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8 CHIMBAS CRECHI 2022 PRIMARIA CREACION Bº 7 DE SEPTIEMBRE CHIMBAS FN\Proyecto Ejecutivo\05 - Documentación Escrita\"/>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CyP!$A$1:$A$389</definedName>
    <definedName name="_xlnm._FilterDatabase" localSheetId="2" hidden="1">Datos!#REF!</definedName>
    <definedName name="_xlnm._FilterDatabase" localSheetId="0" hidden="1">Indices!#REF!</definedName>
    <definedName name="_xlnm._FilterDatabase" localSheetId="5" hidden="1">PTyCI!$D$1:$D$380</definedName>
    <definedName name="Anticipo_Financiero" localSheetId="6">[2]Datos!$C$7</definedName>
    <definedName name="Anticipo_Financiero">Datos!$C$8</definedName>
    <definedName name="_xlnm.Print_Area" localSheetId="4">AP!$A$1:$G$15000</definedName>
    <definedName name="_xlnm.Print_Area" localSheetId="3">CyP!$A$18:$I$389</definedName>
    <definedName name="_xlnm.Print_Area" localSheetId="2">Datos!$B$1:$H$89</definedName>
    <definedName name="_xlnm.Print_Area" localSheetId="5">PTyCI!$A$13:$Q$377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CyP!$F$376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CyP!$H$376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69" i="9" l="1"/>
  <c r="A370" i="9"/>
  <c r="C383" i="15"/>
  <c r="D383" i="15"/>
  <c r="E375" i="2"/>
  <c r="D375" i="2"/>
  <c r="B375" i="2"/>
  <c r="B370" i="9" s="1"/>
  <c r="A375" i="2"/>
  <c r="A374" i="2"/>
  <c r="E374" i="2" s="1"/>
  <c r="D374" i="2"/>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A372" i="2"/>
  <c r="A367" i="9" s="1"/>
  <c r="A373" i="2"/>
  <c r="A368" i="9" s="1"/>
  <c r="C381" i="15"/>
  <c r="D381" i="15"/>
  <c r="C382" i="15"/>
  <c r="D382" i="15"/>
  <c r="A370" i="2"/>
  <c r="D370" i="2" s="1"/>
  <c r="A371" i="2"/>
  <c r="E371" i="2" s="1"/>
  <c r="A365" i="2"/>
  <c r="A360" i="9" s="1"/>
  <c r="A366" i="2"/>
  <c r="E366" i="2" s="1"/>
  <c r="A367" i="2"/>
  <c r="A362" i="9" s="1"/>
  <c r="A368" i="2"/>
  <c r="B368" i="2" s="1"/>
  <c r="A369" i="2"/>
  <c r="D369" i="2" s="1"/>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59" i="9" s="1"/>
  <c r="A205" i="2"/>
  <c r="A206" i="2"/>
  <c r="A207" i="2"/>
  <c r="A208" i="2"/>
  <c r="A209" i="2"/>
  <c r="A210" i="2"/>
  <c r="A211" i="2"/>
  <c r="A191" i="2"/>
  <c r="A192" i="2"/>
  <c r="A193" i="2"/>
  <c r="A194" i="2"/>
  <c r="A195" i="2"/>
  <c r="A196" i="2"/>
  <c r="A197" i="2"/>
  <c r="A198" i="2"/>
  <c r="A199" i="2"/>
  <c r="A200" i="2"/>
  <c r="A201" i="2"/>
  <c r="A202" i="2"/>
  <c r="A203" i="2"/>
  <c r="A204" i="2"/>
  <c r="A186" i="2"/>
  <c r="A187" i="2"/>
  <c r="A188" i="2"/>
  <c r="A189" i="2"/>
  <c r="A190" i="2"/>
  <c r="A174" i="2"/>
  <c r="A175" i="2"/>
  <c r="A176" i="2"/>
  <c r="A177" i="2"/>
  <c r="A178" i="2"/>
  <c r="A179" i="2"/>
  <c r="A180" i="2"/>
  <c r="A181" i="2"/>
  <c r="A182" i="2"/>
  <c r="A183" i="2"/>
  <c r="A184" i="2"/>
  <c r="A185" i="2"/>
  <c r="A134" i="2"/>
  <c r="A135" i="2"/>
  <c r="A136" i="2"/>
  <c r="A137" i="2"/>
  <c r="A138" i="2"/>
  <c r="B138" i="2" s="1"/>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33" i="2"/>
  <c r="A128" i="2"/>
  <c r="A129" i="2"/>
  <c r="A130" i="2"/>
  <c r="A131" i="2"/>
  <c r="A132" i="2"/>
  <c r="A123" i="2"/>
  <c r="A124" i="2"/>
  <c r="A125" i="2"/>
  <c r="A126" i="2"/>
  <c r="A127" i="2"/>
  <c r="C146" i="15"/>
  <c r="C370" i="15"/>
  <c r="D370" i="15"/>
  <c r="C371" i="15"/>
  <c r="D371" i="15"/>
  <c r="C372" i="15"/>
  <c r="D372" i="15"/>
  <c r="C373" i="15"/>
  <c r="D373" i="15"/>
  <c r="C374" i="15"/>
  <c r="B366" i="2" s="1"/>
  <c r="D374" i="15"/>
  <c r="C375" i="15"/>
  <c r="D375" i="15"/>
  <c r="C376" i="15"/>
  <c r="D376" i="15"/>
  <c r="C377" i="15"/>
  <c r="D377" i="15"/>
  <c r="C378" i="15"/>
  <c r="B370" i="2" s="1"/>
  <c r="D378" i="15"/>
  <c r="C379" i="15"/>
  <c r="D379" i="15"/>
  <c r="C380" i="15"/>
  <c r="B372" i="2" s="1"/>
  <c r="D380" i="15"/>
  <c r="B374" i="2" l="1"/>
  <c r="B369" i="9" s="1"/>
  <c r="A361" i="9"/>
  <c r="A366" i="9"/>
  <c r="A365" i="9"/>
  <c r="E373" i="2"/>
  <c r="A364" i="9"/>
  <c r="E372" i="2"/>
  <c r="A363" i="9"/>
  <c r="D373" i="2"/>
  <c r="B373" i="2"/>
  <c r="D372" i="2"/>
  <c r="B367" i="2"/>
  <c r="D366" i="2"/>
  <c r="D368" i="2"/>
  <c r="D367" i="2"/>
  <c r="D365" i="2"/>
  <c r="D371" i="2"/>
  <c r="E368" i="2"/>
  <c r="E367" i="2"/>
  <c r="B371" i="2"/>
  <c r="B369" i="2"/>
  <c r="E370" i="2"/>
  <c r="E369" i="2"/>
  <c r="E365" i="2"/>
  <c r="B365" i="2"/>
  <c r="A19" i="2" l="1"/>
  <c r="A20" i="2"/>
  <c r="A15" i="9" s="1"/>
  <c r="A21" i="2"/>
  <c r="A22" i="2"/>
  <c r="A23" i="2"/>
  <c r="A24" i="2"/>
  <c r="A25" i="2"/>
  <c r="A26" i="2"/>
  <c r="A21" i="9" s="1"/>
  <c r="A27" i="2"/>
  <c r="A22" i="9" s="1"/>
  <c r="A28" i="2"/>
  <c r="A23" i="9" s="1"/>
  <c r="A29" i="2"/>
  <c r="A24" i="9" s="1"/>
  <c r="A30" i="2"/>
  <c r="A25" i="9" s="1"/>
  <c r="A31" i="2"/>
  <c r="A32" i="2"/>
  <c r="A33" i="2"/>
  <c r="A34" i="2"/>
  <c r="A29" i="9" s="1"/>
  <c r="A35" i="2"/>
  <c r="A36" i="2"/>
  <c r="A37" i="2"/>
  <c r="A38" i="2"/>
  <c r="A33" i="9" s="1"/>
  <c r="A39" i="2"/>
  <c r="A34" i="9" s="1"/>
  <c r="A40" i="2"/>
  <c r="A35" i="9" s="1"/>
  <c r="A41" i="2"/>
  <c r="A36" i="9" s="1"/>
  <c r="A42" i="2"/>
  <c r="A37" i="9" s="1"/>
  <c r="A43" i="2"/>
  <c r="A44" i="2"/>
  <c r="A39" i="9" s="1"/>
  <c r="A45" i="2"/>
  <c r="A46" i="2"/>
  <c r="A47" i="2"/>
  <c r="A48" i="2"/>
  <c r="A49" i="2"/>
  <c r="A50" i="2"/>
  <c r="A45" i="9" s="1"/>
  <c r="A51" i="2"/>
  <c r="A46" i="9" s="1"/>
  <c r="A52" i="2"/>
  <c r="A47" i="9" s="1"/>
  <c r="A53" i="2"/>
  <c r="A48" i="9" s="1"/>
  <c r="A54" i="2"/>
  <c r="A49" i="9" s="1"/>
  <c r="A55" i="2"/>
  <c r="A56" i="2"/>
  <c r="A57" i="2"/>
  <c r="A58" i="2"/>
  <c r="A59" i="2"/>
  <c r="A60" i="2"/>
  <c r="A55" i="9" s="1"/>
  <c r="A61" i="2"/>
  <c r="A62" i="2"/>
  <c r="A57" i="9" s="1"/>
  <c r="A63" i="2"/>
  <c r="A58" i="9" s="1"/>
  <c r="A64" i="2"/>
  <c r="A59" i="9" s="1"/>
  <c r="A65" i="2"/>
  <c r="A60" i="9" s="1"/>
  <c r="A66" i="2"/>
  <c r="A61" i="9" s="1"/>
  <c r="A67" i="2"/>
  <c r="A68" i="2"/>
  <c r="A63" i="9" s="1"/>
  <c r="A69" i="2"/>
  <c r="A70" i="2"/>
  <c r="A71" i="2"/>
  <c r="A72" i="2"/>
  <c r="A73" i="2"/>
  <c r="A74" i="2"/>
  <c r="A69" i="9" s="1"/>
  <c r="A75" i="2"/>
  <c r="A70" i="9" s="1"/>
  <c r="A76" i="2"/>
  <c r="A71" i="9" s="1"/>
  <c r="A77" i="2"/>
  <c r="A72" i="9" s="1"/>
  <c r="A78" i="2"/>
  <c r="A73" i="9" s="1"/>
  <c r="A79" i="2"/>
  <c r="A80" i="2"/>
  <c r="A81" i="2"/>
  <c r="A82" i="2"/>
  <c r="A83" i="2"/>
  <c r="A84" i="2"/>
  <c r="A79" i="9" s="1"/>
  <c r="A85" i="2"/>
  <c r="A86" i="2"/>
  <c r="A81" i="9" s="1"/>
  <c r="A87" i="2"/>
  <c r="A82" i="9" s="1"/>
  <c r="A88" i="2"/>
  <c r="A83" i="9" s="1"/>
  <c r="A89" i="2"/>
  <c r="A84" i="9" s="1"/>
  <c r="A90" i="2"/>
  <c r="A85" i="9" s="1"/>
  <c r="A91" i="2"/>
  <c r="A92" i="2"/>
  <c r="A87" i="9" s="1"/>
  <c r="A93" i="2"/>
  <c r="A94" i="2"/>
  <c r="A95" i="2"/>
  <c r="A96" i="2"/>
  <c r="A97" i="2"/>
  <c r="A98" i="2"/>
  <c r="A93" i="9" s="1"/>
  <c r="A99" i="2"/>
  <c r="A94" i="9" s="1"/>
  <c r="A100" i="2"/>
  <c r="A95" i="9" s="1"/>
  <c r="A101" i="2"/>
  <c r="A96" i="9" s="1"/>
  <c r="A102" i="2"/>
  <c r="A97" i="9" s="1"/>
  <c r="A103" i="2"/>
  <c r="A104" i="2"/>
  <c r="A105" i="2"/>
  <c r="A106" i="2"/>
  <c r="A101" i="9" s="1"/>
  <c r="A107" i="2"/>
  <c r="A108" i="2"/>
  <c r="A103" i="9" s="1"/>
  <c r="A109" i="2"/>
  <c r="A110" i="2"/>
  <c r="A111" i="2"/>
  <c r="A106" i="9" s="1"/>
  <c r="A112" i="2"/>
  <c r="A107" i="9" s="1"/>
  <c r="A113" i="2"/>
  <c r="A108" i="9" s="1"/>
  <c r="A114" i="2"/>
  <c r="A109" i="9" s="1"/>
  <c r="A115" i="2"/>
  <c r="A116" i="2"/>
  <c r="A111" i="9" s="1"/>
  <c r="A117" i="2"/>
  <c r="A118" i="2"/>
  <c r="A119" i="2"/>
  <c r="A120" i="2"/>
  <c r="A115" i="9" s="1"/>
  <c r="A121" i="2"/>
  <c r="A122" i="2"/>
  <c r="A117" i="9" s="1"/>
  <c r="A119" i="9"/>
  <c r="A121" i="9"/>
  <c r="A123" i="9"/>
  <c r="A124" i="9"/>
  <c r="A125" i="9"/>
  <c r="A127" i="9"/>
  <c r="A132" i="9"/>
  <c r="A133" i="9"/>
  <c r="A134" i="9"/>
  <c r="A135" i="9"/>
  <c r="A137" i="9"/>
  <c r="A141" i="9"/>
  <c r="A143" i="9"/>
  <c r="A144" i="9"/>
  <c r="A145" i="9"/>
  <c r="A149" i="9"/>
  <c r="A151" i="9"/>
  <c r="A156" i="9"/>
  <c r="A157" i="9"/>
  <c r="A158" i="9"/>
  <c r="A159" i="9"/>
  <c r="A165" i="9"/>
  <c r="A167" i="9"/>
  <c r="A168" i="9"/>
  <c r="A169" i="9"/>
  <c r="A171" i="9"/>
  <c r="A173" i="9"/>
  <c r="A175" i="9"/>
  <c r="A179" i="9"/>
  <c r="A180" i="9"/>
  <c r="A181" i="9"/>
  <c r="A183" i="9"/>
  <c r="A189" i="9"/>
  <c r="A191" i="9"/>
  <c r="A192" i="9"/>
  <c r="A193" i="9"/>
  <c r="A195" i="9"/>
  <c r="A199" i="9"/>
  <c r="A204" i="9"/>
  <c r="A205" i="9"/>
  <c r="A207" i="9"/>
  <c r="A209" i="9"/>
  <c r="A213" i="9"/>
  <c r="A215" i="9"/>
  <c r="A216" i="9"/>
  <c r="A217" i="9"/>
  <c r="A219" i="9"/>
  <c r="A221" i="9"/>
  <c r="A223" i="9"/>
  <c r="A228" i="9"/>
  <c r="A229" i="9"/>
  <c r="A231" i="9"/>
  <c r="A233" i="9"/>
  <c r="A237" i="9"/>
  <c r="A239" i="9"/>
  <c r="A240" i="9"/>
  <c r="A241" i="9"/>
  <c r="A245" i="9"/>
  <c r="A247" i="9"/>
  <c r="A252" i="9"/>
  <c r="A253" i="9"/>
  <c r="A254" i="9"/>
  <c r="A255" i="9"/>
  <c r="A263" i="9"/>
  <c r="A264" i="9"/>
  <c r="A265" i="9"/>
  <c r="A267" i="9"/>
  <c r="A269" i="9"/>
  <c r="A271" i="9"/>
  <c r="A276" i="9"/>
  <c r="A277" i="9"/>
  <c r="A278" i="9"/>
  <c r="A279" i="9"/>
  <c r="A285" i="9"/>
  <c r="A286" i="9"/>
  <c r="A288" i="9"/>
  <c r="A289" i="9"/>
  <c r="A290" i="9"/>
  <c r="A291" i="9"/>
  <c r="A293" i="9"/>
  <c r="A295" i="9"/>
  <c r="A300" i="9"/>
  <c r="A301" i="9"/>
  <c r="A303" i="9"/>
  <c r="A309" i="9"/>
  <c r="A311" i="9"/>
  <c r="A312" i="9"/>
  <c r="A313" i="9"/>
  <c r="A315" i="9"/>
  <c r="A317" i="9"/>
  <c r="A319" i="9"/>
  <c r="A324" i="9"/>
  <c r="A325" i="9"/>
  <c r="A326" i="9"/>
  <c r="A327" i="9"/>
  <c r="A329" i="9"/>
  <c r="A333" i="9"/>
  <c r="A335" i="9"/>
  <c r="A336" i="9"/>
  <c r="A337" i="9"/>
  <c r="A339" i="9"/>
  <c r="A341" i="9"/>
  <c r="A343" i="9"/>
  <c r="A349" i="9"/>
  <c r="E355" i="2"/>
  <c r="A351" i="9"/>
  <c r="A353" i="9"/>
  <c r="A357" i="9"/>
  <c r="A19" i="9"/>
  <c r="A20" i="9"/>
  <c r="A27" i="9"/>
  <c r="A28" i="9"/>
  <c r="A30" i="9"/>
  <c r="A38" i="9"/>
  <c r="A44" i="9"/>
  <c r="A51" i="9"/>
  <c r="A52" i="9"/>
  <c r="A53" i="9"/>
  <c r="A54" i="9"/>
  <c r="A62" i="9"/>
  <c r="A67" i="9"/>
  <c r="A68" i="9"/>
  <c r="A75" i="9"/>
  <c r="A76" i="9"/>
  <c r="A77" i="9"/>
  <c r="A78" i="9"/>
  <c r="A86" i="9"/>
  <c r="A91" i="9"/>
  <c r="A92" i="9"/>
  <c r="A99" i="9"/>
  <c r="A100" i="9"/>
  <c r="A102" i="9"/>
  <c r="A110" i="9"/>
  <c r="A116" i="9"/>
  <c r="A118" i="9"/>
  <c r="A126" i="9"/>
  <c r="A131" i="9"/>
  <c r="A139" i="9"/>
  <c r="A140" i="9"/>
  <c r="A142" i="9"/>
  <c r="A147" i="9"/>
  <c r="A148" i="9"/>
  <c r="A150" i="9"/>
  <c r="A155" i="9"/>
  <c r="A166" i="9"/>
  <c r="A172" i="9"/>
  <c r="A174" i="9"/>
  <c r="A182" i="9"/>
  <c r="A187" i="9"/>
  <c r="A188" i="9"/>
  <c r="A190" i="9"/>
  <c r="A196" i="9"/>
  <c r="A198" i="9"/>
  <c r="A206" i="9"/>
  <c r="A211" i="9"/>
  <c r="A212" i="9"/>
  <c r="A214" i="9"/>
  <c r="A220" i="9"/>
  <c r="A222" i="9"/>
  <c r="A227" i="9"/>
  <c r="A230" i="9"/>
  <c r="A235" i="9"/>
  <c r="A236" i="9"/>
  <c r="A238" i="9"/>
  <c r="A243" i="9"/>
  <c r="A244" i="9"/>
  <c r="A246" i="9"/>
  <c r="A251" i="9"/>
  <c r="A259" i="9"/>
  <c r="A260" i="9"/>
  <c r="A261" i="9"/>
  <c r="A262" i="9"/>
  <c r="A268" i="9"/>
  <c r="A270" i="9"/>
  <c r="A275" i="9"/>
  <c r="A284" i="9"/>
  <c r="A292" i="9"/>
  <c r="A294" i="9"/>
  <c r="A299" i="9"/>
  <c r="A302" i="9"/>
  <c r="A307" i="9"/>
  <c r="A308" i="9"/>
  <c r="A310" i="9"/>
  <c r="A316" i="9"/>
  <c r="A318" i="9"/>
  <c r="A323" i="9"/>
  <c r="A331" i="9"/>
  <c r="A332" i="9"/>
  <c r="A334" i="9"/>
  <c r="E347" i="2"/>
  <c r="A352" i="9"/>
  <c r="E359" i="2"/>
  <c r="A355" i="9"/>
  <c r="A356" i="9"/>
  <c r="A358" i="9"/>
  <c r="C289" i="15"/>
  <c r="C288" i="15"/>
  <c r="D288" i="15"/>
  <c r="D289" i="15"/>
  <c r="C290" i="15"/>
  <c r="D290" i="15"/>
  <c r="C278" i="15"/>
  <c r="D278" i="15"/>
  <c r="C279" i="15"/>
  <c r="D279" i="15"/>
  <c r="D256" i="15"/>
  <c r="C261" i="15"/>
  <c r="D261" i="15"/>
  <c r="C262" i="15"/>
  <c r="D262" i="15"/>
  <c r="C256" i="15"/>
  <c r="C257" i="15"/>
  <c r="D257" i="15"/>
  <c r="C258" i="15"/>
  <c r="D258" i="15"/>
  <c r="C259" i="15"/>
  <c r="D259" i="15"/>
  <c r="C239" i="15"/>
  <c r="D239" i="15"/>
  <c r="C237" i="15"/>
  <c r="D237" i="15"/>
  <c r="C184" i="15"/>
  <c r="D184" i="15"/>
  <c r="C175" i="15"/>
  <c r="D175" i="15"/>
  <c r="C176" i="15"/>
  <c r="D176" i="15"/>
  <c r="C177" i="15"/>
  <c r="D177" i="15"/>
  <c r="C54" i="15"/>
  <c r="D54" i="15"/>
  <c r="A16" i="9"/>
  <c r="A17" i="9"/>
  <c r="A18" i="9"/>
  <c r="A26" i="9"/>
  <c r="A31" i="9"/>
  <c r="A32" i="9"/>
  <c r="A40" i="9"/>
  <c r="A41" i="9"/>
  <c r="A42" i="9"/>
  <c r="A43" i="9"/>
  <c r="A50" i="9"/>
  <c r="A56" i="9"/>
  <c r="A64" i="9"/>
  <c r="A65" i="9"/>
  <c r="A66" i="9"/>
  <c r="A74" i="9"/>
  <c r="A80" i="9"/>
  <c r="A88" i="9"/>
  <c r="A89" i="9"/>
  <c r="A90" i="9"/>
  <c r="A98" i="9"/>
  <c r="A104" i="9"/>
  <c r="A105" i="9"/>
  <c r="A112" i="9"/>
  <c r="A113" i="9"/>
  <c r="A114" i="9"/>
  <c r="A120" i="9"/>
  <c r="A122" i="9"/>
  <c r="A128" i="9"/>
  <c r="A129" i="9"/>
  <c r="A130" i="9"/>
  <c r="A136" i="9"/>
  <c r="A138" i="9"/>
  <c r="A146" i="9"/>
  <c r="A152" i="9"/>
  <c r="A153" i="9"/>
  <c r="A154" i="9"/>
  <c r="A160" i="9"/>
  <c r="A161" i="9"/>
  <c r="A162" i="9"/>
  <c r="A163" i="9"/>
  <c r="A164" i="9"/>
  <c r="A170" i="9"/>
  <c r="A176" i="9"/>
  <c r="A177" i="9"/>
  <c r="A178" i="9"/>
  <c r="A184" i="9"/>
  <c r="A185" i="9"/>
  <c r="A186" i="9"/>
  <c r="A194" i="9"/>
  <c r="A197" i="9"/>
  <c r="A200" i="9"/>
  <c r="A201" i="9"/>
  <c r="A202" i="9"/>
  <c r="A203" i="9"/>
  <c r="A208" i="9"/>
  <c r="A210" i="9"/>
  <c r="A218" i="9"/>
  <c r="A224" i="9"/>
  <c r="A225" i="9"/>
  <c r="A226" i="9"/>
  <c r="A232" i="9"/>
  <c r="A234" i="9"/>
  <c r="A242" i="9"/>
  <c r="A248" i="9"/>
  <c r="A249" i="9"/>
  <c r="A250" i="9"/>
  <c r="A256" i="9"/>
  <c r="A257" i="9"/>
  <c r="A258" i="9"/>
  <c r="A266" i="9"/>
  <c r="A272" i="9"/>
  <c r="A273" i="9"/>
  <c r="A274" i="9"/>
  <c r="A280" i="9"/>
  <c r="A281" i="9"/>
  <c r="A282" i="9"/>
  <c r="A283" i="9"/>
  <c r="A287" i="9"/>
  <c r="A296" i="9"/>
  <c r="A297" i="9"/>
  <c r="A298" i="9"/>
  <c r="A304" i="9"/>
  <c r="A305" i="9"/>
  <c r="A306" i="9"/>
  <c r="A314" i="9"/>
  <c r="A320" i="9"/>
  <c r="A321" i="9"/>
  <c r="A322" i="9"/>
  <c r="A328" i="9"/>
  <c r="A330" i="9"/>
  <c r="A338" i="9"/>
  <c r="A340" i="9"/>
  <c r="A344" i="9"/>
  <c r="E351" i="2"/>
  <c r="C364" i="15"/>
  <c r="D364" i="15"/>
  <c r="C357" i="15"/>
  <c r="C349" i="15"/>
  <c r="D349" i="15"/>
  <c r="C350" i="15"/>
  <c r="D350" i="15"/>
  <c r="C351" i="15"/>
  <c r="D351" i="15"/>
  <c r="C345" i="15"/>
  <c r="D345" i="15"/>
  <c r="C343" i="15"/>
  <c r="D343" i="15"/>
  <c r="C337" i="15"/>
  <c r="D337" i="15"/>
  <c r="C338" i="15"/>
  <c r="D338" i="15"/>
  <c r="C339" i="15"/>
  <c r="D339" i="15"/>
  <c r="C340" i="15"/>
  <c r="D340" i="15"/>
  <c r="C341" i="15"/>
  <c r="D341" i="15"/>
  <c r="C342" i="15"/>
  <c r="D342" i="15"/>
  <c r="C344" i="15"/>
  <c r="D344" i="15"/>
  <c r="C346" i="15"/>
  <c r="D346" i="15"/>
  <c r="C347" i="15"/>
  <c r="D347" i="15"/>
  <c r="C348" i="15"/>
  <c r="D348"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283" i="15"/>
  <c r="D283" i="15"/>
  <c r="C284" i="15"/>
  <c r="D284" i="15"/>
  <c r="C285" i="15"/>
  <c r="D285"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33" i="15"/>
  <c r="D233" i="15"/>
  <c r="C219" i="15"/>
  <c r="D219" i="15"/>
  <c r="C220" i="15"/>
  <c r="D220" i="15"/>
  <c r="C221" i="15"/>
  <c r="D221" i="15"/>
  <c r="C96" i="15"/>
  <c r="D96" i="15"/>
  <c r="C90" i="15"/>
  <c r="D90" i="15"/>
  <c r="C87" i="15"/>
  <c r="D87" i="15"/>
  <c r="C80" i="15"/>
  <c r="D80" i="15"/>
  <c r="C81" i="15"/>
  <c r="D81" i="15"/>
  <c r="D73" i="2" s="1"/>
  <c r="C75" i="15"/>
  <c r="D75" i="15"/>
  <c r="C65" i="15"/>
  <c r="D65" i="15"/>
  <c r="S327" i="9"/>
  <c r="S328" i="9"/>
  <c r="S329" i="9"/>
  <c r="S330" i="9"/>
  <c r="S331" i="9"/>
  <c r="S332" i="9"/>
  <c r="S333" i="9"/>
  <c r="S334" i="9"/>
  <c r="S335" i="9"/>
  <c r="S336" i="9"/>
  <c r="S337" i="9"/>
  <c r="S338" i="9"/>
  <c r="S339" i="9"/>
  <c r="S340" i="9"/>
  <c r="S355" i="9"/>
  <c r="S356" i="9"/>
  <c r="S357" i="9"/>
  <c r="S358" i="9"/>
  <c r="S371" i="9"/>
  <c r="A14" i="9"/>
  <c r="C309" i="15"/>
  <c r="D309" i="15"/>
  <c r="C306" i="15"/>
  <c r="D306" i="15"/>
  <c r="C307" i="15"/>
  <c r="D307" i="15"/>
  <c r="C308" i="15"/>
  <c r="D308" i="15"/>
  <c r="C303" i="15"/>
  <c r="D303" i="15"/>
  <c r="C304" i="15"/>
  <c r="D304" i="15"/>
  <c r="C294" i="15"/>
  <c r="D294" i="15"/>
  <c r="C295" i="15"/>
  <c r="D295" i="15"/>
  <c r="C296" i="15"/>
  <c r="D296" i="15"/>
  <c r="C297" i="15"/>
  <c r="D297" i="15"/>
  <c r="C298" i="15"/>
  <c r="D298" i="15"/>
  <c r="C299" i="15"/>
  <c r="D299" i="15"/>
  <c r="C282" i="15"/>
  <c r="D282" i="15"/>
  <c r="C213" i="15"/>
  <c r="D213" i="15"/>
  <c r="C214" i="15"/>
  <c r="D214" i="15"/>
  <c r="C215" i="15"/>
  <c r="D215" i="15"/>
  <c r="C194" i="15"/>
  <c r="D194" i="15"/>
  <c r="C195" i="15"/>
  <c r="D195" i="15"/>
  <c r="C125" i="15"/>
  <c r="D125" i="15"/>
  <c r="C106" i="15"/>
  <c r="D106" i="15"/>
  <c r="C53" i="15"/>
  <c r="D53" i="15"/>
  <c r="C55" i="15"/>
  <c r="D55" i="15"/>
  <c r="E356" i="2" l="1"/>
  <c r="A354" i="9"/>
  <c r="A350" i="9"/>
  <c r="E364" i="2"/>
  <c r="E348" i="2"/>
  <c r="E360" i="2"/>
  <c r="E352" i="2"/>
  <c r="A348" i="9"/>
  <c r="E357" i="2"/>
  <c r="E349" i="2"/>
  <c r="A347" i="9"/>
  <c r="E362" i="2"/>
  <c r="E354" i="2"/>
  <c r="E346" i="2"/>
  <c r="A346" i="9"/>
  <c r="A345" i="9"/>
  <c r="E361" i="2"/>
  <c r="E353" i="2"/>
  <c r="E363" i="2"/>
  <c r="E358" i="2"/>
  <c r="E350" i="2"/>
  <c r="A342" i="9"/>
  <c r="D303" i="2"/>
  <c r="D300" i="2"/>
  <c r="D268" i="2"/>
  <c r="D269" i="2"/>
  <c r="D275" i="2"/>
  <c r="D267" i="2"/>
  <c r="D266" i="2"/>
  <c r="D295" i="2"/>
  <c r="D47" i="2"/>
  <c r="D286" i="2"/>
  <c r="D46" i="2"/>
  <c r="E336" i="2"/>
  <c r="E338" i="2"/>
  <c r="E345" i="2"/>
  <c r="E344" i="2"/>
  <c r="E343" i="2"/>
  <c r="E342" i="2"/>
  <c r="E341" i="2"/>
  <c r="E340" i="2"/>
  <c r="E339" i="2"/>
  <c r="E337" i="2"/>
  <c r="E335" i="2"/>
  <c r="E333" i="2"/>
  <c r="E334" i="2"/>
  <c r="E332" i="2"/>
  <c r="E329" i="2"/>
  <c r="C70" i="15"/>
  <c r="D70" i="15"/>
  <c r="S324" i="9"/>
  <c r="S325" i="9"/>
  <c r="S326" i="9"/>
  <c r="C302" i="15"/>
  <c r="D302" i="15"/>
  <c r="D299" i="2" s="1"/>
  <c r="D291" i="2" l="1"/>
  <c r="D263" i="2"/>
  <c r="E331" i="2"/>
  <c r="E330" i="2"/>
  <c r="C187" i="15"/>
  <c r="C188" i="15"/>
  <c r="C189" i="15"/>
  <c r="C190" i="15"/>
  <c r="C191" i="15"/>
  <c r="C192" i="15"/>
  <c r="C167" i="15"/>
  <c r="D167" i="15"/>
  <c r="C168" i="15"/>
  <c r="D168" i="15"/>
  <c r="C169" i="15"/>
  <c r="D169" i="15"/>
  <c r="C170" i="15"/>
  <c r="D170" i="15"/>
  <c r="C171" i="15"/>
  <c r="D171" i="15"/>
  <c r="C172" i="15"/>
  <c r="D172" i="15"/>
  <c r="C173" i="15"/>
  <c r="D173" i="15"/>
  <c r="C174" i="15"/>
  <c r="D174" i="15"/>
  <c r="D164" i="15"/>
  <c r="C164" i="15"/>
  <c r="D160" i="15"/>
  <c r="C160" i="15"/>
  <c r="C156" i="15"/>
  <c r="C152" i="15"/>
  <c r="B144" i="2" s="1"/>
  <c r="D148" i="15"/>
  <c r="D147" i="15"/>
  <c r="D151" i="15"/>
  <c r="D155" i="15"/>
  <c r="D163" i="15"/>
  <c r="D178" i="15"/>
  <c r="D182" i="15"/>
  <c r="C165" i="15"/>
  <c r="C161" i="15"/>
  <c r="C157" i="15"/>
  <c r="C153" i="15"/>
  <c r="B145" i="2" s="1"/>
  <c r="D149" i="15"/>
  <c r="C149" i="15"/>
  <c r="B141" i="2" s="1"/>
  <c r="C148" i="15"/>
  <c r="B140" i="2" s="1"/>
  <c r="C69" i="15"/>
  <c r="D69"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D146" i="15"/>
  <c r="C147" i="15"/>
  <c r="B139" i="2" s="1"/>
  <c r="C150" i="15"/>
  <c r="B142" i="2" s="1"/>
  <c r="D150" i="15"/>
  <c r="C151" i="15"/>
  <c r="B143" i="2" s="1"/>
  <c r="D152" i="15"/>
  <c r="D153" i="15"/>
  <c r="C154" i="15"/>
  <c r="B146" i="2" s="1"/>
  <c r="D154" i="15"/>
  <c r="C155" i="15"/>
  <c r="D156" i="15"/>
  <c r="D157" i="15"/>
  <c r="C158" i="15"/>
  <c r="D158" i="15"/>
  <c r="D162" i="2" s="1"/>
  <c r="C159" i="15"/>
  <c r="D159" i="15"/>
  <c r="D161" i="15"/>
  <c r="C162" i="15"/>
  <c r="D162" i="15"/>
  <c r="C163" i="15"/>
  <c r="D165" i="15"/>
  <c r="C166" i="15"/>
  <c r="D166" i="15"/>
  <c r="C178" i="15"/>
  <c r="D179" i="15"/>
  <c r="D180" i="15"/>
  <c r="D181" i="15"/>
  <c r="D183" i="15"/>
  <c r="C185" i="15"/>
  <c r="D185" i="15"/>
  <c r="D190" i="2" s="1"/>
  <c r="C186" i="15"/>
  <c r="D186" i="15"/>
  <c r="D191" i="2" s="1"/>
  <c r="D187" i="15"/>
  <c r="D188" i="15"/>
  <c r="D189" i="15"/>
  <c r="D190" i="15"/>
  <c r="D191" i="15"/>
  <c r="D192" i="15"/>
  <c r="C193" i="15"/>
  <c r="D193" i="15"/>
  <c r="C196" i="15"/>
  <c r="D196" i="15"/>
  <c r="C197" i="15"/>
  <c r="D197" i="15"/>
  <c r="C198" i="15"/>
  <c r="D198" i="15"/>
  <c r="D199" i="15"/>
  <c r="D200" i="15"/>
  <c r="D201" i="15"/>
  <c r="D202" i="15"/>
  <c r="D210" i="2"/>
  <c r="C203" i="15"/>
  <c r="D203" i="15"/>
  <c r="D199" i="2" s="1"/>
  <c r="C204" i="15"/>
  <c r="D204" i="15"/>
  <c r="C205" i="15"/>
  <c r="D205" i="15"/>
  <c r="C206" i="15"/>
  <c r="D206" i="15"/>
  <c r="C207" i="15"/>
  <c r="D207" i="15"/>
  <c r="C208" i="15"/>
  <c r="D208" i="15"/>
  <c r="D216" i="2" s="1"/>
  <c r="C209" i="15"/>
  <c r="D209" i="15"/>
  <c r="C216" i="15"/>
  <c r="D216" i="15"/>
  <c r="C218" i="15"/>
  <c r="D218" i="15"/>
  <c r="C222" i="15"/>
  <c r="D222" i="15"/>
  <c r="C223" i="15"/>
  <c r="D223" i="15"/>
  <c r="C224" i="15"/>
  <c r="D224" i="15"/>
  <c r="C225" i="15"/>
  <c r="D225" i="15"/>
  <c r="C235" i="15"/>
  <c r="D235" i="15"/>
  <c r="C238" i="15"/>
  <c r="D238" i="15"/>
  <c r="C240" i="15"/>
  <c r="D240" i="15"/>
  <c r="C241" i="15"/>
  <c r="D241" i="15"/>
  <c r="C254" i="15"/>
  <c r="D254" i="15"/>
  <c r="C255" i="15"/>
  <c r="D255" i="15"/>
  <c r="D265" i="2" s="1"/>
  <c r="C260" i="15"/>
  <c r="D260" i="15"/>
  <c r="C263" i="15"/>
  <c r="D263" i="15"/>
  <c r="C280" i="15"/>
  <c r="D280" i="15"/>
  <c r="D273" i="2" s="1"/>
  <c r="C281" i="15"/>
  <c r="D281" i="15"/>
  <c r="D276" i="2"/>
  <c r="C286" i="15"/>
  <c r="D286" i="15"/>
  <c r="C287" i="15"/>
  <c r="D287" i="15"/>
  <c r="C291" i="15"/>
  <c r="D291" i="15"/>
  <c r="D287" i="2" s="1"/>
  <c r="C292" i="15"/>
  <c r="D292" i="15"/>
  <c r="D281" i="2" s="1"/>
  <c r="C293" i="15"/>
  <c r="D293" i="15"/>
  <c r="C300" i="15"/>
  <c r="D300" i="15"/>
  <c r="D296" i="2" s="1"/>
  <c r="C301" i="15"/>
  <c r="D301" i="15"/>
  <c r="C305" i="15"/>
  <c r="D305" i="15"/>
  <c r="C322" i="15"/>
  <c r="D322" i="15"/>
  <c r="D304" i="2" s="1"/>
  <c r="C323" i="15"/>
  <c r="D323" i="15"/>
  <c r="C324" i="15"/>
  <c r="D324" i="15"/>
  <c r="D306" i="2" s="1"/>
  <c r="C325" i="15"/>
  <c r="D325" i="15"/>
  <c r="D307" i="2" s="1"/>
  <c r="C326" i="15"/>
  <c r="D326" i="15"/>
  <c r="D308" i="2" s="1"/>
  <c r="C327" i="15"/>
  <c r="D327" i="15"/>
  <c r="D309" i="2" s="1"/>
  <c r="C328" i="15"/>
  <c r="D328" i="15"/>
  <c r="C329" i="15"/>
  <c r="D329" i="15"/>
  <c r="D311" i="2" s="1"/>
  <c r="C330" i="15"/>
  <c r="D330" i="15"/>
  <c r="C331" i="15"/>
  <c r="D331" i="15"/>
  <c r="D313" i="2" s="1"/>
  <c r="C332" i="15"/>
  <c r="D332" i="15"/>
  <c r="C333" i="15"/>
  <c r="D333" i="15"/>
  <c r="C334" i="15"/>
  <c r="D334" i="15"/>
  <c r="D317" i="2" s="1"/>
  <c r="C335" i="15"/>
  <c r="B334" i="2" s="1"/>
  <c r="D335" i="15"/>
  <c r="C336" i="15"/>
  <c r="D336" i="15"/>
  <c r="B296" i="2"/>
  <c r="C352" i="15"/>
  <c r="D352" i="15"/>
  <c r="C353" i="15"/>
  <c r="D353" i="15"/>
  <c r="C354" i="15"/>
  <c r="B332" i="2" s="1"/>
  <c r="D354" i="15"/>
  <c r="D346" i="2" s="1"/>
  <c r="C355" i="15"/>
  <c r="B333" i="2" s="1"/>
  <c r="D355" i="15"/>
  <c r="C356" i="15"/>
  <c r="B335" i="2" s="1"/>
  <c r="D356" i="15"/>
  <c r="D357" i="15"/>
  <c r="C358" i="15"/>
  <c r="D358" i="15"/>
  <c r="C359" i="15"/>
  <c r="D359" i="15"/>
  <c r="C360" i="15"/>
  <c r="B339" i="2" s="1"/>
  <c r="D360" i="15"/>
  <c r="C361" i="15"/>
  <c r="B340" i="2" s="1"/>
  <c r="D361" i="15"/>
  <c r="C362" i="15"/>
  <c r="D362" i="15"/>
  <c r="C363" i="15"/>
  <c r="D363" i="15"/>
  <c r="D29" i="15"/>
  <c r="D30" i="15"/>
  <c r="D31" i="15"/>
  <c r="D32" i="15"/>
  <c r="D33" i="15"/>
  <c r="D34" i="15"/>
  <c r="D35" i="15"/>
  <c r="D36" i="15"/>
  <c r="D29" i="2" s="1"/>
  <c r="D37" i="15"/>
  <c r="D38" i="15"/>
  <c r="D31" i="2" s="1"/>
  <c r="D39" i="15"/>
  <c r="D26" i="15"/>
  <c r="A26" i="15" s="1"/>
  <c r="D27" i="15"/>
  <c r="D19" i="2" s="1"/>
  <c r="D28" i="15"/>
  <c r="D369" i="15"/>
  <c r="D368" i="15"/>
  <c r="D367" i="15"/>
  <c r="D366" i="15"/>
  <c r="D365" i="15"/>
  <c r="D364" i="2" s="1"/>
  <c r="D253" i="15"/>
  <c r="D261" i="2" s="1"/>
  <c r="D252" i="15"/>
  <c r="D251" i="15"/>
  <c r="D250" i="15"/>
  <c r="D249" i="15"/>
  <c r="D257" i="2" s="1"/>
  <c r="D248" i="15"/>
  <c r="D247" i="15"/>
  <c r="D255" i="2" s="1"/>
  <c r="D246" i="15"/>
  <c r="D254" i="2" s="1"/>
  <c r="D245" i="15"/>
  <c r="D253" i="2" s="1"/>
  <c r="D244" i="15"/>
  <c r="D243" i="15"/>
  <c r="D251" i="2" s="1"/>
  <c r="D242" i="15"/>
  <c r="D236" i="15"/>
  <c r="D234" i="15"/>
  <c r="D232" i="15"/>
  <c r="D231" i="15"/>
  <c r="D230" i="15"/>
  <c r="D229" i="15"/>
  <c r="D228" i="15"/>
  <c r="D235" i="2" s="1"/>
  <c r="D227" i="15"/>
  <c r="D226" i="15"/>
  <c r="D217" i="15"/>
  <c r="D212" i="15"/>
  <c r="D211" i="15"/>
  <c r="D210" i="15"/>
  <c r="D218" i="2" s="1"/>
  <c r="B354" i="2"/>
  <c r="B353" i="2"/>
  <c r="B350" i="2"/>
  <c r="B349" i="2"/>
  <c r="C369" i="15"/>
  <c r="C368" i="15"/>
  <c r="C367" i="15"/>
  <c r="C366" i="15"/>
  <c r="C365" i="15"/>
  <c r="C253" i="15"/>
  <c r="C252" i="15"/>
  <c r="C251" i="15"/>
  <c r="C250" i="15"/>
  <c r="C249" i="15"/>
  <c r="C248" i="15"/>
  <c r="C247" i="15"/>
  <c r="C246" i="15"/>
  <c r="C245" i="15"/>
  <c r="C244" i="15"/>
  <c r="C243" i="15"/>
  <c r="C242" i="15"/>
  <c r="C236" i="15"/>
  <c r="C234" i="15"/>
  <c r="C232" i="15"/>
  <c r="C231" i="15"/>
  <c r="C230" i="15"/>
  <c r="C229" i="15"/>
  <c r="C228" i="15"/>
  <c r="C227" i="15"/>
  <c r="C226" i="15"/>
  <c r="C217" i="15"/>
  <c r="C212" i="15"/>
  <c r="C211" i="15"/>
  <c r="C210" i="15"/>
  <c r="C202" i="15"/>
  <c r="C201" i="15"/>
  <c r="C200" i="15"/>
  <c r="C199" i="15"/>
  <c r="C183" i="15"/>
  <c r="C182" i="15"/>
  <c r="C181" i="15"/>
  <c r="C180" i="15"/>
  <c r="C179" i="15"/>
  <c r="D355" i="2" l="1"/>
  <c r="D219" i="2"/>
  <c r="D189" i="2"/>
  <c r="D153" i="2"/>
  <c r="D217" i="2"/>
  <c r="D27" i="2"/>
  <c r="D26" i="2"/>
  <c r="D28" i="2"/>
  <c r="B351" i="2"/>
  <c r="D30" i="2"/>
  <c r="D25" i="2"/>
  <c r="D349" i="2"/>
  <c r="D181" i="2"/>
  <c r="B364" i="2"/>
  <c r="D358" i="2"/>
  <c r="D24" i="2"/>
  <c r="D23" i="2"/>
  <c r="D22" i="2"/>
  <c r="D277" i="2"/>
  <c r="D312" i="2"/>
  <c r="D329" i="2"/>
  <c r="D204" i="2"/>
  <c r="D330" i="2"/>
  <c r="D297" i="2"/>
  <c r="D302" i="2"/>
  <c r="D182" i="2"/>
  <c r="D347" i="2"/>
  <c r="D354" i="2"/>
  <c r="D187" i="2"/>
  <c r="D280" i="2"/>
  <c r="D288" i="2"/>
  <c r="D362" i="2"/>
  <c r="D363" i="2"/>
  <c r="B338" i="2"/>
  <c r="B358" i="2"/>
  <c r="D327" i="2"/>
  <c r="D334" i="2"/>
  <c r="D62" i="2"/>
  <c r="D220" i="2"/>
  <c r="D236" i="2"/>
  <c r="D252" i="2"/>
  <c r="D264" i="2"/>
  <c r="D195" i="2"/>
  <c r="D319" i="2"/>
  <c r="D169" i="2"/>
  <c r="D200" i="2"/>
  <c r="D165" i="2"/>
  <c r="D158" i="2"/>
  <c r="D314" i="2"/>
  <c r="D166" i="2"/>
  <c r="D205" i="2"/>
  <c r="D197" i="2"/>
  <c r="D170" i="2"/>
  <c r="D168" i="2"/>
  <c r="D322" i="2"/>
  <c r="D188" i="2"/>
  <c r="D157" i="2"/>
  <c r="D161" i="2"/>
  <c r="D152" i="2"/>
  <c r="D167" i="2"/>
  <c r="D154" i="2"/>
  <c r="D239" i="2"/>
  <c r="D226" i="2"/>
  <c r="D150" i="2"/>
  <c r="D324" i="2"/>
  <c r="D196" i="2"/>
  <c r="D237" i="2"/>
  <c r="D321" i="2"/>
  <c r="D151" i="2"/>
  <c r="D194" i="2"/>
  <c r="D343" i="2"/>
  <c r="D359" i="2"/>
  <c r="D318" i="2"/>
  <c r="D305" i="2"/>
  <c r="D315" i="2"/>
  <c r="D293" i="2"/>
  <c r="D290" i="2"/>
  <c r="D274" i="2"/>
  <c r="D272" i="2"/>
  <c r="D244" i="2"/>
  <c r="D209" i="2"/>
  <c r="D198" i="2"/>
  <c r="D203" i="2"/>
  <c r="D186" i="2"/>
  <c r="D160" i="2"/>
  <c r="D174" i="2"/>
  <c r="D259" i="2"/>
  <c r="D246" i="2"/>
  <c r="B342" i="2"/>
  <c r="B357" i="2"/>
  <c r="B346" i="2"/>
  <c r="B362" i="2"/>
  <c r="D260" i="2"/>
  <c r="D247" i="2"/>
  <c r="D341" i="2"/>
  <c r="D356" i="2"/>
  <c r="D337" i="2"/>
  <c r="D350" i="2"/>
  <c r="D326" i="2"/>
  <c r="D213" i="2"/>
  <c r="D201" i="2"/>
  <c r="D208" i="2"/>
  <c r="D185" i="2"/>
  <c r="D292" i="2"/>
  <c r="D289" i="2"/>
  <c r="D278" i="2"/>
  <c r="D279" i="2"/>
  <c r="D241" i="2"/>
  <c r="D229" i="2"/>
  <c r="D207" i="2"/>
  <c r="D184" i="2"/>
  <c r="D183" i="2"/>
  <c r="D173" i="2"/>
  <c r="B343" i="2"/>
  <c r="B359" i="2"/>
  <c r="B345" i="2"/>
  <c r="B361" i="2"/>
  <c r="B347" i="2"/>
  <c r="B363" i="2"/>
  <c r="B341" i="2"/>
  <c r="B356" i="2"/>
  <c r="B348" i="2"/>
  <c r="D238" i="2"/>
  <c r="D340" i="2"/>
  <c r="D353" i="2"/>
  <c r="D323" i="2"/>
  <c r="D206" i="2"/>
  <c r="D163" i="2"/>
  <c r="D164" i="2"/>
  <c r="D294" i="2"/>
  <c r="D335" i="2"/>
  <c r="D348" i="2"/>
  <c r="D316" i="2"/>
  <c r="D325" i="2"/>
  <c r="D301" i="2"/>
  <c r="D298" i="2"/>
  <c r="D285" i="2"/>
  <c r="D282" i="2"/>
  <c r="D271" i="2"/>
  <c r="D249" i="2"/>
  <c r="D232" i="2"/>
  <c r="D222" i="2"/>
  <c r="D159" i="2"/>
  <c r="D172" i="2"/>
  <c r="D256" i="2"/>
  <c r="D243" i="2"/>
  <c r="D344" i="2"/>
  <c r="D360" i="2"/>
  <c r="D339" i="2"/>
  <c r="D352" i="2"/>
  <c r="D227" i="2"/>
  <c r="D215" i="2"/>
  <c r="D156" i="2"/>
  <c r="D155" i="2"/>
  <c r="D345" i="2"/>
  <c r="D361" i="2"/>
  <c r="D248" i="2"/>
  <c r="D231" i="2"/>
  <c r="D221" i="2"/>
  <c r="D180" i="2"/>
  <c r="D171" i="2"/>
  <c r="D233" i="2"/>
  <c r="D223" i="2"/>
  <c r="B344" i="2"/>
  <c r="B360" i="2"/>
  <c r="B352" i="2"/>
  <c r="D234" i="2"/>
  <c r="D224" i="2"/>
  <c r="D258" i="2"/>
  <c r="D245" i="2"/>
  <c r="D342" i="2"/>
  <c r="D357" i="2"/>
  <c r="D338" i="2"/>
  <c r="D351" i="2"/>
  <c r="D328" i="2"/>
  <c r="D225" i="2"/>
  <c r="D214" i="2"/>
  <c r="D202" i="2"/>
  <c r="D179" i="2"/>
  <c r="D336" i="2"/>
  <c r="B355" i="2"/>
  <c r="D333" i="2"/>
  <c r="D332" i="2"/>
  <c r="D331" i="2"/>
  <c r="D320" i="2"/>
  <c r="D310" i="2"/>
  <c r="D284" i="2"/>
  <c r="D283" i="2"/>
  <c r="D212" i="2"/>
  <c r="D211" i="2"/>
  <c r="D270" i="2"/>
  <c r="D262" i="2"/>
  <c r="D250" i="2"/>
  <c r="D240" i="2"/>
  <c r="D242" i="2"/>
  <c r="D228" i="2"/>
  <c r="D230" i="2"/>
  <c r="D193" i="2"/>
  <c r="D177" i="2"/>
  <c r="D178" i="2"/>
  <c r="D192" i="2"/>
  <c r="D176" i="2"/>
  <c r="D175" i="2"/>
  <c r="B330" i="2"/>
  <c r="B337" i="2"/>
  <c r="D20"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A29" i="15" s="1"/>
  <c r="A30" i="15" s="1"/>
  <c r="A31" i="15" s="1"/>
  <c r="A32" i="15" s="1"/>
  <c r="A33"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3899" i="6" s="1"/>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10899" i="6" s="1"/>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49" i="6" s="1"/>
  <c r="G13836" i="6"/>
  <c r="G14276" i="6"/>
  <c r="G14299" i="6" s="1"/>
  <c r="G13947" i="6"/>
  <c r="G14147" i="6"/>
  <c r="G14197" i="6"/>
  <c r="G14076" i="6"/>
  <c r="G14097" i="6"/>
  <c r="G14126" i="6"/>
  <c r="G14347" i="6"/>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399" i="6" s="1"/>
  <c r="G9536" i="6"/>
  <c r="G9736" i="6"/>
  <c r="G9776" i="6"/>
  <c r="G9799" i="6" s="1"/>
  <c r="G9797" i="6"/>
  <c r="G9186" i="6"/>
  <c r="G9447" i="6"/>
  <c r="G9676" i="6"/>
  <c r="G9476" i="6"/>
  <c r="G9647" i="6"/>
  <c r="G9836" i="6"/>
  <c r="G9886" i="6"/>
  <c r="G9326" i="6"/>
  <c r="G9597" i="6"/>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399" i="6" s="1"/>
  <c r="G10426" i="6"/>
  <c r="G10676" i="6"/>
  <c r="G10126" i="6"/>
  <c r="G10326" i="6"/>
  <c r="G10349" i="6" s="1"/>
  <c r="G10526" i="6"/>
  <c r="G10626" i="6"/>
  <c r="G10776" i="6"/>
  <c r="G10497" i="6"/>
  <c r="G10499" i="6" s="1"/>
  <c r="G10597" i="6"/>
  <c r="G10647" i="6"/>
  <c r="G10797" i="6"/>
  <c r="G10847" i="6"/>
  <c r="G10636" i="6"/>
  <c r="G10726" i="6"/>
  <c r="G10926" i="6"/>
  <c r="G11226" i="6"/>
  <c r="G11326" i="6"/>
  <c r="G10947" i="6"/>
  <c r="G11047" i="6"/>
  <c r="G10747" i="6"/>
  <c r="G10836" i="6"/>
  <c r="G11076" i="6"/>
  <c r="G11097" i="6"/>
  <c r="G11247" i="6"/>
  <c r="G11297" i="6"/>
  <c r="G11299" i="6" s="1"/>
  <c r="G10976" i="6"/>
  <c r="G10999" i="6" s="1"/>
  <c r="G11136" i="6"/>
  <c r="G11376" i="6"/>
  <c r="G11426" i="6"/>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576" i="6"/>
  <c r="G7599" i="6" s="1"/>
  <c r="G7326" i="6"/>
  <c r="G7526" i="6"/>
  <c r="G7726" i="6"/>
  <c r="G7749" i="6" s="1"/>
  <c r="G8076" i="6"/>
  <c r="G8099" i="6" s="1"/>
  <c r="G8126" i="6"/>
  <c r="G7897" i="6"/>
  <c r="G7947" i="6"/>
  <c r="G8147" i="6"/>
  <c r="G7697" i="6"/>
  <c r="G7699" i="6" s="1"/>
  <c r="G7799" i="6"/>
  <c r="G7826" i="6"/>
  <c r="G7876" i="6"/>
  <c r="G7926" i="6"/>
  <c r="G7949" i="6" s="1"/>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36" i="6"/>
  <c r="G326" i="6"/>
  <c r="G347" i="6"/>
  <c r="G276" i="6"/>
  <c r="G299" i="6" s="1"/>
  <c r="G236" i="6"/>
  <c r="G247" i="6"/>
  <c r="G226" i="6"/>
  <c r="G147" i="6"/>
  <c r="G136" i="6"/>
  <c r="G126" i="6"/>
  <c r="G76" i="6"/>
  <c r="G99" i="6" s="1"/>
  <c r="C19" i="15"/>
  <c r="G7899" i="6" l="1"/>
  <c r="G11049" i="6"/>
  <c r="G9499" i="6"/>
  <c r="G14149" i="6"/>
  <c r="G13749" i="6"/>
  <c r="G3049" i="6"/>
  <c r="G11449" i="6"/>
  <c r="G11399" i="6"/>
  <c r="G10549" i="6"/>
  <c r="G6349" i="6"/>
  <c r="G11749" i="6"/>
  <c r="G11149" i="6"/>
  <c r="G14849" i="6"/>
  <c r="G12849" i="6"/>
  <c r="G4899" i="6"/>
  <c r="G1949" i="6"/>
  <c r="G7849" i="6"/>
  <c r="G6199" i="6"/>
  <c r="G9599" i="6"/>
  <c r="G9549" i="6"/>
  <c r="G2799" i="6"/>
  <c r="G14999" i="6"/>
  <c r="G14349" i="6"/>
  <c r="G13999" i="6"/>
  <c r="G13799" i="6"/>
  <c r="G399" i="6"/>
  <c r="G4349" i="6"/>
  <c r="G9949" i="6"/>
  <c r="G5699" i="6"/>
  <c r="G4999" i="6"/>
  <c r="G7549" i="6"/>
  <c r="G2699" i="6"/>
  <c r="G3999" i="6"/>
  <c r="G7349" i="6"/>
  <c r="G12499" i="6"/>
  <c r="G10699" i="6"/>
  <c r="G9749" i="6"/>
  <c r="G7449" i="6"/>
  <c r="G6299" i="6"/>
  <c r="G11949" i="6"/>
  <c r="G14499" i="6"/>
  <c r="G12699" i="6"/>
  <c r="G1849" i="6"/>
  <c r="G2899" i="6"/>
  <c r="G11549" i="6"/>
  <c r="G105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82" i="2"/>
  <c r="E379" i="2"/>
  <c r="B379" i="2"/>
  <c r="B385" i="2"/>
  <c r="B384" i="2"/>
  <c r="B382" i="2"/>
  <c r="A18" i="2"/>
  <c r="B363" i="9" l="1"/>
  <c r="B361" i="9"/>
  <c r="B367" i="9"/>
  <c r="B364" i="9"/>
  <c r="B368" i="9"/>
  <c r="B365" i="9"/>
  <c r="B366" i="9"/>
  <c r="B362" i="9"/>
  <c r="B360" i="9"/>
  <c r="B359" i="9"/>
  <c r="B350" i="9"/>
  <c r="B354" i="9"/>
  <c r="B353" i="9"/>
  <c r="B352" i="9"/>
  <c r="B351" i="9"/>
  <c r="B348" i="9"/>
  <c r="B344" i="9"/>
  <c r="B345" i="9"/>
  <c r="B349" i="9"/>
  <c r="B346" i="9"/>
  <c r="B341" i="9"/>
  <c r="B347" i="9"/>
  <c r="B342" i="9"/>
  <c r="B343" i="9"/>
  <c r="B336" i="9"/>
  <c r="B356" i="9"/>
  <c r="B329" i="9"/>
  <c r="B330" i="9"/>
  <c r="B328" i="9"/>
  <c r="B333" i="9"/>
  <c r="B337" i="9"/>
  <c r="B332" i="9"/>
  <c r="B358" i="9"/>
  <c r="B327" i="9"/>
  <c r="B339" i="9"/>
  <c r="B331" i="9"/>
  <c r="B357" i="9"/>
  <c r="B340" i="9"/>
  <c r="B338" i="9"/>
  <c r="B355"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85" i="2" l="1"/>
  <c r="E384" i="2"/>
  <c r="E38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0" i="15" l="1"/>
  <c r="C26" i="15"/>
  <c r="D41" i="15"/>
  <c r="D66" i="15"/>
  <c r="C91" i="15"/>
  <c r="C59" i="15"/>
  <c r="C95" i="15"/>
  <c r="C72" i="15"/>
  <c r="C28" i="15"/>
  <c r="C51" i="15"/>
  <c r="D64" i="15"/>
  <c r="D92" i="15"/>
  <c r="C99" i="15"/>
  <c r="D120" i="15"/>
  <c r="D133" i="15"/>
  <c r="C141" i="15"/>
  <c r="B133" i="2" s="1"/>
  <c r="C105" i="15"/>
  <c r="C120" i="15"/>
  <c r="D131" i="15"/>
  <c r="C52" i="15"/>
  <c r="C68" i="15"/>
  <c r="C58" i="15"/>
  <c r="D93" i="15"/>
  <c r="D122" i="15"/>
  <c r="C100" i="15"/>
  <c r="C43" i="15"/>
  <c r="D71" i="15"/>
  <c r="D63" i="2" s="1"/>
  <c r="C82" i="15"/>
  <c r="C107" i="15"/>
  <c r="C135" i="15"/>
  <c r="D113" i="15"/>
  <c r="D52" i="15"/>
  <c r="C108" i="15"/>
  <c r="C121" i="15"/>
  <c r="D50" i="15"/>
  <c r="D43" i="2" s="1"/>
  <c r="D61" i="15"/>
  <c r="D76" i="15"/>
  <c r="D119" i="15"/>
  <c r="D143" i="15"/>
  <c r="D147" i="2" s="1"/>
  <c r="C48" i="15"/>
  <c r="C109" i="15"/>
  <c r="C129" i="15"/>
  <c r="D40" i="15"/>
  <c r="D118" i="15"/>
  <c r="C47" i="15"/>
  <c r="D59" i="15"/>
  <c r="D51" i="2" s="1"/>
  <c r="D74" i="15"/>
  <c r="D66" i="2" s="1"/>
  <c r="C84" i="15"/>
  <c r="D104" i="15"/>
  <c r="C114" i="15"/>
  <c r="C126" i="15"/>
  <c r="C137" i="15"/>
  <c r="C97" i="15"/>
  <c r="D114" i="15"/>
  <c r="C37" i="15"/>
  <c r="C64" i="15"/>
  <c r="D144" i="15"/>
  <c r="D148" i="2" s="1"/>
  <c r="C45" i="15"/>
  <c r="C77" i="15"/>
  <c r="C29" i="15"/>
  <c r="C145" i="15"/>
  <c r="B137" i="2" s="1"/>
  <c r="D60" i="15"/>
  <c r="C46" i="15"/>
  <c r="D58" i="15"/>
  <c r="D73" i="15"/>
  <c r="D65" i="2" s="1"/>
  <c r="C113" i="15"/>
  <c r="D126" i="15"/>
  <c r="D118" i="2" s="1"/>
  <c r="D140" i="15"/>
  <c r="D144" i="2" s="1"/>
  <c r="C42" i="15"/>
  <c r="C85" i="15"/>
  <c r="C104" i="15"/>
  <c r="D107" i="15"/>
  <c r="C44" i="15"/>
  <c r="D56" i="15"/>
  <c r="D48" i="2" s="1"/>
  <c r="D72" i="15"/>
  <c r="D64" i="2" s="1"/>
  <c r="C83" i="15"/>
  <c r="D102" i="15"/>
  <c r="C111" i="15"/>
  <c r="D108" i="15"/>
  <c r="D132" i="15"/>
  <c r="C32" i="15"/>
  <c r="D57" i="15"/>
  <c r="D49" i="2" s="1"/>
  <c r="D139" i="15"/>
  <c r="D82" i="15"/>
  <c r="D74" i="2" s="1"/>
  <c r="C34" i="15"/>
  <c r="C66" i="15"/>
  <c r="D88" i="15"/>
  <c r="C103" i="15"/>
  <c r="C140" i="15"/>
  <c r="B132" i="2" s="1"/>
  <c r="D111" i="15"/>
  <c r="C144" i="15"/>
  <c r="B136" i="2" s="1"/>
  <c r="C142" i="15"/>
  <c r="B134" i="2" s="1"/>
  <c r="C35" i="15"/>
  <c r="D47" i="15"/>
  <c r="D40" i="2" s="1"/>
  <c r="C60" i="15"/>
  <c r="D84" i="15"/>
  <c r="C116" i="15"/>
  <c r="D128" i="15"/>
  <c r="D141" i="15"/>
  <c r="D145" i="2" s="1"/>
  <c r="C88" i="15"/>
  <c r="D135" i="15"/>
  <c r="C133" i="15"/>
  <c r="D68" i="15"/>
  <c r="D61" i="2" s="1"/>
  <c r="D142" i="15"/>
  <c r="D146" i="2" s="1"/>
  <c r="C130" i="15"/>
  <c r="C40" i="15"/>
  <c r="D51" i="15"/>
  <c r="D44" i="2" s="1"/>
  <c r="C79" i="15"/>
  <c r="D103" i="15"/>
  <c r="C131" i="15"/>
  <c r="C56" i="15"/>
  <c r="C122" i="15"/>
  <c r="D94" i="15"/>
  <c r="D121" i="15"/>
  <c r="C39" i="15"/>
  <c r="C63" i="15"/>
  <c r="C78" i="15"/>
  <c r="D85" i="15"/>
  <c r="C119" i="15"/>
  <c r="D129" i="15"/>
  <c r="D123" i="2" s="1"/>
  <c r="C132" i="15"/>
  <c r="C123" i="15"/>
  <c r="D46" i="15"/>
  <c r="C115" i="15"/>
  <c r="D116" i="15"/>
  <c r="C102" i="15"/>
  <c r="C41" i="15"/>
  <c r="C117" i="15"/>
  <c r="C94" i="15"/>
  <c r="C74" i="15"/>
  <c r="C134" i="15"/>
  <c r="C38" i="15"/>
  <c r="D49" i="15"/>
  <c r="C62" i="15"/>
  <c r="C86" i="15"/>
  <c r="D99" i="15"/>
  <c r="D124" i="15"/>
  <c r="D145" i="15"/>
  <c r="D149" i="2" s="1"/>
  <c r="C112" i="15"/>
  <c r="D62" i="15"/>
  <c r="D54" i="2" s="1"/>
  <c r="D91" i="15"/>
  <c r="D80" i="2" s="1"/>
  <c r="D123" i="15"/>
  <c r="C36" i="15"/>
  <c r="D48" i="15"/>
  <c r="D41" i="2" s="1"/>
  <c r="C61" i="15"/>
  <c r="C76" i="15"/>
  <c r="D95" i="15"/>
  <c r="D88" i="2" s="1"/>
  <c r="D115" i="15"/>
  <c r="D138" i="15"/>
  <c r="C98" i="15"/>
  <c r="C118" i="15"/>
  <c r="C127" i="15"/>
  <c r="C136" i="15"/>
  <c r="C67" i="15"/>
  <c r="C92" i="15"/>
  <c r="D45" i="15"/>
  <c r="D112" i="15"/>
  <c r="D89" i="15"/>
  <c r="D43" i="15"/>
  <c r="D36" i="2" s="1"/>
  <c r="D110" i="15"/>
  <c r="D99" i="2" s="1"/>
  <c r="D117" i="15"/>
  <c r="D106" i="2" s="1"/>
  <c r="C50" i="15"/>
  <c r="D63" i="15"/>
  <c r="D55" i="2" s="1"/>
  <c r="D78" i="15"/>
  <c r="D101" i="15"/>
  <c r="A34" i="15"/>
  <c r="A35" i="15" s="1"/>
  <c r="A36" i="15" s="1"/>
  <c r="A37" i="15" s="1"/>
  <c r="A38" i="15" s="1"/>
  <c r="A39" i="15" s="1"/>
  <c r="A40" i="15" s="1"/>
  <c r="A41" i="15" s="1"/>
  <c r="D98" i="15"/>
  <c r="D86" i="15"/>
  <c r="C73" i="15"/>
  <c r="C128" i="15"/>
  <c r="C139" i="15"/>
  <c r="C33" i="15"/>
  <c r="D44" i="15"/>
  <c r="D37" i="2" s="1"/>
  <c r="C57" i="15"/>
  <c r="D83" i="15"/>
  <c r="C110" i="15"/>
  <c r="D137" i="15"/>
  <c r="D100" i="15"/>
  <c r="C138" i="15"/>
  <c r="D79" i="15"/>
  <c r="D105" i="15"/>
  <c r="C31" i="15"/>
  <c r="D42" i="15"/>
  <c r="D35" i="2" s="1"/>
  <c r="D67" i="15"/>
  <c r="D59" i="2" s="1"/>
  <c r="C71" i="15"/>
  <c r="C89" i="15"/>
  <c r="C101" i="15"/>
  <c r="D109" i="15"/>
  <c r="D98" i="2" s="1"/>
  <c r="C124" i="15"/>
  <c r="D134" i="15"/>
  <c r="C143" i="15"/>
  <c r="B135" i="2" s="1"/>
  <c r="C27" i="15"/>
  <c r="D97" i="15"/>
  <c r="D136" i="15"/>
  <c r="D127" i="15"/>
  <c r="D119" i="2" s="1"/>
  <c r="C49" i="15"/>
  <c r="D77" i="15"/>
  <c r="D68" i="2" s="1"/>
  <c r="C93" i="15"/>
  <c r="A131" i="15" l="1"/>
  <c r="D39" i="2"/>
  <c r="D38" i="2"/>
  <c r="D33" i="2"/>
  <c r="D32" i="2"/>
  <c r="D34" i="2"/>
  <c r="D42" i="2"/>
  <c r="D138" i="2"/>
  <c r="D82" i="2"/>
  <c r="D94" i="2"/>
  <c r="D140" i="2"/>
  <c r="D116" i="2"/>
  <c r="D117" i="2"/>
  <c r="D110" i="2"/>
  <c r="D67" i="2"/>
  <c r="D120" i="2"/>
  <c r="D125" i="2"/>
  <c r="D53" i="2"/>
  <c r="A42" i="15"/>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D79" i="2"/>
  <c r="D126" i="2"/>
  <c r="D56" i="2"/>
  <c r="D96" i="2"/>
  <c r="D50" i="2"/>
  <c r="D52" i="2"/>
  <c r="D124" i="2"/>
  <c r="D85" i="2"/>
  <c r="D77" i="2"/>
  <c r="D70" i="2"/>
  <c r="D90" i="2"/>
  <c r="D105" i="2"/>
  <c r="D142" i="2"/>
  <c r="D45" i="2"/>
  <c r="D86" i="2"/>
  <c r="D83" i="2"/>
  <c r="D143" i="2"/>
  <c r="D78" i="2"/>
  <c r="D141" i="2"/>
  <c r="D84" i="2"/>
  <c r="D108" i="2"/>
  <c r="D102" i="2"/>
  <c r="D137" i="2"/>
  <c r="D101" i="2"/>
  <c r="D112" i="2"/>
  <c r="D115" i="2"/>
  <c r="D100" i="2"/>
  <c r="D109" i="2"/>
  <c r="D107" i="2"/>
  <c r="D69" i="2"/>
  <c r="D104" i="2"/>
  <c r="D136" i="2"/>
  <c r="D130" i="2"/>
  <c r="D81" i="2"/>
  <c r="D97" i="2"/>
  <c r="D135" i="2"/>
  <c r="D129" i="2"/>
  <c r="D133" i="2"/>
  <c r="D127" i="2"/>
  <c r="D92" i="2"/>
  <c r="D95" i="2"/>
  <c r="D93" i="2"/>
  <c r="D134" i="2"/>
  <c r="D128" i="2"/>
  <c r="D139" i="2"/>
  <c r="D91" i="2"/>
  <c r="D103" i="2"/>
  <c r="D111" i="2"/>
  <c r="D114" i="2"/>
  <c r="D122" i="2"/>
  <c r="D131" i="2"/>
  <c r="D132" i="2"/>
  <c r="D121" i="2"/>
  <c r="D113" i="2"/>
  <c r="D89" i="2"/>
  <c r="D87" i="2"/>
  <c r="D71" i="2"/>
  <c r="D76" i="2"/>
  <c r="D72" i="2"/>
  <c r="D75" i="2"/>
  <c r="D60" i="2"/>
  <c r="D58" i="2"/>
  <c r="D57" i="2"/>
  <c r="D21" i="2"/>
  <c r="E5" i="14"/>
  <c r="E9" i="14"/>
  <c r="E12" i="14"/>
  <c r="E15" i="14"/>
  <c r="E19" i="14"/>
  <c r="E22" i="14"/>
  <c r="E6" i="14"/>
  <c r="E10" i="14"/>
  <c r="E13" i="14"/>
  <c r="E16" i="14"/>
  <c r="E21" i="14"/>
  <c r="E25" i="14"/>
  <c r="E7" i="14"/>
  <c r="E11" i="14"/>
  <c r="E17" i="14"/>
  <c r="E23" i="14"/>
  <c r="E8" i="14"/>
  <c r="E14" i="14"/>
  <c r="E18" i="14"/>
  <c r="E20" i="14"/>
  <c r="E24" i="14"/>
  <c r="E4" i="14"/>
  <c r="S13" i="9"/>
  <c r="S14" i="9"/>
  <c r="A132" i="15" l="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86" i="15"/>
  <c r="C1136" i="15"/>
  <c r="C1236" i="15"/>
  <c r="C1486" i="15"/>
  <c r="C1536" i="15"/>
  <c r="C1836" i="15"/>
  <c r="C1036" i="15"/>
  <c r="C1086" i="15"/>
  <c r="C1636" i="15"/>
  <c r="C2036" i="15"/>
  <c r="C1286" i="15"/>
  <c r="C1786" i="15"/>
  <c r="E61" i="2"/>
  <c r="C1686" i="15"/>
  <c r="C1936" i="15"/>
  <c r="E64" i="2"/>
  <c r="E181" i="2"/>
  <c r="E29" i="2"/>
  <c r="E166" i="2"/>
  <c r="E36" i="2"/>
  <c r="E71" i="2"/>
  <c r="C1586" i="15"/>
  <c r="E56" i="2"/>
  <c r="E82" i="2"/>
  <c r="E156" i="2"/>
  <c r="E149" i="2"/>
  <c r="E96" i="2"/>
  <c r="E88" i="2"/>
  <c r="E192" i="2"/>
  <c r="C1736" i="15"/>
  <c r="E27" i="2"/>
  <c r="E127" i="2"/>
  <c r="E157" i="2"/>
  <c r="E78" i="2"/>
  <c r="C1386" i="15"/>
  <c r="E196" i="2"/>
  <c r="E92" i="2"/>
  <c r="C1436" i="15"/>
  <c r="E187" i="2"/>
  <c r="E210" i="2"/>
  <c r="E26" i="2"/>
  <c r="E106" i="2"/>
  <c r="E93" i="2"/>
  <c r="C986" i="15"/>
  <c r="E42" i="2"/>
  <c r="E134" i="2"/>
  <c r="E139" i="2"/>
  <c r="E183" i="2"/>
  <c r="E59" i="2"/>
  <c r="C1186"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E143" i="2"/>
  <c r="E135" i="2"/>
  <c r="B193" i="2"/>
  <c r="E193" i="2"/>
  <c r="B112" i="2"/>
  <c r="E112" i="2"/>
  <c r="B163" i="2"/>
  <c r="E163" i="2"/>
  <c r="B40" i="2"/>
  <c r="E40" i="2"/>
  <c r="B181" i="2"/>
  <c r="B79" i="2"/>
  <c r="E79" i="2"/>
  <c r="B39" i="2"/>
  <c r="E39" i="2"/>
  <c r="B86" i="2"/>
  <c r="E86" i="2"/>
  <c r="B125" i="2"/>
  <c r="E125" i="2"/>
  <c r="B161" i="2"/>
  <c r="E161" i="2"/>
  <c r="E140" i="2"/>
  <c r="E144" i="2"/>
  <c r="B35" i="2"/>
  <c r="E35" i="2"/>
  <c r="B128" i="2"/>
  <c r="E128" i="2"/>
  <c r="B131" i="2"/>
  <c r="E131" i="2"/>
  <c r="C1986" i="15"/>
  <c r="C1336" i="15"/>
  <c r="B216" i="2"/>
  <c r="E216" i="2"/>
  <c r="B201" i="2"/>
  <c r="E201" i="2"/>
  <c r="B153" i="2"/>
  <c r="E153" i="2"/>
  <c r="B173" i="2"/>
  <c r="E173" i="2"/>
  <c r="B182" i="2"/>
  <c r="E182" i="2"/>
  <c r="B171" i="2"/>
  <c r="E171" i="2"/>
  <c r="B33" i="2"/>
  <c r="E33" i="2"/>
  <c r="B83" i="2"/>
  <c r="E83" i="2"/>
  <c r="E138" i="2"/>
  <c r="B34" i="2"/>
  <c r="E34" i="2"/>
  <c r="E141" i="2"/>
  <c r="B22" i="2"/>
  <c r="E22" i="2"/>
  <c r="B166" i="2"/>
  <c r="B24" i="2"/>
  <c r="E24" i="2"/>
  <c r="B114" i="2"/>
  <c r="E114"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E146" i="2"/>
  <c r="B191" i="2"/>
  <c r="E191" i="2"/>
  <c r="B91" i="2"/>
  <c r="E91" i="2"/>
  <c r="B69" i="2"/>
  <c r="E69" i="2"/>
  <c r="B123" i="2"/>
  <c r="E123" i="2"/>
  <c r="B212" i="2"/>
  <c r="E212" i="2"/>
  <c r="B172" i="2"/>
  <c r="E172" i="2"/>
  <c r="B151" i="2"/>
  <c r="E151" i="2"/>
  <c r="B59" i="2"/>
  <c r="B42" i="2"/>
  <c r="B1304"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93" i="2"/>
  <c r="B26" i="2"/>
  <c r="B187" i="2"/>
  <c r="B196" i="2"/>
  <c r="B157" i="2"/>
  <c r="B27" i="2"/>
  <c r="B192" i="2"/>
  <c r="B88" i="2"/>
  <c r="B96" i="2"/>
  <c r="B149" i="2"/>
  <c r="B156" i="2"/>
  <c r="B82" i="2"/>
  <c r="B1904" i="2"/>
  <c r="B56" i="2"/>
  <c r="B71" i="2"/>
  <c r="B36" i="2"/>
  <c r="B70" i="2"/>
  <c r="E70" i="2"/>
  <c r="B84" i="2"/>
  <c r="E84"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E133" i="2"/>
  <c r="B185" i="2"/>
  <c r="E185"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E136" i="2"/>
  <c r="B170" i="2"/>
  <c r="E170" i="2"/>
  <c r="B130" i="2"/>
  <c r="E130" i="2"/>
  <c r="B122" i="2"/>
  <c r="E122" i="2"/>
  <c r="B147" i="2"/>
  <c r="E147" i="2"/>
  <c r="B58" i="2"/>
  <c r="B2004" i="2"/>
  <c r="B62" i="2"/>
  <c r="B2154" i="2"/>
  <c r="B2254" i="2"/>
  <c r="B64" i="2"/>
  <c r="B61" i="2"/>
  <c r="B2104"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54" i="2"/>
  <c r="E53" i="2"/>
  <c r="B133" i="9"/>
  <c r="B28" i="9"/>
  <c r="B2304" i="2"/>
  <c r="B66" i="2"/>
  <c r="E66" i="2"/>
  <c r="B123" i="9"/>
  <c r="B135" i="9"/>
  <c r="B74" i="9"/>
  <c r="B176" i="9"/>
  <c r="B18" i="9"/>
  <c r="B199" i="9"/>
  <c r="B115" i="9"/>
  <c r="B14" i="9"/>
  <c r="B127" i="9"/>
  <c r="B145" i="9"/>
  <c r="B206" i="9"/>
  <c r="B67" i="9"/>
  <c r="B13" i="9"/>
  <c r="B45" i="2"/>
  <c r="B1454" i="2"/>
  <c r="E45" i="2"/>
  <c r="B112" i="9"/>
  <c r="B91" i="9"/>
  <c r="B152" i="9"/>
  <c r="B113" i="9"/>
  <c r="B99" i="9"/>
  <c r="B163" i="9"/>
  <c r="B37" i="9"/>
  <c r="G807" i="6"/>
  <c r="B1354" i="2"/>
  <c r="B43" i="2"/>
  <c r="C856" i="6" s="1"/>
  <c r="E43" i="2"/>
  <c r="G7" i="6"/>
  <c r="C7" i="6"/>
  <c r="B49" i="6" s="1"/>
  <c r="C6" i="6"/>
  <c r="B49" i="2"/>
  <c r="B45" i="9" s="1"/>
  <c r="B1604" i="2"/>
  <c r="E49" i="2"/>
  <c r="B200" i="9"/>
  <c r="B137" i="9"/>
  <c r="B68" i="9"/>
  <c r="B132" i="9"/>
  <c r="B209" i="9"/>
  <c r="B181" i="9"/>
  <c r="B69" i="9"/>
  <c r="B174" i="9"/>
  <c r="B150" i="9"/>
  <c r="B185" i="9"/>
  <c r="B134" i="9"/>
  <c r="B54" i="9"/>
  <c r="B207" i="9"/>
  <c r="B141" i="9"/>
  <c r="B154" i="9"/>
  <c r="B140" i="9"/>
  <c r="B46" i="2"/>
  <c r="B1504" i="2"/>
  <c r="E46" i="2"/>
  <c r="B29" i="9"/>
  <c r="B166" i="9"/>
  <c r="B196" i="9"/>
  <c r="B30" i="9"/>
  <c r="B120" i="9"/>
  <c r="B35" i="9"/>
  <c r="B85" i="9"/>
  <c r="B70" i="9"/>
  <c r="B33" i="9"/>
  <c r="B116" i="9"/>
  <c r="B162" i="9"/>
  <c r="B26" i="9"/>
  <c r="B157" i="9"/>
  <c r="B204" i="9"/>
  <c r="B60" i="9"/>
  <c r="B57" i="2"/>
  <c r="B53" i="9" s="1"/>
  <c r="B1954" i="2"/>
  <c r="E57" i="2"/>
  <c r="B117" i="9"/>
  <c r="B131" i="9"/>
  <c r="B175" i="9"/>
  <c r="B97" i="9"/>
  <c r="B151" i="9"/>
  <c r="B83" i="9"/>
  <c r="B191" i="9"/>
  <c r="B88" i="9"/>
  <c r="B2204" i="2"/>
  <c r="B63" i="2"/>
  <c r="E63" i="2"/>
  <c r="B48" i="2"/>
  <c r="B1554" i="2"/>
  <c r="E48" i="2"/>
  <c r="B54" i="2"/>
  <c r="B1804" i="2"/>
  <c r="E54" i="2"/>
  <c r="B2354" i="2"/>
  <c r="B67" i="2"/>
  <c r="B63" i="9" s="1"/>
  <c r="E67" i="2"/>
  <c r="B1854"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54"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404"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54" i="2"/>
  <c r="B60" i="2"/>
  <c r="B57" i="9" s="1"/>
  <c r="E60" i="2"/>
  <c r="B17" i="9"/>
  <c r="B78" i="9"/>
  <c r="B168" i="9"/>
  <c r="B126" i="9"/>
  <c r="B156" i="9"/>
  <c r="B34" i="9"/>
  <c r="B107" i="9"/>
  <c r="B52" i="2"/>
  <c r="B1704"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81" i="2"/>
  <c r="E38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75" i="2" l="1"/>
  <c r="F374" i="2"/>
  <c r="F371" i="2"/>
  <c r="F373" i="2"/>
  <c r="F372" i="2"/>
  <c r="F365" i="2"/>
  <c r="F368" i="2"/>
  <c r="F366" i="2"/>
  <c r="F367" i="2"/>
  <c r="F370" i="2"/>
  <c r="F369" i="2"/>
  <c r="F364" i="2"/>
  <c r="F360" i="2"/>
  <c r="F352" i="2"/>
  <c r="F357" i="2"/>
  <c r="F346" i="2"/>
  <c r="F356" i="2"/>
  <c r="F347" i="2"/>
  <c r="F348" i="2"/>
  <c r="F351" i="2"/>
  <c r="F358" i="2"/>
  <c r="F355" i="2"/>
  <c r="F354" i="2"/>
  <c r="F349" i="2"/>
  <c r="F359" i="2"/>
  <c r="F350" i="2"/>
  <c r="F362" i="2"/>
  <c r="F363" i="2"/>
  <c r="F361" i="2"/>
  <c r="F353" i="2"/>
  <c r="F339" i="2"/>
  <c r="F343" i="2"/>
  <c r="F337" i="2"/>
  <c r="F333" i="2"/>
  <c r="F334" i="2"/>
  <c r="F332" i="2"/>
  <c r="F340" i="2"/>
  <c r="F336" i="2"/>
  <c r="F345" i="2"/>
  <c r="F342" i="2"/>
  <c r="F344" i="2"/>
  <c r="F338" i="2"/>
  <c r="F335"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375" i="2"/>
  <c r="G374" i="2"/>
  <c r="G371" i="2"/>
  <c r="G373" i="2"/>
  <c r="G372" i="2"/>
  <c r="G365" i="2"/>
  <c r="G368" i="2"/>
  <c r="G366" i="2"/>
  <c r="G367" i="2"/>
  <c r="G370" i="2"/>
  <c r="G369" i="2"/>
  <c r="G97" i="2"/>
  <c r="G193" i="2"/>
  <c r="G322" i="2"/>
  <c r="G250" i="2"/>
  <c r="G143" i="2"/>
  <c r="G141" i="2"/>
  <c r="G32" i="2"/>
  <c r="G316" i="2"/>
  <c r="G175" i="2"/>
  <c r="G333" i="2"/>
  <c r="G357" i="2"/>
  <c r="G103" i="2"/>
  <c r="G83" i="2"/>
  <c r="G317" i="2"/>
  <c r="G328" i="2"/>
  <c r="G204" i="2"/>
  <c r="G232" i="2"/>
  <c r="G35" i="2"/>
  <c r="G251" i="2"/>
  <c r="G213" i="2"/>
  <c r="G45" i="2"/>
  <c r="G46" i="2"/>
  <c r="G18" i="2"/>
  <c r="G131" i="2"/>
  <c r="G181" i="2"/>
  <c r="G74" i="2"/>
  <c r="G237" i="2"/>
  <c r="G67" i="2"/>
  <c r="G86" i="2"/>
  <c r="G153" i="2"/>
  <c r="G362" i="2"/>
  <c r="G151" i="2"/>
  <c r="G212" i="2"/>
  <c r="G238" i="2"/>
  <c r="G69" i="2"/>
  <c r="G54" i="2"/>
  <c r="G270" i="2"/>
  <c r="G252" i="2"/>
  <c r="G152" i="2"/>
  <c r="G253" i="2"/>
  <c r="G63" i="2"/>
  <c r="G300" i="2"/>
  <c r="G120" i="2"/>
  <c r="G25" i="2"/>
  <c r="G325" i="2"/>
  <c r="G99" i="2"/>
  <c r="G224" i="2"/>
  <c r="G119" i="2"/>
  <c r="G188" i="2"/>
  <c r="G179" i="2"/>
  <c r="G93" i="2"/>
  <c r="G27" i="2"/>
  <c r="G154" i="2"/>
  <c r="G258" i="2"/>
  <c r="G156" i="2"/>
  <c r="G68" i="2"/>
  <c r="G28" i="2"/>
  <c r="G211" i="2"/>
  <c r="G319" i="2"/>
  <c r="G130" i="2"/>
  <c r="G56" i="2"/>
  <c r="G36" i="2"/>
  <c r="G166" i="2"/>
  <c r="G191" i="2"/>
  <c r="G190" i="2"/>
  <c r="G183" i="2"/>
  <c r="G327" i="2"/>
  <c r="G339" i="2"/>
  <c r="G221" i="2"/>
  <c r="G113" i="2"/>
  <c r="G53" i="2"/>
  <c r="G161" i="2"/>
  <c r="G282" i="2"/>
  <c r="G31" i="2"/>
  <c r="G91" i="2"/>
  <c r="G208" i="2"/>
  <c r="G283" i="2"/>
  <c r="G281" i="2"/>
  <c r="G246" i="2"/>
  <c r="G230" i="2"/>
  <c r="G170" i="2"/>
  <c r="G80" i="2"/>
  <c r="G335" i="2"/>
  <c r="G220" i="2"/>
  <c r="G144" i="2"/>
  <c r="G30" i="2"/>
  <c r="G239" i="2"/>
  <c r="G52" i="2"/>
  <c r="G150" i="2"/>
  <c r="G210" i="2"/>
  <c r="G286" i="2"/>
  <c r="G168" i="2"/>
  <c r="G38" i="2"/>
  <c r="G277" i="2"/>
  <c r="G337" i="2"/>
  <c r="G347" i="2"/>
  <c r="G192" i="2"/>
  <c r="G118" i="2"/>
  <c r="G37" i="2"/>
  <c r="G176" i="2"/>
  <c r="G268" i="2"/>
  <c r="G34" i="2"/>
  <c r="G290" i="2"/>
  <c r="G261" i="2"/>
  <c r="G297" i="2"/>
  <c r="G276" i="2"/>
  <c r="G350" i="2"/>
  <c r="G289" i="2"/>
  <c r="G336" i="2"/>
  <c r="G90" i="2"/>
  <c r="G66" i="2"/>
  <c r="G346" i="2"/>
  <c r="G249" i="2"/>
  <c r="G82" i="2"/>
  <c r="G180" i="2"/>
  <c r="G353" i="2"/>
  <c r="G324" i="2"/>
  <c r="G363" i="2"/>
  <c r="G205" i="2"/>
  <c r="G159" i="2"/>
  <c r="G234" i="2"/>
  <c r="G128" i="2"/>
  <c r="G29" i="2"/>
  <c r="G341" i="2"/>
  <c r="G202" i="2"/>
  <c r="G206" i="2"/>
  <c r="G287" i="2"/>
  <c r="G78" i="2"/>
  <c r="G126" i="2"/>
  <c r="G101" i="2"/>
  <c r="G275" i="2"/>
  <c r="G87" i="2"/>
  <c r="G222" i="2"/>
  <c r="G320" i="2"/>
  <c r="G62" i="2"/>
  <c r="G360" i="2"/>
  <c r="G102" i="2"/>
  <c r="G338" i="2"/>
  <c r="G207" i="2"/>
  <c r="G226" i="2"/>
  <c r="G358" i="2"/>
  <c r="G148" i="2"/>
  <c r="G243" i="2"/>
  <c r="G163" i="2"/>
  <c r="G263" i="2"/>
  <c r="G331" i="2"/>
  <c r="G160" i="2"/>
  <c r="G114" i="2"/>
  <c r="G116" i="2"/>
  <c r="G292" i="2"/>
  <c r="G60" i="2"/>
  <c r="G242" i="2"/>
  <c r="G219" i="2"/>
  <c r="G284" i="2"/>
  <c r="G20" i="2"/>
  <c r="G24" i="2"/>
  <c r="G61" i="2"/>
  <c r="G354" i="2"/>
  <c r="G293" i="2"/>
  <c r="G127" i="2"/>
  <c r="G330" i="2"/>
  <c r="G51" i="2"/>
  <c r="G301" i="2"/>
  <c r="G285" i="2"/>
  <c r="G295" i="2"/>
  <c r="G136" i="2"/>
  <c r="G81" i="2"/>
  <c r="G41" i="2"/>
  <c r="G172" i="2"/>
  <c r="G185" i="2"/>
  <c r="G288" i="2"/>
  <c r="G361" i="2"/>
  <c r="G296" i="2"/>
  <c r="G178" i="2"/>
  <c r="G214" i="2"/>
  <c r="G279" i="2"/>
  <c r="G342" i="2"/>
  <c r="G334" i="2"/>
  <c r="G146" i="2"/>
  <c r="G200" i="2"/>
  <c r="G155" i="2"/>
  <c r="G142" i="2"/>
  <c r="G264" i="2"/>
  <c r="G117" i="2"/>
  <c r="G364" i="2"/>
  <c r="G105" i="2"/>
  <c r="G39" i="2"/>
  <c r="G124" i="2"/>
  <c r="G106" i="2"/>
  <c r="G122" i="2"/>
  <c r="G355" i="2"/>
  <c r="G121" i="2"/>
  <c r="G310" i="2"/>
  <c r="G164" i="2"/>
  <c r="G298" i="2"/>
  <c r="G245" i="2"/>
  <c r="G260" i="2"/>
  <c r="G262" i="2"/>
  <c r="G349" i="2"/>
  <c r="G217" i="2"/>
  <c r="G314" i="2"/>
  <c r="G134" i="2"/>
  <c r="G308" i="2"/>
  <c r="G199" i="2"/>
  <c r="G187" i="2"/>
  <c r="G88" i="2"/>
  <c r="G98" i="2"/>
  <c r="G177" i="2"/>
  <c r="G267" i="2"/>
  <c r="G19" i="2"/>
  <c r="G132" i="2"/>
  <c r="G340" i="2"/>
  <c r="G59" i="2"/>
  <c r="G302" i="2"/>
  <c r="G351" i="2"/>
  <c r="G254" i="2"/>
  <c r="G76" i="2"/>
  <c r="G291" i="2"/>
  <c r="G49" i="2"/>
  <c r="G40" i="2"/>
  <c r="G165" i="2"/>
  <c r="G231" i="2"/>
  <c r="G280" i="2"/>
  <c r="G305" i="2"/>
  <c r="G133" i="2"/>
  <c r="G44" i="2"/>
  <c r="G272" i="2"/>
  <c r="G313" i="2"/>
  <c r="G318" i="2"/>
  <c r="G186" i="2"/>
  <c r="G139" i="2"/>
  <c r="G145" i="2"/>
  <c r="G189" i="2"/>
  <c r="G23" i="2"/>
  <c r="G112" i="2"/>
  <c r="G195" i="2"/>
  <c r="G307" i="2"/>
  <c r="G218" i="2"/>
  <c r="G96" i="2"/>
  <c r="G343" i="2"/>
  <c r="G255" i="2"/>
  <c r="G162" i="2"/>
  <c r="G256" i="2"/>
  <c r="G147" i="2"/>
  <c r="G174" i="2"/>
  <c r="G345" i="2"/>
  <c r="G244" i="2"/>
  <c r="G71" i="2"/>
  <c r="G306" i="2"/>
  <c r="G125" i="2"/>
  <c r="G50" i="2"/>
  <c r="G70" i="2"/>
  <c r="G203" i="2"/>
  <c r="G259" i="2"/>
  <c r="G123" i="2"/>
  <c r="G135" i="2"/>
  <c r="G229" i="2"/>
  <c r="G75" i="2"/>
  <c r="G64" i="2"/>
  <c r="G348" i="2"/>
  <c r="G55" i="2"/>
  <c r="G42" i="2"/>
  <c r="G329" i="2"/>
  <c r="G352" i="2"/>
  <c r="G201" i="2"/>
  <c r="G26" i="2"/>
  <c r="G43" i="2"/>
  <c r="G58" i="2"/>
  <c r="G247" i="2"/>
  <c r="G223" i="2"/>
  <c r="G47" i="2"/>
  <c r="G196" i="2"/>
  <c r="G266" i="2"/>
  <c r="G167" i="2"/>
  <c r="G173" i="2"/>
  <c r="G271" i="2"/>
  <c r="G209" i="2"/>
  <c r="G184" i="2"/>
  <c r="G65" i="2"/>
  <c r="G33" i="2"/>
  <c r="G140" i="2"/>
  <c r="G109" i="2"/>
  <c r="G21" i="2"/>
  <c r="G85" i="2"/>
  <c r="G241" i="2"/>
  <c r="G311" i="2"/>
  <c r="G92" i="2"/>
  <c r="G48" i="2"/>
  <c r="G228" i="2"/>
  <c r="G89" i="2"/>
  <c r="G198" i="2"/>
  <c r="G111" i="2"/>
  <c r="G95" i="2"/>
  <c r="G115" i="2"/>
  <c r="G215" i="2"/>
  <c r="G73" i="2"/>
  <c r="G77" i="2"/>
  <c r="G332" i="2"/>
  <c r="G197" i="2"/>
  <c r="G107" i="2"/>
  <c r="G240" i="2"/>
  <c r="G108" i="2"/>
  <c r="G138" i="2"/>
  <c r="G323" i="2"/>
  <c r="G225" i="2"/>
  <c r="G171" i="2"/>
  <c r="G158" i="2"/>
  <c r="G312" i="2"/>
  <c r="G257" i="2"/>
  <c r="G227" i="2"/>
  <c r="G110" i="2"/>
  <c r="G299" i="2"/>
  <c r="G182" i="2"/>
  <c r="G273" i="2"/>
  <c r="G84" i="2"/>
  <c r="G278" i="2"/>
  <c r="G236" i="2"/>
  <c r="G303" i="2"/>
  <c r="G129" i="2"/>
  <c r="G72" i="2"/>
  <c r="G137" i="2"/>
  <c r="G235" i="2"/>
  <c r="G79" i="2"/>
  <c r="G22" i="2"/>
  <c r="G233" i="2"/>
  <c r="G194" i="2"/>
  <c r="G359" i="2"/>
  <c r="G100" i="2"/>
  <c r="G104" i="2"/>
  <c r="G321" i="2"/>
  <c r="G269" i="2"/>
  <c r="G326" i="2"/>
  <c r="G248" i="2"/>
  <c r="G169" i="2"/>
  <c r="G265" i="2"/>
  <c r="G304" i="2"/>
  <c r="G315" i="2"/>
  <c r="G309" i="2"/>
  <c r="G94" i="2"/>
  <c r="G356" i="2"/>
  <c r="G294" i="2"/>
  <c r="G149" i="2"/>
  <c r="G157" i="2"/>
  <c r="G216" i="2"/>
  <c r="G274" i="2"/>
  <c r="G57" i="2"/>
  <c r="G344" i="2"/>
  <c r="H374" i="2" l="1"/>
  <c r="H375" i="2"/>
  <c r="H372" i="2"/>
  <c r="H373" i="2"/>
  <c r="H371" i="2"/>
  <c r="H369" i="2"/>
  <c r="H370" i="2"/>
  <c r="H367" i="2"/>
  <c r="H366" i="2"/>
  <c r="H368" i="2"/>
  <c r="H365" i="2"/>
  <c r="H364" i="2"/>
  <c r="F376" i="2"/>
  <c r="H363" i="2"/>
  <c r="H351" i="2"/>
  <c r="H362" i="2"/>
  <c r="H348" i="2"/>
  <c r="H350" i="2"/>
  <c r="H347" i="2"/>
  <c r="H359" i="2"/>
  <c r="H356" i="2"/>
  <c r="H349" i="2"/>
  <c r="H346" i="2"/>
  <c r="H354" i="2"/>
  <c r="H357" i="2"/>
  <c r="H353" i="2"/>
  <c r="H355" i="2"/>
  <c r="H352" i="2"/>
  <c r="H361" i="2"/>
  <c r="H358" i="2"/>
  <c r="H360" i="2"/>
  <c r="H341" i="2"/>
  <c r="H345" i="2"/>
  <c r="H333" i="2"/>
  <c r="H336" i="2"/>
  <c r="H335" i="2"/>
  <c r="H340" i="2"/>
  <c r="H338" i="2"/>
  <c r="H344" i="2"/>
  <c r="H337" i="2"/>
  <c r="H342" i="2"/>
  <c r="H332" i="2"/>
  <c r="H343" i="2"/>
  <c r="H334" i="2"/>
  <c r="H339" i="2"/>
  <c r="H329" i="2"/>
  <c r="H331" i="2"/>
  <c r="H33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76" i="2" l="1"/>
  <c r="B389" i="2"/>
  <c r="I374" i="2" l="1"/>
  <c r="D369" i="9" s="1"/>
  <c r="I375" i="2"/>
  <c r="D370" i="9" s="1"/>
  <c r="I371" i="2"/>
  <c r="D366" i="9" s="1"/>
  <c r="I373" i="2"/>
  <c r="D368" i="9" s="1"/>
  <c r="I372" i="2"/>
  <c r="D367" i="9" s="1"/>
  <c r="I368" i="2"/>
  <c r="D363" i="9" s="1"/>
  <c r="I366" i="2"/>
  <c r="D361" i="9" s="1"/>
  <c r="I367" i="2"/>
  <c r="D362" i="9" s="1"/>
  <c r="I369" i="2"/>
  <c r="D364" i="9" s="1"/>
  <c r="I370" i="2"/>
  <c r="D365" i="9" s="1"/>
  <c r="I365" i="2"/>
  <c r="D360" i="9" s="1"/>
  <c r="I363" i="2"/>
  <c r="D358" i="9" s="1"/>
  <c r="I364" i="2"/>
  <c r="I347" i="2"/>
  <c r="D342" i="9" s="1"/>
  <c r="I350" i="2"/>
  <c r="D345" i="9" s="1"/>
  <c r="I360" i="2"/>
  <c r="D355" i="9" s="1"/>
  <c r="I349" i="2"/>
  <c r="D344" i="9" s="1"/>
  <c r="I348" i="2"/>
  <c r="D343" i="9" s="1"/>
  <c r="I351" i="2"/>
  <c r="D346" i="9" s="1"/>
  <c r="I354" i="2"/>
  <c r="D349" i="9" s="1"/>
  <c r="I353" i="2"/>
  <c r="D348" i="9" s="1"/>
  <c r="I352" i="2"/>
  <c r="D347" i="9" s="1"/>
  <c r="I355" i="2"/>
  <c r="D350" i="9" s="1"/>
  <c r="I358" i="2"/>
  <c r="D353" i="9" s="1"/>
  <c r="I346" i="2"/>
  <c r="D341" i="9" s="1"/>
  <c r="I357" i="2"/>
  <c r="D352" i="9" s="1"/>
  <c r="I356" i="2"/>
  <c r="D351" i="9" s="1"/>
  <c r="I359" i="2"/>
  <c r="D354" i="9" s="1"/>
  <c r="I361" i="2"/>
  <c r="D356" i="9" s="1"/>
  <c r="I362" i="2"/>
  <c r="D357" i="9" s="1"/>
  <c r="I341" i="2"/>
  <c r="D336" i="9" s="1"/>
  <c r="I343" i="2"/>
  <c r="D338" i="9" s="1"/>
  <c r="I340" i="2"/>
  <c r="D335" i="9" s="1"/>
  <c r="I344" i="2"/>
  <c r="D339" i="9" s="1"/>
  <c r="I342" i="2"/>
  <c r="D337" i="9" s="1"/>
  <c r="I345" i="2"/>
  <c r="D340" i="9" s="1"/>
  <c r="I332" i="2"/>
  <c r="D327" i="9" s="1"/>
  <c r="I333" i="2"/>
  <c r="D328" i="9" s="1"/>
  <c r="I334" i="2"/>
  <c r="D329" i="9" s="1"/>
  <c r="I336" i="2"/>
  <c r="D331" i="9" s="1"/>
  <c r="I337" i="2"/>
  <c r="D332" i="9" s="1"/>
  <c r="I338" i="2"/>
  <c r="D333" i="9" s="1"/>
  <c r="I335" i="2"/>
  <c r="D330" i="9" s="1"/>
  <c r="I339" i="2"/>
  <c r="D334" i="9" s="1"/>
  <c r="I43" i="2"/>
  <c r="D38" i="9" s="1"/>
  <c r="I56" i="2"/>
  <c r="D51" i="9" s="1"/>
  <c r="I102" i="2"/>
  <c r="D97" i="9" s="1"/>
  <c r="I109" i="2"/>
  <c r="D104" i="9" s="1"/>
  <c r="I26" i="2"/>
  <c r="D21" i="9" s="1"/>
  <c r="I70" i="2"/>
  <c r="D65" i="9" s="1"/>
  <c r="I72" i="2"/>
  <c r="D67" i="9" s="1"/>
  <c r="I78" i="2"/>
  <c r="D73" i="9" s="1"/>
  <c r="I210" i="2"/>
  <c r="D205" i="9" s="1"/>
  <c r="I88" i="2"/>
  <c r="D83" i="9" s="1"/>
  <c r="I31" i="2"/>
  <c r="D26" i="9" s="1"/>
  <c r="I158" i="2"/>
  <c r="D153" i="9" s="1"/>
  <c r="I136" i="2"/>
  <c r="I159" i="2"/>
  <c r="D154" i="9" s="1"/>
  <c r="I94" i="2"/>
  <c r="D89" i="9" s="1"/>
  <c r="I146" i="2"/>
  <c r="D141" i="9" s="1"/>
  <c r="I211" i="2"/>
  <c r="D206" i="9" s="1"/>
  <c r="I171" i="2"/>
  <c r="D166" i="9" s="1"/>
  <c r="I38" i="2"/>
  <c r="D33" i="9" s="1"/>
  <c r="I203" i="2"/>
  <c r="D198" i="9" s="1"/>
  <c r="I37" i="2"/>
  <c r="D32" i="9" s="1"/>
  <c r="I121" i="2"/>
  <c r="D116" i="9" s="1"/>
  <c r="I50" i="2"/>
  <c r="D45" i="9" s="1"/>
  <c r="I46" i="2"/>
  <c r="D41" i="9" s="1"/>
  <c r="I25" i="2"/>
  <c r="D20" i="9" s="1"/>
  <c r="I215" i="2"/>
  <c r="I152" i="2"/>
  <c r="I160" i="2"/>
  <c r="D155" i="9" s="1"/>
  <c r="I45" i="2"/>
  <c r="D40" i="9" s="1"/>
  <c r="I105" i="2"/>
  <c r="D100" i="9" s="1"/>
  <c r="I182" i="2"/>
  <c r="D177" i="9" s="1"/>
  <c r="I98" i="2"/>
  <c r="D93" i="9" s="1"/>
  <c r="I134" i="2"/>
  <c r="I84" i="2"/>
  <c r="D79" i="9" s="1"/>
  <c r="I183" i="2"/>
  <c r="D178" i="9" s="1"/>
  <c r="I48" i="2"/>
  <c r="D43" i="9" s="1"/>
  <c r="I24" i="2"/>
  <c r="D19" i="9" s="1"/>
  <c r="I214" i="2"/>
  <c r="D209" i="9" s="1"/>
  <c r="I191" i="2"/>
  <c r="I184" i="2"/>
  <c r="I202" i="2"/>
  <c r="D197" i="9" s="1"/>
  <c r="I44" i="2"/>
  <c r="D39" i="9" s="1"/>
  <c r="I89" i="2"/>
  <c r="D84" i="9" s="1"/>
  <c r="I172" i="2"/>
  <c r="I168" i="2"/>
  <c r="D163" i="9" s="1"/>
  <c r="E376" i="9"/>
  <c r="E377" i="9" s="1"/>
  <c r="I99" i="2"/>
  <c r="D94" i="9" s="1"/>
  <c r="I116" i="2"/>
  <c r="D111" i="9" s="1"/>
  <c r="I110" i="2"/>
  <c r="D105" i="9" s="1"/>
  <c r="I92" i="2"/>
  <c r="D87" i="9" s="1"/>
  <c r="C11" i="2"/>
  <c r="C2" i="19" s="1"/>
  <c r="H387" i="2"/>
  <c r="H378" i="2" s="1"/>
  <c r="H379" i="2" s="1"/>
  <c r="H380" i="2" s="1"/>
  <c r="H381" i="2" s="1"/>
  <c r="H383" i="2" s="1"/>
  <c r="H384" i="2" s="1"/>
  <c r="I139" i="2"/>
  <c r="I151" i="2"/>
  <c r="I140" i="2"/>
  <c r="I133" i="2"/>
  <c r="I106" i="2"/>
  <c r="D101" i="9" s="1"/>
  <c r="I113" i="2"/>
  <c r="D108" i="9" s="1"/>
  <c r="I100" i="2"/>
  <c r="D95" i="9" s="1"/>
  <c r="I167" i="2"/>
  <c r="D162" i="9" s="1"/>
  <c r="I207" i="2"/>
  <c r="D202" i="9" s="1"/>
  <c r="I63" i="2"/>
  <c r="D58" i="9" s="1"/>
  <c r="I186" i="2"/>
  <c r="D181" i="9" s="1"/>
  <c r="I35" i="2"/>
  <c r="D30" i="9" s="1"/>
  <c r="I19" i="2"/>
  <c r="D14" i="9" s="1"/>
  <c r="I52" i="2"/>
  <c r="D47" i="9" s="1"/>
  <c r="I118" i="2"/>
  <c r="D113" i="9" s="1"/>
  <c r="I28" i="2"/>
  <c r="D23" i="9" s="1"/>
  <c r="I173" i="2"/>
  <c r="D168" i="9" s="1"/>
  <c r="I126" i="2"/>
  <c r="I205" i="2"/>
  <c r="D200" i="9" s="1"/>
  <c r="I150" i="2"/>
  <c r="D145" i="9" s="1"/>
  <c r="I189" i="2"/>
  <c r="I199" i="2"/>
  <c r="D194" i="9" s="1"/>
  <c r="I53" i="2"/>
  <c r="D48" i="9" s="1"/>
  <c r="I54" i="2"/>
  <c r="D49" i="9" s="1"/>
  <c r="I164" i="2"/>
  <c r="D159" i="9" s="1"/>
  <c r="I91" i="2"/>
  <c r="D86" i="9" s="1"/>
  <c r="I69" i="2"/>
  <c r="D64" i="9" s="1"/>
  <c r="I21" i="2"/>
  <c r="D16" i="9" s="1"/>
  <c r="I177" i="2"/>
  <c r="D172" i="9" s="1"/>
  <c r="I156" i="2"/>
  <c r="D151" i="9" s="1"/>
  <c r="I60" i="2"/>
  <c r="D55" i="9" s="1"/>
  <c r="I65" i="2"/>
  <c r="D60" i="9" s="1"/>
  <c r="I135" i="2"/>
  <c r="I148" i="2"/>
  <c r="D143" i="9" s="1"/>
  <c r="I117" i="2"/>
  <c r="D112" i="9" s="1"/>
  <c r="I190" i="2"/>
  <c r="D185" i="9" s="1"/>
  <c r="I18" i="2"/>
  <c r="I201" i="2"/>
  <c r="D196" i="9" s="1"/>
  <c r="I169" i="2"/>
  <c r="D164" i="9" s="1"/>
  <c r="I154" i="2"/>
  <c r="D149" i="9" s="1"/>
  <c r="I145" i="2"/>
  <c r="D140" i="9" s="1"/>
  <c r="I132" i="2"/>
  <c r="I42" i="2"/>
  <c r="D37" i="9" s="1"/>
  <c r="I101" i="2"/>
  <c r="D96" i="9" s="1"/>
  <c r="I162" i="2"/>
  <c r="D157" i="9" s="1"/>
  <c r="I41" i="2"/>
  <c r="D36" i="9" s="1"/>
  <c r="I77" i="2"/>
  <c r="D72" i="9" s="1"/>
  <c r="I198" i="2"/>
  <c r="D193" i="9" s="1"/>
  <c r="I195" i="2"/>
  <c r="D190" i="9" s="1"/>
  <c r="I194" i="2"/>
  <c r="D189" i="9" s="1"/>
  <c r="I33" i="2"/>
  <c r="D28" i="9" s="1"/>
  <c r="I163" i="2"/>
  <c r="D158" i="9" s="1"/>
  <c r="I95" i="2"/>
  <c r="D90" i="9" s="1"/>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I267" i="2"/>
  <c r="D262" i="9" s="1"/>
  <c r="I129" i="2"/>
  <c r="I269" i="2"/>
  <c r="D264" i="9" s="1"/>
  <c r="I206" i="2"/>
  <c r="D201" i="9" s="1"/>
  <c r="I226" i="2"/>
  <c r="D221" i="9" s="1"/>
  <c r="I222" i="2"/>
  <c r="D217" i="9" s="1"/>
  <c r="I245" i="2"/>
  <c r="D240" i="9" s="1"/>
  <c r="I144" i="2"/>
  <c r="D139" i="9" s="1"/>
  <c r="I131" i="2"/>
  <c r="I128" i="2"/>
  <c r="I34" i="2"/>
  <c r="D29" i="9" s="1"/>
  <c r="I85" i="2"/>
  <c r="D80" i="9" s="1"/>
  <c r="I153" i="2"/>
  <c r="D148" i="9" s="1"/>
  <c r="I124" i="2"/>
  <c r="I57" i="2"/>
  <c r="D52" i="9" s="1"/>
  <c r="I137" i="2"/>
  <c r="I30" i="2"/>
  <c r="D25" i="9" s="1"/>
  <c r="I221" i="2"/>
  <c r="D216" i="9" s="1"/>
  <c r="I328" i="2"/>
  <c r="D323" i="9" s="1"/>
  <c r="I280" i="2"/>
  <c r="D275" i="9" s="1"/>
  <c r="I228" i="2"/>
  <c r="D223" i="9" s="1"/>
  <c r="I312" i="2"/>
  <c r="D307" i="9" s="1"/>
  <c r="I275" i="2"/>
  <c r="D270" i="9" s="1"/>
  <c r="I233" i="2"/>
  <c r="D228" i="9" s="1"/>
  <c r="I283" i="2"/>
  <c r="D278" i="9" s="1"/>
  <c r="I294" i="2"/>
  <c r="D289" i="9" s="1"/>
  <c r="I213" i="2"/>
  <c r="I47" i="2"/>
  <c r="D42" i="9" s="1"/>
  <c r="I87" i="2"/>
  <c r="D82" i="9" s="1"/>
  <c r="I119" i="2"/>
  <c r="D114" i="9" s="1"/>
  <c r="I36" i="2"/>
  <c r="D31" i="9" s="1"/>
  <c r="I175" i="2"/>
  <c r="D170" i="9" s="1"/>
  <c r="I71" i="2"/>
  <c r="D66" i="9" s="1"/>
  <c r="I170" i="2"/>
  <c r="D165" i="9" s="1"/>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D53" i="9" s="1"/>
  <c r="I122" i="2"/>
  <c r="D117" i="9" s="1"/>
  <c r="I196" i="2"/>
  <c r="D191" i="9" s="1"/>
  <c r="I112" i="2"/>
  <c r="D107" i="9" s="1"/>
  <c r="I22" i="2"/>
  <c r="D17" i="9" s="1"/>
  <c r="I180" i="2"/>
  <c r="D175" i="9" s="1"/>
  <c r="I90" i="2"/>
  <c r="D85" i="9" s="1"/>
  <c r="I97" i="2"/>
  <c r="D92" i="9" s="1"/>
  <c r="I29" i="2"/>
  <c r="D24" i="9" s="1"/>
  <c r="I219" i="2"/>
  <c r="D214" i="9" s="1"/>
  <c r="I248" i="2"/>
  <c r="D243" i="9" s="1"/>
  <c r="I305" i="2"/>
  <c r="D300" i="9" s="1"/>
  <c r="I255" i="2"/>
  <c r="D250" i="9" s="1"/>
  <c r="I231" i="2"/>
  <c r="D226" i="9" s="1"/>
  <c r="I286" i="2"/>
  <c r="D281" i="9" s="1"/>
  <c r="I261" i="2"/>
  <c r="D256" i="9" s="1"/>
  <c r="I300" i="2"/>
  <c r="D295" i="9" s="1"/>
  <c r="I256" i="2"/>
  <c r="D251" i="9" s="1"/>
  <c r="I174" i="2"/>
  <c r="D169" i="9" s="1"/>
  <c r="I73" i="2"/>
  <c r="D68" i="9" s="1"/>
  <c r="I149" i="2"/>
  <c r="D144" i="9" s="1"/>
  <c r="I200" i="2"/>
  <c r="D195" i="9" s="1"/>
  <c r="I155" i="2"/>
  <c r="D150" i="9" s="1"/>
  <c r="I66" i="2"/>
  <c r="D61" i="9" s="1"/>
  <c r="I127" i="2"/>
  <c r="D122" i="9" s="1"/>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D192" i="9" s="1"/>
  <c r="I20" i="2"/>
  <c r="D15" i="9" s="1"/>
  <c r="I107" i="2"/>
  <c r="D102" i="9" s="1"/>
  <c r="I74" i="2"/>
  <c r="D69" i="9" s="1"/>
  <c r="I143" i="2"/>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D188" i="9" s="1"/>
  <c r="I120" i="2"/>
  <c r="D115" i="9" s="1"/>
  <c r="I27" i="2"/>
  <c r="D22" i="9" s="1"/>
  <c r="I209" i="2"/>
  <c r="D204" i="9" s="1"/>
  <c r="I192" i="2"/>
  <c r="D187" i="9" s="1"/>
  <c r="I64" i="2"/>
  <c r="D59" i="9" s="1"/>
  <c r="I93" i="2"/>
  <c r="D88" i="9" s="1"/>
  <c r="I103" i="2"/>
  <c r="D98" i="9" s="1"/>
  <c r="I23" i="2"/>
  <c r="D18" i="9" s="1"/>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I322" i="2"/>
  <c r="D317" i="9" s="1"/>
  <c r="I308" i="2"/>
  <c r="D303" i="9" s="1"/>
  <c r="I330" i="2"/>
  <c r="D325" i="9" s="1"/>
  <c r="I331" i="2"/>
  <c r="D326" i="9" s="1"/>
  <c r="D167" i="9"/>
  <c r="D179" i="9" l="1"/>
  <c r="D359" i="9"/>
  <c r="D208" i="9"/>
  <c r="D210" i="9"/>
  <c r="D203" i="9"/>
  <c r="D186" i="9"/>
  <c r="D184" i="9"/>
  <c r="D146" i="9"/>
  <c r="D147" i="9"/>
  <c r="D135" i="9"/>
  <c r="D134" i="9"/>
  <c r="D138" i="9"/>
  <c r="D126" i="9"/>
  <c r="D127" i="9"/>
  <c r="D123" i="9"/>
  <c r="D119" i="9"/>
  <c r="D130" i="9"/>
  <c r="D131" i="9"/>
  <c r="D129" i="9"/>
  <c r="D128" i="9"/>
  <c r="D132" i="9"/>
  <c r="D121" i="9"/>
  <c r="D124" i="9"/>
  <c r="D13" i="9"/>
  <c r="I376" i="2"/>
  <c r="H385" i="2"/>
  <c r="D314" i="9"/>
  <c r="D315" i="9"/>
  <c r="D313" i="9"/>
  <c r="D305" i="9"/>
  <c r="G373" i="9" l="1"/>
  <c r="G376" i="9" s="1"/>
  <c r="N373" i="9"/>
  <c r="N376" i="9" s="1"/>
  <c r="M373" i="9"/>
  <c r="M376" i="9" s="1"/>
  <c r="L373" i="9"/>
  <c r="L376" i="9" s="1"/>
  <c r="K373" i="9"/>
  <c r="K376" i="9" s="1"/>
  <c r="D371" i="9"/>
  <c r="J373" i="9"/>
  <c r="J376" i="9" s="1"/>
  <c r="Q373" i="9"/>
  <c r="Q376" i="9" s="1"/>
  <c r="I373" i="9"/>
  <c r="I376" i="9" s="1"/>
  <c r="P373" i="9"/>
  <c r="P376" i="9" s="1"/>
  <c r="H373" i="9"/>
  <c r="H376" i="9" s="1"/>
  <c r="O373" i="9"/>
  <c r="O376" i="9" s="1"/>
  <c r="F373" i="9"/>
  <c r="F374" i="9" s="1"/>
  <c r="C9" i="19"/>
  <c r="C10" i="19"/>
  <c r="C11" i="19"/>
  <c r="G374" i="9" l="1"/>
  <c r="H374" i="9" s="1"/>
  <c r="I374" i="9" s="1"/>
  <c r="F376" i="9"/>
  <c r="F377" i="9" s="1"/>
  <c r="G377" i="9" s="1"/>
  <c r="H377" i="9" s="1"/>
  <c r="I377" i="9" s="1"/>
  <c r="J377" i="9" s="1"/>
  <c r="K377" i="9" s="1"/>
  <c r="L377" i="9" s="1"/>
  <c r="M377" i="9" s="1"/>
  <c r="N377" i="9" s="1"/>
  <c r="O377" i="9" s="1"/>
  <c r="P377" i="9" s="1"/>
  <c r="Q377" i="9" s="1"/>
  <c r="J374" i="9" l="1"/>
  <c r="K374" i="9" s="1"/>
  <c r="L374" i="9" s="1"/>
  <c r="M374" i="9" s="1"/>
  <c r="N374" i="9" s="1"/>
  <c r="O374" i="9" s="1"/>
  <c r="P374" i="9" s="1"/>
  <c r="Q374"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<sst xmlns="http://schemas.openxmlformats.org/spreadsheetml/2006/main" count="10453" uniqueCount="1928">
  <si>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</si>
  <si>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</si>
  <si>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</si>
  <si>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</si>
  <si>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</si>
  <si>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</si>
  <si>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</si>
  <si>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</si>
  <si>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</si>
  <si>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</si>
  <si>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</si>
  <si>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</si>
  <si>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</si>
  <si>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</si>
  <si>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</si>
  <si>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</si>
  <si>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</si>
  <si>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</si>
  <si>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</si>
  <si>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</si>
  <si>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</si>
  <si>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</si>
  <si>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</si>
  <si>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</si>
  <si>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</si>
  <si>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</si>
  <si>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</si>
  <si>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</si>
  <si>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</si>
  <si>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</si>
  <si>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</si>
  <si>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</si>
  <si>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</si>
  <si>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</si>
  <si>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</si>
  <si>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</si>
  <si>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</si>
  <si>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</si>
  <si>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</si>
  <si>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</si>
  <si>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</si>
  <si>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</si>
  <si>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</si>
  <si>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</si>
  <si>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</si>
  <si>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</si>
  <si>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</si>
  <si>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</si>
  <si>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</si>
  <si>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</si>
  <si>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</si>
  <si>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</si>
  <si>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</si>
  <si>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</si>
  <si>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</si>
  <si>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</si>
  <si>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</si>
  <si>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</si>
  <si>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</si>
  <si>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</si>
  <si>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</si>
  <si>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</si>
  <si>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</si>
  <si>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</si>
  <si>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</si>
  <si>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</si>
  <si>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</si>
  <si>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</si>
  <si>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</si>
  <si>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</si>
  <si>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</si>
  <si>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</si>
  <si>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</si>
  <si>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</si>
  <si>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</si>
  <si>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</si>
  <si>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</si>
  <si>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</si>
  <si>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</si>
  <si>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</si>
  <si>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</si>
  <si>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</si>
  <si>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</si>
  <si>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</si>
  <si>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</si>
  <si>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</si>
  <si>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</si>
  <si>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</si>
  <si>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</si>
  <si>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</si>
  <si>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</si>
  <si>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</si>
  <si>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</si>
  <si>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</si>
  <si>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</si>
  <si>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</si>
  <si>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</si>
  <si>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</si>
  <si>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</si>
  <si>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</si>
  <si>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</si>
  <si>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</si>
  <si>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</si>
  <si>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</si>
  <si>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</si>
  <si>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</si>
  <si>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</si>
  <si>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</si>
  <si>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</si>
  <si>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</si>
  <si>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</si>
  <si>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</si>
  <si>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</si>
  <si>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</si>
  <si>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</si>
  <si>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</si>
  <si>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</si>
  <si>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</si>
  <si>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</si>
  <si>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</si>
  <si>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</si>
  <si>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</si>
  <si>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</si>
  <si>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</si>
  <si>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</si>
  <si>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</si>
  <si>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</si>
  <si>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</si>
  <si>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</si>
  <si>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</si>
  <si>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</si>
  <si>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</si>
  <si>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</si>
  <si>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</si>
  <si>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</si>
  <si>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</si>
  <si>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</si>
  <si>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</si>
  <si>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</si>
  <si>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</si>
  <si>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</si>
  <si>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</si>
  <si>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</si>
  <si>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</si>
  <si>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</si>
  <si>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</si>
  <si>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</si>
  <si>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</si>
  <si>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</si>
  <si>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</si>
  <si>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</si>
  <si>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</si>
  <si>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</si>
  <si>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</si>
  <si>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</si>
  <si>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</si>
  <si>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</si>
  <si>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</si>
  <si>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</si>
  <si>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</si>
  <si>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</si>
  <si>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</si>
  <si>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</si>
  <si>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</si>
  <si>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</si>
  <si>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</si>
  <si>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</si>
  <si>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</si>
  <si>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</si>
  <si>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</si>
  <si>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</si>
  <si>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</si>
  <si>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</si>
  <si>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</si>
  <si>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</si>
  <si>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</si>
  <si>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</si>
  <si>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</si>
  <si>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</si>
  <si>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</si>
  <si>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</si>
  <si>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</si>
  <si>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</si>
  <si>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</si>
  <si>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</si>
  <si>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</si>
  <si>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</si>
  <si>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</si>
  <si>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</si>
  <si>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</si>
  <si>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</si>
  <si>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</si>
  <si>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</si>
  <si>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</si>
  <si>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</si>
  <si>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</si>
  <si>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</si>
  <si>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</si>
  <si>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</si>
  <si>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</si>
  <si>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</si>
  <si>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</si>
  <si>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</si>
  <si>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</si>
  <si>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</si>
  <si>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</si>
  <si>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</si>
  <si>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</si>
  <si>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</si>
  <si>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</si>
  <si>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</si>
  <si>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</si>
  <si>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</si>
  <si>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</si>
  <si>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</si>
  <si>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</si>
  <si>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</si>
  <si>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</si>
  <si>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</si>
  <si>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</si>
  <si>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</si>
  <si>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</si>
  <si>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</si>
  <si>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</si>
  <si>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</si>
  <si>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</si>
  <si>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</si>
  <si>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</si>
  <si>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</si>
  <si>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</si>
  <si>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</si>
  <si>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</si>
  <si>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</si>
  <si>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</si>
  <si>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</si>
  <si>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</si>
  <si>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</si>
  <si>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</si>
  <si>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</si>
  <si>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</si>
  <si>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</si>
  <si>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</si>
  <si>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</si>
  <si>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</si>
  <si>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</si>
  <si>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</si>
  <si>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</si>
  <si>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</si>
  <si>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</si>
  <si>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</si>
  <si>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</si>
  <si>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</si>
  <si>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</si>
  <si>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</si>
  <si>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</si>
  <si>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</si>
  <si>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</si>
  <si>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</si>
  <si>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</si>
  <si>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</si>
  <si>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</si>
  <si>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</si>
  <si>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</si>
  <si>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</si>
  <si>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</si>
  <si>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</si>
  <si>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</si>
  <si>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</si>
  <si>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</si>
  <si>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</si>
  <si>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</si>
  <si>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</si>
  <si>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</si>
  <si>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</si>
  <si>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</si>
  <si>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</si>
  <si>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</si>
  <si>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</si>
  <si>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</si>
  <si>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</si>
  <si>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</si>
  <si>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</si>
  <si>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</si>
  <si>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</si>
  <si>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</si>
  <si>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</si>
  <si>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</si>
  <si>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</si>
  <si>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</si>
  <si>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</si>
  <si>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</si>
  <si>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</si>
  <si>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</si>
  <si>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</si>
  <si>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</si>
  <si>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</si>
  <si>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</si>
  <si>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</si>
  <si>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</si>
  <si>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</si>
  <si>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</si>
  <si>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</si>
  <si>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</si>
  <si>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</si>
  <si>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</si>
  <si>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</si>
  <si>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</si>
  <si>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</si>
  <si>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</si>
  <si>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</si>
  <si>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</si>
  <si>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</si>
  <si>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</si>
  <si>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</si>
  <si>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</si>
  <si>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</si>
  <si>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</si>
  <si>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</si>
  <si>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</si>
  <si>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</si>
  <si>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</si>
  <si>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</si>
  <si>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</si>
  <si>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</si>
  <si>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</si>
  <si>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</si>
  <si>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</si>
  <si>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</si>
  <si>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</si>
  <si>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</si>
  <si>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</si>
  <si>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</si>
  <si>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</si>
  <si>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</si>
  <si>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</si>
  <si>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</si>
  <si>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</si>
  <si>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</si>
  <si>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</si>
  <si>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</si>
  <si>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</si>
  <si>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</si>
  <si>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</si>
  <si>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</si>
  <si>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</si>
  <si>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</si>
  <si>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</si>
  <si>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</si>
  <si>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</si>
  <si>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</si>
  <si>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</si>
  <si>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</si>
  <si>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</si>
  <si>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</si>
  <si>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</si>
  <si>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</si>
  <si>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</si>
  <si>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</si>
  <si>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</si>
  <si>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</si>
  <si>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</si>
  <si>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</si>
  <si>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</si>
  <si>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</si>
  <si>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</si>
  <si>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</si>
  <si>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</si>
  <si>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</si>
  <si>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</si>
  <si>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</si>
  <si>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</si>
  <si>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</si>
  <si>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</si>
  <si>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</si>
  <si>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</si>
  <si>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</si>
  <si>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</si>
  <si>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</si>
  <si>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</si>
  <si>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</si>
  <si>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</si>
  <si>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</si>
  <si>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</si>
  <si>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</si>
  <si>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</si>
  <si>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</si>
  <si>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</si>
  <si>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</si>
  <si>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</si>
  <si>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</si>
  <si>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</si>
  <si>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</si>
  <si>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</si>
  <si>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</si>
  <si>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</si>
  <si>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</si>
  <si>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</si>
  <si>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</si>
  <si>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</si>
  <si>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</si>
  <si>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</si>
  <si>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</si>
  <si>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</si>
  <si>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</si>
  <si>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</si>
  <si>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</si>
  <si>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</si>
  <si>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</si>
  <si>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</si>
  <si>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</si>
  <si>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</si>
  <si>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</si>
  <si>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</si>
  <si>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</si>
  <si>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</si>
  <si>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</si>
  <si>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</si>
  <si>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</si>
  <si>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</si>
  <si>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</si>
  <si>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</si>
  <si>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</si>
  <si>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</si>
  <si>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</si>
  <si>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</si>
  <si>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</si>
  <si>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</si>
  <si>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</si>
  <si>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</si>
  <si>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</si>
  <si>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</si>
  <si>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</si>
  <si>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</si>
  <si>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</si>
  <si>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</si>
  <si>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</si>
  <si>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</si>
  <si>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</si>
  <si>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</si>
  <si>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</si>
  <si>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</si>
  <si>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</si>
  <si>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</si>
  <si>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</si>
  <si>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</si>
  <si>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</si>
  <si>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</si>
  <si>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</si>
  <si>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</si>
  <si>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</si>
  <si>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</si>
  <si>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</si>
  <si>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</si>
  <si>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</si>
  <si>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</si>
  <si>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</si>
  <si>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</si>
  <si>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</si>
  <si>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</si>
  <si>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</si>
  <si>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</si>
  <si>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</si>
  <si>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</si>
  <si>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</si>
  <si>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</si>
  <si>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</si>
  <si>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</si>
  <si>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</si>
  <si>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</si>
  <si>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</si>
  <si>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</si>
  <si>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</si>
  <si>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</si>
  <si>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</si>
  <si>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</si>
  <si>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</si>
  <si>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</si>
  <si>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</si>
  <si>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</si>
  <si>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</si>
  <si>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</si>
  <si>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</si>
  <si>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</si>
  <si>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</si>
  <si>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</si>
  <si>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</si>
  <si>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</si>
  <si>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</si>
  <si>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</si>
  <si>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</si>
  <si>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</si>
  <si>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</si>
  <si>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</si>
  <si>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</si>
  <si>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</si>
  <si>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</si>
  <si>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</si>
  <si>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</si>
  <si>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</si>
  <si>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</si>
  <si>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</si>
  <si>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</si>
  <si>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</si>
  <si>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</si>
  <si>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</si>
  <si>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</si>
  <si>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</si>
  <si>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</si>
  <si>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</si>
  <si>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</si>
  <si>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</si>
  <si>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</si>
  <si>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</si>
  <si>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</si>
  <si>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</si>
  <si>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</si>
  <si>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</si>
  <si>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</si>
  <si>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</si>
  <si>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</si>
  <si>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</si>
  <si>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</si>
  <si>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</si>
  <si>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</si>
  <si>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</si>
  <si>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</si>
  <si>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</si>
  <si>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</si>
  <si>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</si>
  <si>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</si>
  <si>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</si>
  <si>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</si>
  <si>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</si>
  <si>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</si>
  <si>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</si>
  <si>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</si>
  <si>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</si>
  <si>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</si>
  <si>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</si>
  <si>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</si>
  <si>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</si>
  <si>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</si>
  <si>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</si>
  <si>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</si>
  <si>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</si>
  <si>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</si>
  <si>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</si>
  <si>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</si>
  <si>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</si>
  <si>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</si>
  <si>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</si>
  <si>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</si>
  <si>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</si>
  <si>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</si>
  <si>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</si>
  <si>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</si>
  <si>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</si>
  <si>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</si>
  <si>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</si>
  <si>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</si>
  <si>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</si>
  <si>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</si>
  <si>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</si>
  <si>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</si>
  <si>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</si>
  <si>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</si>
  <si>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</si>
  <si>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</si>
  <si>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</si>
  <si>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</si>
  <si>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</si>
  <si>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</si>
  <si>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</si>
  <si>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</si>
  <si>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</si>
  <si>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</si>
  <si>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</si>
  <si>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</si>
  <si>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</si>
  <si>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</si>
  <si>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</si>
  <si>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</si>
  <si>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</si>
  <si>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</si>
  <si>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</si>
  <si>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</si>
  <si>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</si>
  <si>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</si>
  <si>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</si>
  <si>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</si>
  <si>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</si>
  <si>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</si>
  <si>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</si>
  <si>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</si>
  <si>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</si>
  <si>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</si>
  <si>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</si>
  <si>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</si>
  <si>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</si>
  <si>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</si>
  <si>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</si>
  <si>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</si>
  <si>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</si>
  <si>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</si>
  <si>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</si>
  <si>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</si>
  <si>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</si>
  <si>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</si>
  <si>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</si>
  <si>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</si>
  <si>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</si>
  <si>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</si>
  <si>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</si>
  <si>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</si>
  <si>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</si>
  <si>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</si>
  <si>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</si>
  <si>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</si>
  <si>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</si>
  <si>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</si>
  <si>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</si>
  <si>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</si>
  <si>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</si>
  <si>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</si>
  <si>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</si>
  <si>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</si>
  <si>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</si>
  <si>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</si>
  <si>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</si>
  <si>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</si>
  <si>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</si>
  <si>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</si>
  <si>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</si>
  <si>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</si>
  <si>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</si>
  <si>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</si>
  <si>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</si>
  <si>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</si>
  <si>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</si>
  <si>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</si>
  <si>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</si>
  <si>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</si>
  <si>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</si>
  <si>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</si>
  <si>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</si>
  <si>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</si>
  <si>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</si>
  <si>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</si>
  <si>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</si>
  <si>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</si>
  <si>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</si>
  <si>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</si>
  <si>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</si>
  <si>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</si>
  <si>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</si>
  <si>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</si>
  <si>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</si>
  <si>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</si>
  <si>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</si>
  <si>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</si>
  <si>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</si>
  <si>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</si>
  <si>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</si>
  <si>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</si>
  <si>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</si>
  <si>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</si>
  <si>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</si>
  <si>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</si>
  <si>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</si>
  <si>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</si>
  <si>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</si>
  <si>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</si>
  <si>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</si>
  <si>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</si>
  <si>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</si>
  <si>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</si>
  <si>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</si>
  <si>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</si>
  <si>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</si>
  <si>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</si>
  <si>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</si>
  <si>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</si>
  <si>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</si>
  <si>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</si>
  <si>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</si>
  <si>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</si>
  <si>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</si>
  <si>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</si>
  <si>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</si>
  <si>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</si>
  <si>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</si>
  <si>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</si>
  <si>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</si>
  <si>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</si>
  <si>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</si>
  <si>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</si>
  <si>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</si>
  <si>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</si>
  <si>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</si>
  <si>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</si>
  <si>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</si>
  <si>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</si>
  <si>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</si>
  <si>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</si>
  <si>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</si>
  <si>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</si>
  <si>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</si>
  <si>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</si>
  <si>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</si>
  <si>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</si>
  <si>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</si>
  <si>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</si>
  <si>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</si>
  <si>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</si>
  <si>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</si>
  <si>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</si>
  <si>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</si>
  <si>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</si>
  <si>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</si>
  <si>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</si>
  <si>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</si>
  <si>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</si>
  <si>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</si>
  <si>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</si>
  <si>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</si>
  <si>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</si>
  <si>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</si>
  <si>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</si>
  <si>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</si>
  <si>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</si>
  <si>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</si>
  <si>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</si>
  <si>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</si>
  <si>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</si>
  <si>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</si>
  <si>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</si>
  <si>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</si>
  <si>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</si>
  <si>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</si>
  <si>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</si>
  <si>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</si>
  <si>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</si>
  <si>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</si>
  <si>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</si>
  <si>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</si>
  <si>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</si>
  <si>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</si>
  <si>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</si>
  <si>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</si>
  <si>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</si>
  <si>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</si>
  <si>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</si>
  <si>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</si>
  <si>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</si>
  <si>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</si>
  <si>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</si>
  <si>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</si>
  <si>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</si>
  <si>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</si>
  <si>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</si>
  <si>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</si>
  <si>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</si>
  <si>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</si>
  <si>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</si>
  <si>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</si>
  <si>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</si>
  <si>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</si>
  <si>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</si>
  <si>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</si>
  <si>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</si>
  <si>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</si>
  <si>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</si>
  <si>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</si>
  <si>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</si>
  <si>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</si>
  <si>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</si>
  <si>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</si>
  <si>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</si>
  <si>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</si>
  <si>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</si>
  <si>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</si>
  <si>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</si>
  <si>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</si>
  <si>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</si>
  <si>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</si>
  <si>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</si>
  <si>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</si>
  <si>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</si>
  <si>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</si>
  <si>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</si>
  <si>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</si>
  <si>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</si>
  <si>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</si>
  <si>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</si>
  <si>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</si>
  <si>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</si>
  <si>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</si>
  <si>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</si>
  <si>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</si>
  <si>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</si>
  <si>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</si>
  <si>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</si>
  <si>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</si>
  <si>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</si>
  <si>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</si>
  <si>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</si>
  <si>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</si>
  <si>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</si>
  <si>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</si>
  <si>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</si>
  <si>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</si>
  <si>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</si>
  <si>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</si>
  <si>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</si>
  <si>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</si>
  <si>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</si>
  <si>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</si>
  <si>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</si>
  <si>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</si>
  <si>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</si>
  <si>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</si>
  <si>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</si>
  <si>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</si>
  <si>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</si>
  <si>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</si>
  <si>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</si>
  <si>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</si>
  <si>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</si>
  <si>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</si>
  <si>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</si>
  <si>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</si>
  <si>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</si>
  <si>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</si>
  <si>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</si>
  <si>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</si>
  <si>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</si>
  <si>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</si>
  <si>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</si>
  <si>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</si>
  <si>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</si>
  <si>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</si>
  <si>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</si>
  <si>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</si>
  <si>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</si>
  <si>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</si>
  <si>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</si>
  <si>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</si>
  <si>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</si>
  <si>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</si>
  <si>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</si>
  <si>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</si>
  <si>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</si>
  <si>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</si>
  <si>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</si>
  <si>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</si>
  <si>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</si>
  <si>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</si>
  <si>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</si>
  <si>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</si>
  <si>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</si>
  <si>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</si>
  <si>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</si>
  <si>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</si>
  <si>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</si>
  <si>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</si>
  <si>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</si>
  <si>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</si>
  <si>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</si>
  <si>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</si>
  <si>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</si>
  <si>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</si>
  <si>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</si>
  <si>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</si>
  <si>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</si>
  <si>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</si>
  <si>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</si>
  <si>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</si>
  <si>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</si>
  <si>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</si>
  <si>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</si>
  <si>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</si>
  <si>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</si>
  <si>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</si>
  <si>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</si>
  <si>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</si>
  <si>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</si>
  <si>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</si>
  <si>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</si>
  <si>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</si>
  <si>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</si>
  <si>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</si>
  <si>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</si>
  <si>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</si>
  <si>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</si>
  <si>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</si>
  <si>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</si>
  <si>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</si>
  <si>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</si>
  <si>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</si>
  <si>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</si>
  <si>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</si>
  <si>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</si>
  <si>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</si>
  <si>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</si>
  <si>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</si>
  <si>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</si>
  <si>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</si>
  <si>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</si>
  <si>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</si>
  <si>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</si>
  <si>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</si>
  <si>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</si>
  <si>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</si>
  <si>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</si>
  <si>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</si>
  <si>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</si>
  <si>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</si>
  <si>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</si>
  <si>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</si>
  <si>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</si>
  <si>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</si>
  <si>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</si>
  <si>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</si>
  <si>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</si>
  <si>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</si>
  <si>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</si>
  <si>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</si>
  <si>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</si>
  <si>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</si>
  <si>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</si>
  <si>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</si>
  <si>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</si>
  <si>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</si>
  <si>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</si>
  <si>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</si>
  <si>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</si>
  <si>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</si>
  <si>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</si>
  <si>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</si>
  <si>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</si>
  <si>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</si>
  <si>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</si>
  <si>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</si>
  <si>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</si>
  <si>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</si>
  <si>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</si>
  <si>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</si>
  <si>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</si>
  <si>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</si>
  <si>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</si>
  <si>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</si>
  <si>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</si>
  <si>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</si>
  <si>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</si>
  <si>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</si>
  <si>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</si>
  <si>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</si>
  <si>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</si>
  <si>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</si>
  <si>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</si>
  <si>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</si>
  <si>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</si>
  <si>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</si>
  <si>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</si>
  <si>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</si>
  <si>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</si>
  <si>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</si>
  <si>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</si>
  <si>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</si>
  <si>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</si>
  <si>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</si>
  <si>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</si>
  <si>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</si>
  <si>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</si>
  <si>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</si>
  <si>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</si>
  <si>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</si>
  <si>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</si>
  <si>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</si>
  <si>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</si>
  <si>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</si>
  <si>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</si>
  <si>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</si>
  <si>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</si>
  <si>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</si>
  <si>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</si>
  <si>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</si>
  <si>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</si>
  <si>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</si>
  <si>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</si>
  <si>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</si>
  <si>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</si>
  <si>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</si>
  <si>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</si>
  <si>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</si>
  <si>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</si>
  <si>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</si>
  <si>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</si>
  <si>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</si>
  <si>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</si>
  <si>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</si>
  <si>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</si>
  <si>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</si>
  <si>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</si>
  <si>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</si>
  <si>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</si>
  <si>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</si>
  <si>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</si>
  <si>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</si>
  <si>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</si>
  <si>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</si>
  <si>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</si>
  <si>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</si>
  <si>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</si>
  <si>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</si>
  <si>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</si>
  <si>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</si>
  <si>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</si>
  <si>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</si>
  <si>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</si>
  <si>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</si>
  <si>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</si>
  <si>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</si>
  <si>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</si>
  <si>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</si>
  <si>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</si>
  <si>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</si>
  <si>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</si>
  <si>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</si>
  <si>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</si>
  <si>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</si>
  <si>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</si>
  <si>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</si>
  <si>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</si>
  <si>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</si>
  <si>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</si>
  <si>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</si>
  <si>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</si>
  <si>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</si>
  <si>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</si>
  <si>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</si>
  <si>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</si>
  <si>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</si>
  <si>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</si>
  <si>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</si>
  <si>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</si>
  <si>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</si>
  <si>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</si>
  <si>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</si>
  <si>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</si>
  <si>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</si>
  <si>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</si>
  <si>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</si>
  <si>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</si>
  <si>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</si>
  <si>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</si>
  <si>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</si>
  <si>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</si>
  <si>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</si>
  <si>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</si>
  <si>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</si>
  <si>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</si>
  <si>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</si>
  <si>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</si>
  <si>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</si>
  <si>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</si>
  <si>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</si>
  <si>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</si>
  <si>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</si>
  <si>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</si>
  <si>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</si>
  <si>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</si>
  <si>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</si>
  <si>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</si>
  <si>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</si>
  <si>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</si>
  <si>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</si>
  <si>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</si>
  <si>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</si>
  <si>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</si>
  <si>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</si>
  <si>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</si>
  <si>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</si>
  <si>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</si>
  <si>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</si>
  <si>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</si>
  <si>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</si>
  <si>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</si>
  <si>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</si>
  <si>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</si>
  <si>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</si>
  <si>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</si>
  <si>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</si>
  <si>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</si>
  <si>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</si>
  <si>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</si>
  <si>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</si>
  <si>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</si>
  <si>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</si>
  <si>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</si>
  <si>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</si>
  <si>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</si>
  <si>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</si>
  <si>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</si>
  <si>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</si>
  <si>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</si>
  <si>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</si>
  <si>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</si>
  <si>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</si>
  <si>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</si>
  <si>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</si>
  <si>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</si>
  <si>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</si>
  <si>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</si>
  <si>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</si>
  <si>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</si>
  <si>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</si>
  <si>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</si>
  <si>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</si>
  <si>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</si>
  <si>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</si>
  <si>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</si>
  <si>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</si>
  <si>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</si>
  <si>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</si>
  <si>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</si>
  <si>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</si>
  <si>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</si>
  <si>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</si>
  <si>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</si>
  <si>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</si>
  <si>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</si>
  <si>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</si>
  <si>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</si>
  <si>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</si>
  <si>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</si>
  <si>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</si>
  <si>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</si>
  <si>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</si>
  <si>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</si>
  <si>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</si>
  <si>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</si>
  <si>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</si>
  <si>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</si>
  <si>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</si>
  <si>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</si>
  <si>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</si>
  <si>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</si>
  <si>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</si>
  <si>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</si>
  <si>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</si>
  <si>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</si>
  <si>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</si>
  <si>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</si>
  <si>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</si>
  <si>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</si>
  <si>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</si>
  <si>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</si>
  <si>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</si>
  <si>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</si>
  <si>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</si>
  <si>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</si>
  <si>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</si>
  <si>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</si>
  <si>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</si>
  <si>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</si>
  <si>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</si>
  <si>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</si>
  <si>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</si>
  <si>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</si>
  <si>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</si>
  <si>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</si>
  <si>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</si>
  <si>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</si>
  <si>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</si>
  <si>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</si>
  <si>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</si>
  <si>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</si>
  <si>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</si>
  <si>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</si>
  <si>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</si>
  <si>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</si>
  <si>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</si>
  <si>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</si>
  <si>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</si>
  <si>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</si>
  <si>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</si>
  <si>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</si>
  <si>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</si>
  <si>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</si>
  <si>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</si>
  <si>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</si>
  <si>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</si>
  <si>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</si>
  <si>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</si>
  <si>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</si>
  <si>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</si>
  <si>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</si>
  <si>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</si>
  <si>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</si>
  <si>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</si>
  <si>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</si>
  <si>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</si>
  <si>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</si>
  <si>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</si>
  <si>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</si>
  <si>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</si>
  <si>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</si>
  <si>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</si>
  <si>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</si>
  <si>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</si>
  <si>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</si>
  <si>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</si>
  <si>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</si>
  <si>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</si>
  <si>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</si>
  <si>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</si>
  <si>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</si>
  <si>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</si>
  <si>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</si>
  <si>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</si>
  <si>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</si>
  <si>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</si>
  <si>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</si>
  <si>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</si>
  <si>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</si>
  <si>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</si>
  <si>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</si>
  <si>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</si>
  <si>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</si>
  <si>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</si>
  <si>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</si>
  <si>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</si>
  <si>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</si>
  <si>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</si>
  <si>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</si>
  <si>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</si>
  <si>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</si>
  <si>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</si>
  <si>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</si>
  <si>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</si>
  <si>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</si>
  <si>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</si>
  <si>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</si>
  <si>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</si>
  <si>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</si>
  <si>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</si>
  <si>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</si>
  <si>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</si>
  <si>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</si>
  <si>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</si>
  <si>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</si>
  <si>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</si>
  <si>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</si>
  <si>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</si>
  <si>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</si>
  <si>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</si>
  <si>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</si>
  <si>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</si>
  <si>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</si>
  <si>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</si>
  <si>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</si>
  <si>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</si>
  <si>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</si>
  <si>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</si>
  <si>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</si>
  <si>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</si>
  <si>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</si>
  <si>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</si>
  <si>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</si>
  <si>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</si>
  <si>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</si>
  <si>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</si>
  <si>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</si>
  <si>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</si>
  <si>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</si>
  <si>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</si>
  <si>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</si>
  <si>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</si>
  <si>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</si>
  <si>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</si>
  <si>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</si>
  <si>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</si>
  <si>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</si>
  <si>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</si>
  <si>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</si>
  <si>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</si>
  <si>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</si>
  <si>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</si>
  <si>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</si>
  <si>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</si>
  <si>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</si>
  <si>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</si>
  <si>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</si>
  <si>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</si>
  <si>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</si>
  <si>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</si>
  <si>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</si>
  <si>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</si>
  <si>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</si>
  <si>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</si>
  <si>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</si>
  <si>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</si>
  <si>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14.1</t>
  </si>
  <si>
    <t>14</t>
  </si>
  <si>
    <t>16.1</t>
  </si>
  <si>
    <t>17.1</t>
  </si>
  <si>
    <t>17.1.3</t>
  </si>
  <si>
    <t>17.1.5</t>
  </si>
  <si>
    <t>17.2</t>
  </si>
  <si>
    <t>17.2.2</t>
  </si>
  <si>
    <t>17.3</t>
  </si>
  <si>
    <t>19</t>
  </si>
  <si>
    <t>19.1</t>
  </si>
  <si>
    <t>19.3</t>
  </si>
  <si>
    <t>20</t>
  </si>
  <si>
    <t>20.1</t>
  </si>
  <si>
    <t>21</t>
  </si>
  <si>
    <t>21.1</t>
  </si>
  <si>
    <t>23.1</t>
  </si>
  <si>
    <t>23.2</t>
  </si>
  <si>
    <t>24.1</t>
  </si>
  <si>
    <t>24.2</t>
  </si>
  <si>
    <t>24.2.1</t>
  </si>
  <si>
    <t xml:space="preserve"> TRABAJOS PREPARATORIOS</t>
  </si>
  <si>
    <t>Preparación y limpieza de los terrenos.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</si>
  <si>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</si>
  <si>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</si>
  <si>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</si>
  <si>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</si>
  <si>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</si>
  <si>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</si>
  <si>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</si>
  <si>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</si>
  <si>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</si>
  <si>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</si>
  <si>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</si>
  <si>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</si>
  <si>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</si>
  <si>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</si>
  <si>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</si>
  <si>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</si>
  <si>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</si>
  <si>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</si>
  <si>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</si>
  <si>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</si>
  <si>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</si>
  <si>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</si>
  <si>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</si>
  <si>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</si>
  <si>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</si>
  <si>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</si>
  <si>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</si>
  <si>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</si>
  <si>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</si>
  <si>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</si>
  <si>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</si>
  <si>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</si>
  <si>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</si>
  <si>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</si>
  <si>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</si>
  <si>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</si>
  <si>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</si>
  <si>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</si>
  <si>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</si>
  <si>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</si>
  <si>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</si>
  <si>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</si>
  <si>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</si>
  <si>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</si>
  <si>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</si>
  <si>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</si>
  <si>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</si>
  <si>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</si>
  <si>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</si>
  <si>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</si>
  <si>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</si>
  <si>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</si>
  <si>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</si>
  <si>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</si>
  <si>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</si>
  <si>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</si>
  <si>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</si>
  <si>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</si>
  <si>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</si>
  <si>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</si>
  <si>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</si>
  <si>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</si>
  <si>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</si>
  <si>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</si>
  <si>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</si>
  <si>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</si>
  <si>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</si>
  <si>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</si>
  <si>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</si>
  <si>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</si>
  <si>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</si>
  <si>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</si>
  <si>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</si>
  <si>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</si>
  <si>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</si>
  <si>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</si>
  <si>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</si>
  <si>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</si>
  <si>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</si>
  <si>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</si>
  <si>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</si>
  <si>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</si>
  <si>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</si>
  <si>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</si>
  <si>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</si>
  <si>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</si>
  <si>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</si>
  <si>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</si>
  <si>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</si>
  <si>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</si>
  <si>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</si>
  <si>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</si>
  <si>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</si>
  <si>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</si>
  <si>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</si>
  <si>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</si>
  <si>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</si>
  <si>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</si>
  <si>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</si>
  <si>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</si>
  <si>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</si>
  <si>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</si>
  <si>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</si>
  <si>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</si>
  <si>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</si>
  <si>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</si>
  <si>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</si>
  <si>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</si>
  <si>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</si>
  <si>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</si>
  <si>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</si>
  <si>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</si>
  <si>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</si>
  <si>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</si>
  <si>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</si>
  <si>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</si>
  <si>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</si>
  <si>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</si>
  <si>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</si>
  <si>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</si>
  <si>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</si>
  <si>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</si>
  <si>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</si>
  <si>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</si>
  <si>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</si>
  <si>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</si>
  <si>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</si>
  <si>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</si>
  <si>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</si>
  <si>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</si>
  <si>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</si>
  <si>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</si>
  <si>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</si>
  <si>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</si>
  <si>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</si>
  <si>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</si>
  <si>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</si>
  <si>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</si>
  <si>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</si>
  <si>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</si>
  <si>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</si>
  <si>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</si>
  <si>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</si>
  <si>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</si>
  <si>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</si>
  <si>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P11</t>
  </si>
  <si>
    <t>PL1</t>
  </si>
  <si>
    <t>V7</t>
  </si>
  <si>
    <t>V8</t>
  </si>
  <si>
    <t>10.1.1.1</t>
  </si>
  <si>
    <t>10.1.1.2</t>
  </si>
  <si>
    <t>10.1.1.3</t>
  </si>
  <si>
    <t>10.1.1.4</t>
  </si>
  <si>
    <t>10.1.1.5</t>
  </si>
  <si>
    <t>10.1.1.6</t>
  </si>
  <si>
    <t>10.1.1.7</t>
  </si>
  <si>
    <t>10.1.1.8</t>
  </si>
  <si>
    <t>10.1.1.9</t>
  </si>
  <si>
    <t>10.1.1.10</t>
  </si>
  <si>
    <t>10.1.1.11</t>
  </si>
  <si>
    <t>10.1.1.12</t>
  </si>
  <si>
    <t>10.1.1.13</t>
  </si>
  <si>
    <t>10.1.1.14</t>
  </si>
  <si>
    <t>10.1.1.15</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</si>
  <si>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</si>
  <si>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</si>
  <si>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</si>
  <si>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</si>
  <si>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</si>
  <si>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</si>
  <si>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</si>
  <si>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</si>
  <si>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</si>
  <si>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</si>
  <si>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</si>
  <si>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</si>
  <si>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</si>
  <si>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</si>
  <si>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</si>
  <si>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</si>
  <si>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</si>
  <si>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</si>
  <si>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</si>
  <si>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</si>
  <si>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</si>
  <si>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</si>
  <si>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</si>
  <si>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</si>
  <si>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</si>
  <si>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</si>
  <si>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</si>
  <si>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</si>
  <si>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</si>
  <si>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</si>
  <si>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</si>
  <si>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</si>
  <si>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</si>
  <si>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</si>
  <si>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</si>
  <si>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</si>
  <si>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</si>
  <si>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</si>
  <si>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</si>
  <si>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</si>
  <si>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</si>
  <si>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</si>
  <si>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</si>
  <si>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</si>
  <si>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</si>
  <si>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</si>
  <si>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</si>
  <si>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</si>
  <si>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</si>
  <si>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</si>
  <si>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</si>
  <si>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</si>
  <si>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</si>
  <si>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</si>
  <si>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</si>
  <si>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</si>
  <si>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</si>
  <si>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</si>
  <si>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</si>
  <si>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</si>
  <si>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</si>
  <si>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</si>
  <si>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</si>
  <si>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</si>
  <si>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</si>
  <si>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</si>
  <si>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</si>
  <si>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</si>
  <si>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</si>
  <si>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</si>
  <si>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</si>
  <si>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</si>
  <si>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</si>
  <si>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12.8.1.1</t>
  </si>
  <si>
    <t>12.8.1.2</t>
  </si>
  <si>
    <t>12.8.1.3</t>
  </si>
  <si>
    <t>12.8.1.4</t>
  </si>
  <si>
    <t>12.8.1.5</t>
  </si>
  <si>
    <t>12.8.1.6</t>
  </si>
  <si>
    <t>12.8.1.7</t>
  </si>
  <si>
    <t>12.8.1.8</t>
  </si>
  <si>
    <t>12.8.1.9</t>
  </si>
  <si>
    <t>12.8.1.10</t>
  </si>
  <si>
    <t>12.8.1.11</t>
  </si>
  <si>
    <t>12.8.1.12</t>
  </si>
  <si>
    <t>12</t>
  </si>
  <si>
    <t>4.2</t>
  </si>
  <si>
    <t>Tabiques</t>
  </si>
  <si>
    <t>6.2.2</t>
  </si>
  <si>
    <t>11.2.36</t>
  </si>
  <si>
    <t>11.2.37</t>
  </si>
  <si>
    <t>11.2.38</t>
  </si>
  <si>
    <t>11.2.39</t>
  </si>
  <si>
    <t>11.2.40</t>
  </si>
  <si>
    <t>11.2.41</t>
  </si>
  <si>
    <t>11.2.42</t>
  </si>
  <si>
    <t>11.2.43</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</si>
  <si>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</si>
  <si>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</si>
  <si>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</si>
  <si>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</si>
  <si>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</si>
  <si>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</si>
  <si>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</si>
  <si>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</si>
  <si>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</si>
  <si>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</si>
  <si>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</si>
  <si>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</si>
  <si>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P1</t>
  </si>
  <si>
    <t>P2</t>
  </si>
  <si>
    <t>V9</t>
  </si>
  <si>
    <t>Bancos Exteriores</t>
  </si>
  <si>
    <t>360 dias</t>
  </si>
  <si>
    <t>3.1.2</t>
  </si>
  <si>
    <t>3.1.3</t>
  </si>
  <si>
    <t>6.1.10</t>
  </si>
  <si>
    <t>Zocalo exterior rehundido</t>
  </si>
  <si>
    <t>9.1.2</t>
  </si>
  <si>
    <t>Al yeso</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</si>
  <si>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</si>
  <si>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</si>
  <si>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</si>
  <si>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</si>
  <si>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</si>
  <si>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</si>
  <si>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</si>
  <si>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</si>
  <si>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</si>
  <si>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</si>
  <si>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</si>
  <si>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</si>
  <si>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</si>
  <si>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</si>
  <si>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</si>
  <si>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</si>
  <si>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</si>
  <si>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</si>
  <si>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</si>
  <si>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</si>
  <si>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</si>
  <si>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</si>
  <si>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</si>
  <si>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</si>
  <si>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</si>
  <si>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</si>
  <si>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</si>
  <si>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</si>
  <si>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</si>
  <si>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</si>
  <si>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</si>
  <si>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</si>
  <si>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</si>
  <si>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</si>
  <si>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</si>
  <si>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</si>
  <si>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</si>
  <si>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</si>
  <si>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</si>
  <si>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</si>
  <si>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11.4.2.1</t>
  </si>
  <si>
    <t>11.4.2.2</t>
  </si>
  <si>
    <t>Tubos LED .18w Luz Dia</t>
  </si>
  <si>
    <t>Tubos LED .24w Luz Dia</t>
  </si>
  <si>
    <t>Heladera</t>
  </si>
  <si>
    <t>12.1.5.4</t>
  </si>
  <si>
    <t>12.1.5.5</t>
  </si>
  <si>
    <t>12.1.5.6</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</si>
  <si>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</si>
  <si>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</si>
  <si>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</si>
  <si>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</si>
  <si>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</si>
  <si>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</si>
  <si>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</si>
  <si>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</si>
  <si>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</si>
  <si>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14.1.1</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</si>
  <si>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</si>
  <si>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</si>
  <si>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</si>
  <si>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</si>
  <si>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</si>
  <si>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</si>
  <si>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</si>
  <si>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</si>
  <si>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</si>
  <si>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</si>
  <si>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</si>
  <si>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</si>
  <si>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</si>
  <si>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</si>
  <si>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</si>
  <si>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</si>
  <si>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</si>
  <si>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</si>
  <si>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</si>
  <si>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</si>
  <si>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</si>
  <si>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</si>
  <si>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17.3.1</t>
  </si>
  <si>
    <t>17.3.2</t>
  </si>
  <si>
    <t>Pararrayo</t>
  </si>
  <si>
    <t>Accesorios Pararrayos (aisladores etc)</t>
  </si>
  <si>
    <t>Puentes pasantes</t>
  </si>
  <si>
    <t>Rampas de acceso</t>
  </si>
  <si>
    <t>3.2.3</t>
  </si>
  <si>
    <t>Pergolas metálicas</t>
  </si>
  <si>
    <t>4.1.3</t>
  </si>
  <si>
    <t>4.2.2</t>
  </si>
  <si>
    <t>4.5.2</t>
  </si>
  <si>
    <t>Revoque  impermeable</t>
  </si>
  <si>
    <t>4.7</t>
  </si>
  <si>
    <t>4.7.1</t>
  </si>
  <si>
    <t xml:space="preserve">De hormigón </t>
  </si>
  <si>
    <t>5.6</t>
  </si>
  <si>
    <t>De hormigón</t>
  </si>
  <si>
    <t>6.1.1</t>
  </si>
  <si>
    <t>6.1.7</t>
  </si>
  <si>
    <t>Zócalo cementicio</t>
  </si>
  <si>
    <t>6.1.12</t>
  </si>
  <si>
    <t>De hormigón armado fratasado</t>
  </si>
  <si>
    <t>De hormigón fratasado</t>
  </si>
  <si>
    <t>Piso consolidado de grancilla + fillet</t>
  </si>
  <si>
    <t>De hormigón armado llaneado tipo industrial c/ endurecedor y color</t>
  </si>
  <si>
    <t>6.2.9</t>
  </si>
  <si>
    <t>6.2.4</t>
  </si>
  <si>
    <t>6.2.3</t>
  </si>
  <si>
    <t>PL</t>
  </si>
  <si>
    <t>V10</t>
  </si>
  <si>
    <t>Chapa artística micro perforada</t>
  </si>
  <si>
    <t>Interrupt. difer. 4 x 120 Amp. 300 mA.</t>
  </si>
  <si>
    <t>Llaves termomagneticas 2 x 20A - MG</t>
  </si>
  <si>
    <t>Llaves termomagneticas 4 x 25 A - MG</t>
  </si>
  <si>
    <t>Reflector Led 20w</t>
  </si>
  <si>
    <t>TERMOTANQUE ELECTRICO 80 lts</t>
  </si>
  <si>
    <t>TERMOTANQUE ELECTRICO 60 lts</t>
  </si>
  <si>
    <t>Freezer</t>
  </si>
  <si>
    <t>12.3.1</t>
  </si>
  <si>
    <t>12.3.2</t>
  </si>
  <si>
    <t>12.3.3</t>
  </si>
  <si>
    <t>Tratamiento de Efluentes</t>
  </si>
  <si>
    <t xml:space="preserve">Cámara séptica </t>
  </si>
  <si>
    <t>Pozos Absorbentes y Conexiones</t>
  </si>
  <si>
    <t>12.6.2.8</t>
  </si>
  <si>
    <t xml:space="preserve"> INSTALACIÓN GAS</t>
  </si>
  <si>
    <t>Tendido de cañeria</t>
  </si>
  <si>
    <t>Cañerias y accesorios</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</si>
  <si>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</si>
  <si>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</si>
  <si>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</si>
  <si>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</si>
  <si>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</si>
  <si>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</si>
  <si>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</si>
  <si>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</si>
  <si>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</si>
  <si>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</si>
  <si>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</si>
  <si>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</si>
  <si>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</si>
  <si>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</si>
  <si>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</si>
  <si>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</si>
  <si>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</si>
  <si>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</si>
  <si>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13.3</t>
  </si>
  <si>
    <t>13.3.1</t>
  </si>
  <si>
    <t>13.4</t>
  </si>
  <si>
    <t>13.4.1</t>
  </si>
  <si>
    <t>13.4.1.1</t>
  </si>
  <si>
    <t>13.4.1.2</t>
  </si>
  <si>
    <t>13.4.1.3</t>
  </si>
  <si>
    <t>Sistema de Bombeo de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</si>
  <si>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</si>
  <si>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</si>
  <si>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</si>
  <si>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</si>
  <si>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</si>
  <si>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</si>
  <si>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</si>
  <si>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</si>
  <si>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</si>
  <si>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</si>
  <si>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</si>
  <si>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</si>
  <si>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Tanque de Agua Exclusivo para Extincion de Incendio 5000litros</t>
  </si>
  <si>
    <t>17.1.1</t>
  </si>
  <si>
    <t>17.1.1.1</t>
  </si>
  <si>
    <t>17.1.1.2</t>
  </si>
  <si>
    <t>17.1.1.3</t>
  </si>
  <si>
    <t>17.1.1.4</t>
  </si>
  <si>
    <t>17.1.2</t>
  </si>
  <si>
    <t>17.1.2.1</t>
  </si>
  <si>
    <t>17.1.2.2</t>
  </si>
  <si>
    <t>17.1.4</t>
  </si>
  <si>
    <t>17.1.4.2</t>
  </si>
  <si>
    <t>19.2</t>
  </si>
  <si>
    <t>20.3</t>
  </si>
  <si>
    <t>20.4</t>
  </si>
  <si>
    <t>20.4.1</t>
  </si>
  <si>
    <t>20.4.2</t>
  </si>
  <si>
    <t>20.5</t>
  </si>
  <si>
    <t>20.5.4</t>
  </si>
  <si>
    <t>22</t>
  </si>
  <si>
    <t>22.1</t>
  </si>
  <si>
    <t>22.1.1</t>
  </si>
  <si>
    <t>22.1.2</t>
  </si>
  <si>
    <t>22.2</t>
  </si>
  <si>
    <t>22.2.1</t>
  </si>
  <si>
    <t>22.2.2</t>
  </si>
  <si>
    <t>22.2.3</t>
  </si>
  <si>
    <t>Bebederos</t>
  </si>
  <si>
    <t>22.3</t>
  </si>
  <si>
    <t>22.3.1</t>
  </si>
  <si>
    <t>Vegetación</t>
  </si>
  <si>
    <t>22.4</t>
  </si>
  <si>
    <t>Escalones de acceso</t>
  </si>
  <si>
    <t>Barandas de protección para escalones y rampas</t>
  </si>
  <si>
    <t>Provisión de Equipamiento deportivo</t>
  </si>
  <si>
    <t>22.4.1</t>
  </si>
  <si>
    <t>22.4.2</t>
  </si>
  <si>
    <t>22.4.3</t>
  </si>
  <si>
    <t>22.4.4</t>
  </si>
  <si>
    <t>22.8</t>
  </si>
  <si>
    <t>24.1.1</t>
  </si>
  <si>
    <t>24.2.2</t>
  </si>
  <si>
    <t>24.2.3</t>
  </si>
  <si>
    <t>24.2.4</t>
  </si>
  <si>
    <t>24.5</t>
  </si>
  <si>
    <t>Equipamiento mobiliario</t>
  </si>
  <si>
    <t>Escritorio y silla docente (gobierno)</t>
  </si>
  <si>
    <t xml:space="preserve">Mesa MC3 </t>
  </si>
  <si>
    <t xml:space="preserve">Silla SM1 </t>
  </si>
  <si>
    <t>Silla SM1 (SUM)</t>
  </si>
  <si>
    <t xml:space="preserve">Escritorio y silla docente </t>
  </si>
  <si>
    <t>Primaria Creacion Bº 7 de Septiembre</t>
  </si>
  <si>
    <t>Chimbas</t>
  </si>
  <si>
    <t>SUBSECRETARIA DE ARQUITECTURA</t>
  </si>
  <si>
    <t xml:space="preserve">Hormigones para cimientos </t>
  </si>
  <si>
    <t>Hormigones para sobrecimientos</t>
  </si>
  <si>
    <t>3.1.10</t>
  </si>
  <si>
    <t>Tabiques de Hº Aº</t>
  </si>
  <si>
    <t>Acrílico con color incorporado</t>
  </si>
  <si>
    <t>Llave 1 pto. Jeluz</t>
  </si>
  <si>
    <t>Llave combinación</t>
  </si>
  <si>
    <t>Toma Monofásico 10A  Exterior Exult (doble)</t>
  </si>
  <si>
    <t>Toma Monofásico 20A  Exterior Exult</t>
  </si>
  <si>
    <t>Conector 3/4" zincado a rosca</t>
  </si>
  <si>
    <t>Caño semipesado 3/4" (15,4 mm) tramo de 3m</t>
  </si>
  <si>
    <t>Gabinete metálico de embutir 12 módulos</t>
  </si>
  <si>
    <t xml:space="preserve">Gabinete metálico de embutir 32/40 módulos                         </t>
  </si>
  <si>
    <t>Cable Cu antillama 10 mm2 Pirelli</t>
  </si>
  <si>
    <t>Cable Cu antillama 35 mm2 Pirelli</t>
  </si>
  <si>
    <t>Interrupt. difer. 4 x 16 Amp. 30 mA.</t>
  </si>
  <si>
    <t>11.2.44</t>
  </si>
  <si>
    <t>11.2.45</t>
  </si>
  <si>
    <t>11.2.46</t>
  </si>
  <si>
    <t>11.3.6</t>
  </si>
  <si>
    <t>Router inalámbrico 24 bocas</t>
  </si>
  <si>
    <t>Luminaria cuadrada 1x18w</t>
  </si>
  <si>
    <t>Reflector Led 150w</t>
  </si>
  <si>
    <t>Caño AcquaØ 75mm</t>
  </si>
  <si>
    <t>Caño AcquaØ 63mm- P/colector</t>
  </si>
  <si>
    <t>Caño AcquaØ 50mm</t>
  </si>
  <si>
    <t>Caño AcquaØ 40mm</t>
  </si>
  <si>
    <t>Caño AcquaØ 32mm</t>
  </si>
  <si>
    <t>Caño AcquaØ 25mm</t>
  </si>
  <si>
    <t>Tanque 2500 ltrs</t>
  </si>
  <si>
    <t>12.7.1.1</t>
  </si>
  <si>
    <t>12.7.2.1</t>
  </si>
  <si>
    <t>Inodoro Ferrum discapacitado c/depósito mochila</t>
  </si>
  <si>
    <t>Lavamanos AºIº</t>
  </si>
  <si>
    <t>Pileta de Cocina AºIº</t>
  </si>
  <si>
    <t xml:space="preserve">Lavabo discapacitado </t>
  </si>
  <si>
    <t>Flexibles</t>
  </si>
  <si>
    <t>Canaleta - Rejillas</t>
  </si>
  <si>
    <t>Gargola Hº Aº</t>
  </si>
  <si>
    <t>Embudo PVCº</t>
  </si>
  <si>
    <t>12.10.1</t>
  </si>
  <si>
    <t>12.10.2</t>
  </si>
  <si>
    <t>12.9.1.1</t>
  </si>
  <si>
    <t>12.9.1.2</t>
  </si>
  <si>
    <t>12.9.1.3</t>
  </si>
  <si>
    <t>12.9.1.4</t>
  </si>
  <si>
    <t>Conexión de cloaca</t>
  </si>
  <si>
    <t>Cañeria 63mm</t>
  </si>
  <si>
    <t>Conexión a redes externas y otras (GLP a granel)</t>
  </si>
  <si>
    <t>A Red Externa</t>
  </si>
  <si>
    <t>Equipo de bombeo</t>
  </si>
  <si>
    <t xml:space="preserve">Tablero Electrico </t>
  </si>
  <si>
    <t>Grupo Electrogeno</t>
  </si>
  <si>
    <t>Equipos de Aire Acondicionado 6500 fr</t>
  </si>
  <si>
    <t>Equipos de Aire Acondicionado 3500 fr</t>
  </si>
  <si>
    <t>Accesorios</t>
  </si>
  <si>
    <t>Limpieza de obra periódica de la obra y el obrador</t>
  </si>
  <si>
    <t>Limpieza final de la obra y el obrador</t>
  </si>
  <si>
    <t>Mastil</t>
  </si>
  <si>
    <t>24.6</t>
  </si>
  <si>
    <t>24.6.1</t>
  </si>
  <si>
    <t>24.6.2</t>
  </si>
  <si>
    <t>24.6.3</t>
  </si>
  <si>
    <t>24.6.4</t>
  </si>
  <si>
    <t>24.6.5</t>
  </si>
  <si>
    <t>Preparación y limpieza.</t>
  </si>
  <si>
    <t>Estructura metálica de Torre de Tanque</t>
  </si>
  <si>
    <t>Pisos de mosaico granítico (0,30 x 0,30)</t>
  </si>
  <si>
    <t>13.5</t>
  </si>
  <si>
    <t>13.5.1</t>
  </si>
  <si>
    <t>16.1.1</t>
  </si>
  <si>
    <t>16.1.2</t>
  </si>
  <si>
    <t>16.1.3</t>
  </si>
  <si>
    <t>P10</t>
  </si>
  <si>
    <t>P12</t>
  </si>
  <si>
    <t>V3</t>
  </si>
  <si>
    <t>V4</t>
  </si>
  <si>
    <t>V5</t>
  </si>
  <si>
    <t>V6</t>
  </si>
  <si>
    <t>10.1.1.16</t>
  </si>
  <si>
    <t>10.1.1.17</t>
  </si>
  <si>
    <t>10.1.1.18</t>
  </si>
  <si>
    <t>10.1.1.19</t>
  </si>
  <si>
    <t>10.1.1.20</t>
  </si>
  <si>
    <t>10.1.1.21</t>
  </si>
  <si>
    <t>10.1.3</t>
  </si>
  <si>
    <t>10.1.5</t>
  </si>
  <si>
    <t>10.2</t>
  </si>
  <si>
    <t>10.2.1</t>
  </si>
  <si>
    <t>10.2.2</t>
  </si>
  <si>
    <t>10.2.3</t>
  </si>
  <si>
    <t>11.2.47</t>
  </si>
  <si>
    <t>Toma Monofásico 10A  Interior Exult</t>
  </si>
  <si>
    <t>PT1</t>
  </si>
  <si>
    <t>PT2</t>
  </si>
  <si>
    <t>10.1.1.22</t>
  </si>
  <si>
    <t>10.1.1.23</t>
  </si>
  <si>
    <t>11.2.48</t>
  </si>
  <si>
    <t>Toma Monofásico 20A  Interior Exult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</si>
</sst>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26" fillId="0" borderId="29" xfId="63" applyFont="1" applyBorder="1" applyAlignment="1">
      <alignment horizontal="left" vertical="center"/>
    </xf>
    <xf numFmtId="0" fontId="41" fillId="5" borderId="56" xfId="0" applyFont="1" applyFill="1" applyBorder="1"/>
    <xf numFmtId="0" fontId="43" fillId="5" borderId="55" xfId="0" applyFont="1" applyFill="1" applyBorder="1" applyAlignment="1">
      <alignment horizontal="center"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49" fontId="7" fillId="0" borderId="30" xfId="0" applyNumberFormat="1" applyFont="1" applyBorder="1" applyAlignment="1">
      <alignment horizontal="center" vertical="center"/>
    </xf>
    <xf numFmtId="0" fontId="43" fillId="0" borderId="32" xfId="0" applyFont="1" applyBorder="1" applyAlignment="1">
      <alignment horizontal="center"/>
    </xf>
    <xf numFmtId="0" fontId="11" fillId="0" borderId="30" xfId="0" applyFont="1" applyBorder="1" applyAlignment="1" applyProtection="1">
      <alignment horizontal="center" vertical="center"/>
      <protection hidden="1"/>
    </xf>
    <xf numFmtId="49" fontId="41" fillId="5" borderId="58" xfId="0" applyNumberFormat="1" applyFont="1" applyFill="1" applyBorder="1" applyAlignment="1">
      <alignment horizontal="center"/>
    </xf>
    <xf numFmtId="0" fontId="7" fillId="0" borderId="59" xfId="0" applyFont="1" applyBorder="1" applyAlignment="1">
      <alignment vertical="center"/>
    </xf>
    <xf numFmtId="0" fontId="43" fillId="5" borderId="17" xfId="0" applyFont="1" applyFill="1" applyBorder="1" applyAlignment="1">
      <alignment vertical="center"/>
    </xf>
    <xf numFmtId="0" fontId="43" fillId="5" borderId="43" xfId="0" applyFont="1" applyFill="1" applyBorder="1" applyAlignment="1">
      <alignment vertical="center"/>
    </xf>
    <xf numFmtId="0" fontId="43" fillId="5" borderId="54" xfId="0" applyFont="1" applyFill="1" applyBorder="1" applyAlignment="1">
      <alignment vertical="center"/>
    </xf>
    <xf numFmtId="0" fontId="43" fillId="5" borderId="53" xfId="0" applyFont="1" applyFill="1" applyBorder="1"/>
    <xf numFmtId="0" fontId="43" fillId="5" borderId="54" xfId="0" applyFont="1" applyFill="1" applyBorder="1"/>
    <xf numFmtId="0" fontId="41" fillId="5" borderId="17" xfId="0" applyFont="1" applyFill="1" applyBorder="1" applyAlignment="1">
      <alignment vertical="center"/>
    </xf>
    <xf numFmtId="0" fontId="41" fillId="0" borderId="53" xfId="0" quotePrefix="1" applyFont="1" applyBorder="1" applyAlignment="1">
      <alignment horizontal="left"/>
    </xf>
    <xf numFmtId="0" fontId="7" fillId="0" borderId="41" xfId="0" applyFont="1" applyBorder="1" applyAlignment="1">
      <alignment horizontal="left" vertical="center"/>
    </xf>
    <xf numFmtId="0" fontId="41" fillId="0" borderId="60" xfId="0" applyFont="1" applyBorder="1" applyAlignment="1">
      <alignment horizontal="left"/>
    </xf>
    <xf numFmtId="0" fontId="43" fillId="5" borderId="53" xfId="0" applyFont="1" applyFill="1" applyBorder="1" applyAlignment="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PTyCI!$E$373:$Q$373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PTyCI!$E$374:$Q$374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PTyCI!$E$376:$Q$376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PTyCI!$E$377:$Q$377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23" t="s">
        <v>317</v>
      </c>
      <c r="B3" s="218" t="s">
        <v>47</v>
      </c>
      <c r="C3" s="219"/>
      <c r="D3" s="219"/>
      <c r="E3" s="423" t="s">
        <v>48</v>
      </c>
    </row>
    <row r="4" spans="1:5" ht="15" customHeight="1" x14ac:dyDescent="0.2">
      <c r="A4" s="423"/>
      <c r="B4" s="218" t="s">
        <v>49</v>
      </c>
      <c r="C4" s="219"/>
      <c r="D4" s="219"/>
      <c r="E4" s="423"/>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23" t="s">
        <v>317</v>
      </c>
      <c r="B225" s="423" t="s">
        <v>47</v>
      </c>
      <c r="C225" s="423"/>
      <c r="D225" s="423"/>
      <c r="E225" s="423" t="s">
        <v>48</v>
      </c>
    </row>
    <row r="226" spans="1:5" ht="15" customHeight="1" x14ac:dyDescent="0.2">
      <c r="A226" s="423"/>
      <c r="B226" s="423" t="s">
        <v>49</v>
      </c>
      <c r="C226" s="423"/>
      <c r="D226" s="423"/>
      <c r="E226" s="423"/>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23" t="s">
        <v>317</v>
      </c>
      <c r="B237" s="423" t="s">
        <v>47</v>
      </c>
      <c r="C237" s="423"/>
      <c r="D237" s="423"/>
      <c r="E237" s="423" t="s">
        <v>306</v>
      </c>
    </row>
    <row r="238" spans="1:5" ht="15" customHeight="1" x14ac:dyDescent="0.2">
      <c r="A238" s="423"/>
      <c r="B238" s="423"/>
      <c r="C238" s="423"/>
      <c r="D238" s="423"/>
      <c r="E238" s="423"/>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23" t="s">
        <v>317</v>
      </c>
      <c r="B264" s="423" t="s">
        <v>47</v>
      </c>
      <c r="C264" s="423"/>
      <c r="D264" s="423"/>
      <c r="E264" s="423" t="s">
        <v>306</v>
      </c>
    </row>
    <row r="265" spans="1:496" ht="15" customHeight="1" x14ac:dyDescent="0.2">
      <c r="A265" s="423"/>
      <c r="B265" s="423"/>
      <c r="C265" s="423"/>
      <c r="D265" s="423"/>
      <c r="E265" s="423"/>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23" t="s">
        <v>317</v>
      </c>
      <c r="B273" s="423" t="s">
        <v>47</v>
      </c>
      <c r="C273" s="423"/>
      <c r="D273" s="423"/>
      <c r="E273" s="423" t="s">
        <v>319</v>
      </c>
    </row>
    <row r="274" spans="1:496" ht="15" customHeight="1" x14ac:dyDescent="0.2">
      <c r="A274" s="423"/>
      <c r="B274" s="423" t="s">
        <v>49</v>
      </c>
      <c r="C274" s="423"/>
      <c r="D274" s="423"/>
      <c r="E274" s="423"/>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23" t="s">
        <v>317</v>
      </c>
      <c r="B288" s="423" t="s">
        <v>47</v>
      </c>
      <c r="C288" s="423"/>
      <c r="D288" s="423"/>
      <c r="E288" s="423" t="s">
        <v>328</v>
      </c>
    </row>
    <row r="289" spans="1:5" ht="15" customHeight="1" x14ac:dyDescent="0.2">
      <c r="A289" s="423"/>
      <c r="B289" s="423" t="s">
        <v>49</v>
      </c>
      <c r="C289" s="423"/>
      <c r="D289" s="423"/>
      <c r="E289" s="423"/>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23" t="s">
        <v>317</v>
      </c>
      <c r="B303" s="423" t="s">
        <v>47</v>
      </c>
      <c r="C303" s="423"/>
      <c r="D303" s="423"/>
      <c r="E303" s="423" t="s">
        <v>48</v>
      </c>
    </row>
    <row r="304" spans="1:5" ht="15" customHeight="1" x14ac:dyDescent="0.2">
      <c r="A304" s="423"/>
      <c r="B304" s="423" t="s">
        <v>49</v>
      </c>
      <c r="C304" s="423"/>
      <c r="D304" s="423"/>
      <c r="E304" s="423"/>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23" t="s">
        <v>317</v>
      </c>
      <c r="B450" s="423" t="s">
        <v>451</v>
      </c>
      <c r="C450" s="423"/>
      <c r="D450" s="423"/>
      <c r="E450" s="423" t="s">
        <v>48</v>
      </c>
    </row>
    <row r="451" spans="1:5" ht="15" customHeight="1" x14ac:dyDescent="0.2">
      <c r="A451" s="423"/>
      <c r="B451" s="423" t="s">
        <v>452</v>
      </c>
      <c r="C451" s="423"/>
      <c r="D451" s="423"/>
      <c r="E451" s="423"/>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23" t="s">
        <v>251</v>
      </c>
      <c r="C487" s="219"/>
      <c r="D487" s="219"/>
      <c r="E487" s="423" t="s">
        <v>252</v>
      </c>
    </row>
    <row r="488" spans="1:5" ht="15" customHeight="1" x14ac:dyDescent="0.2">
      <c r="A488" s="219"/>
      <c r="B488" s="423"/>
      <c r="C488" s="219"/>
      <c r="D488" s="219"/>
      <c r="E488" s="423"/>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23" t="s">
        <v>251</v>
      </c>
      <c r="C511" s="219"/>
      <c r="D511" s="219"/>
      <c r="E511" s="423" t="s">
        <v>252</v>
      </c>
    </row>
    <row r="512" spans="1:5" ht="15" customHeight="1" x14ac:dyDescent="0.2">
      <c r="A512" s="219"/>
      <c r="B512" s="423"/>
      <c r="C512" s="219"/>
      <c r="D512" s="219"/>
      <c r="E512" s="423"/>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23" t="s">
        <v>317</v>
      </c>
      <c r="B530" s="423" t="s">
        <v>47</v>
      </c>
      <c r="C530" s="423"/>
      <c r="D530" s="423"/>
      <c r="E530" s="423" t="s">
        <v>48</v>
      </c>
    </row>
    <row r="531" spans="1:5" ht="15" customHeight="1" x14ac:dyDescent="0.2">
      <c r="A531" s="423"/>
      <c r="B531" s="423" t="s">
        <v>49</v>
      </c>
      <c r="C531" s="423"/>
      <c r="D531" s="423"/>
      <c r="E531" s="423"/>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Primaria Creacion Bº 7 de Septiembre</v>
      </c>
    </row>
    <row r="3" spans="1:6" s="5" customFormat="1" ht="20.100000000000001" customHeight="1" x14ac:dyDescent="0.2">
      <c r="A3" s="11" t="s">
        <v>15</v>
      </c>
      <c r="B3" s="11" t="str">
        <f>Ubicación</f>
        <v>Chimbas</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67" t="s">
        <v>39</v>
      </c>
      <c r="B7" s="468"/>
      <c r="C7" s="468"/>
      <c r="D7" s="468"/>
      <c r="E7" s="469"/>
    </row>
    <row r="8" spans="1:6" ht="20.100000000000001" customHeight="1" x14ac:dyDescent="0.2">
      <c r="A8" s="470" t="s">
        <v>598</v>
      </c>
      <c r="B8" s="471"/>
      <c r="C8" s="472"/>
      <c r="D8" s="472"/>
      <c r="E8" s="473"/>
    </row>
    <row r="10" spans="1:6" ht="20.100000000000001" customHeight="1" x14ac:dyDescent="0.2">
      <c r="A10" s="465"/>
      <c r="B10" s="466"/>
      <c r="C10" s="58" t="s">
        <v>43</v>
      </c>
      <c r="D10" s="59" t="s">
        <v>40</v>
      </c>
      <c r="E10" s="59" t="s">
        <v>41</v>
      </c>
    </row>
    <row r="11" spans="1:6" ht="20.100000000000001" customHeight="1" x14ac:dyDescent="0.2">
      <c r="A11" s="463" t="s">
        <v>1016</v>
      </c>
      <c r="B11" s="464"/>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65"/>
      <c r="B17" s="466"/>
      <c r="C17" s="80"/>
      <c r="D17" s="13">
        <f t="shared" si="0"/>
        <v>0</v>
      </c>
      <c r="E17" s="13">
        <f t="shared" si="1"/>
        <v>0</v>
      </c>
    </row>
    <row r="18" spans="1:5" ht="20.100000000000001" customHeight="1" x14ac:dyDescent="0.2">
      <c r="A18" s="465"/>
      <c r="B18" s="466"/>
      <c r="C18" s="80"/>
      <c r="D18" s="13">
        <f t="shared" si="0"/>
        <v>0</v>
      </c>
      <c r="E18" s="13">
        <f t="shared" si="1"/>
        <v>0</v>
      </c>
    </row>
    <row r="19" spans="1:5" ht="20.100000000000001" customHeight="1" x14ac:dyDescent="0.2">
      <c r="A19" s="465"/>
      <c r="B19" s="466"/>
      <c r="C19" s="80"/>
      <c r="D19" s="13">
        <f t="shared" si="0"/>
        <v>0</v>
      </c>
      <c r="E19" s="13">
        <f t="shared" si="1"/>
        <v>0</v>
      </c>
    </row>
    <row r="20" spans="1:5" ht="20.100000000000001" customHeight="1" x14ac:dyDescent="0.2">
      <c r="A20" s="465"/>
      <c r="B20" s="466"/>
      <c r="C20" s="80"/>
      <c r="D20" s="13">
        <f t="shared" si="0"/>
        <v>0</v>
      </c>
      <c r="E20" s="13">
        <f t="shared" si="1"/>
        <v>0</v>
      </c>
    </row>
    <row r="21" spans="1:5" ht="20.100000000000001" customHeight="1" x14ac:dyDescent="0.2">
      <c r="A21" s="465"/>
      <c r="B21" s="466"/>
      <c r="C21" s="80"/>
      <c r="D21" s="13">
        <f t="shared" si="0"/>
        <v>0</v>
      </c>
      <c r="E21" s="13">
        <f t="shared" si="1"/>
        <v>0</v>
      </c>
    </row>
    <row r="22" spans="1:5" ht="20.100000000000001" customHeight="1" x14ac:dyDescent="0.2">
      <c r="A22" s="465"/>
      <c r="B22" s="466"/>
      <c r="C22" s="80"/>
      <c r="D22" s="13">
        <f t="shared" si="0"/>
        <v>0</v>
      </c>
      <c r="E22" s="13">
        <f t="shared" si="1"/>
        <v>0</v>
      </c>
    </row>
    <row r="23" spans="1:5" ht="20.100000000000001" customHeight="1" x14ac:dyDescent="0.2">
      <c r="A23" s="465"/>
      <c r="B23" s="466"/>
      <c r="C23" s="80"/>
      <c r="D23" s="13">
        <f t="shared" si="0"/>
        <v>0</v>
      </c>
      <c r="E23" s="13">
        <f t="shared" si="1"/>
        <v>0</v>
      </c>
    </row>
    <row r="24" spans="1:5" ht="20.100000000000001" customHeight="1" x14ac:dyDescent="0.2">
      <c r="A24" s="465"/>
      <c r="B24" s="466"/>
      <c r="C24" s="80"/>
      <c r="D24" s="13">
        <f t="shared" si="0"/>
        <v>0</v>
      </c>
      <c r="E24" s="13">
        <f t="shared" si="1"/>
        <v>0</v>
      </c>
    </row>
    <row r="25" spans="1:5" ht="20.100000000000001" customHeight="1" x14ac:dyDescent="0.2">
      <c r="A25" s="465"/>
      <c r="B25" s="466"/>
      <c r="C25" s="80"/>
      <c r="D25" s="13">
        <f t="shared" ref="D25:D28" si="2">IFERROR(C25/GG_Obra,0)</f>
        <v>0</v>
      </c>
      <c r="E25" s="13">
        <f t="shared" ref="E25:E28" si="3">IFERROR(C25/Gastos_Generales_Pesos,0)</f>
        <v>0</v>
      </c>
    </row>
    <row r="26" spans="1:5" ht="20.100000000000001" customHeight="1" x14ac:dyDescent="0.2">
      <c r="A26" s="465"/>
      <c r="B26" s="466"/>
      <c r="C26" s="80"/>
      <c r="D26" s="13">
        <f t="shared" si="2"/>
        <v>0</v>
      </c>
      <c r="E26" s="13">
        <f t="shared" si="3"/>
        <v>0</v>
      </c>
    </row>
    <row r="27" spans="1:5" ht="20.100000000000001" customHeight="1" x14ac:dyDescent="0.2">
      <c r="A27" s="465"/>
      <c r="B27" s="466"/>
      <c r="C27" s="80"/>
      <c r="D27" s="13">
        <f t="shared" si="2"/>
        <v>0</v>
      </c>
      <c r="E27" s="13">
        <f t="shared" si="3"/>
        <v>0</v>
      </c>
    </row>
    <row r="28" spans="1:5" ht="20.100000000000001" customHeight="1" x14ac:dyDescent="0.2">
      <c r="A28" s="465"/>
      <c r="B28" s="466"/>
      <c r="C28" s="80"/>
      <c r="D28" s="13">
        <f t="shared" si="2"/>
        <v>0</v>
      </c>
      <c r="E28" s="13">
        <f t="shared" si="3"/>
        <v>0</v>
      </c>
    </row>
    <row r="29" spans="1:5" ht="20.100000000000001" customHeight="1" x14ac:dyDescent="0.2">
      <c r="A29" s="465"/>
      <c r="B29" s="466"/>
      <c r="C29" s="80"/>
      <c r="D29" s="13">
        <f t="shared" si="0"/>
        <v>0</v>
      </c>
      <c r="E29" s="13">
        <f t="shared" si="1"/>
        <v>0</v>
      </c>
    </row>
    <row r="30" spans="1:5" ht="20.100000000000001" customHeight="1" x14ac:dyDescent="0.2">
      <c r="A30" s="465"/>
      <c r="B30" s="466"/>
      <c r="C30" s="80"/>
      <c r="D30" s="13">
        <f t="shared" si="0"/>
        <v>0</v>
      </c>
      <c r="E30" s="13">
        <f t="shared" si="1"/>
        <v>0</v>
      </c>
    </row>
    <row r="31" spans="1:5" ht="20.100000000000001" customHeight="1" x14ac:dyDescent="0.2">
      <c r="A31" s="465"/>
      <c r="B31" s="466"/>
      <c r="C31" s="80"/>
      <c r="D31" s="13">
        <f t="shared" si="0"/>
        <v>0</v>
      </c>
      <c r="E31" s="13">
        <f t="shared" si="1"/>
        <v>0</v>
      </c>
    </row>
    <row r="32" spans="1:5" ht="20.100000000000001" customHeight="1" x14ac:dyDescent="0.2">
      <c r="A32" s="465"/>
      <c r="B32" s="466"/>
      <c r="C32" s="80"/>
      <c r="D32" s="13">
        <f t="shared" si="0"/>
        <v>0</v>
      </c>
      <c r="E32" s="13">
        <f t="shared" si="1"/>
        <v>0</v>
      </c>
    </row>
    <row r="33" spans="1:5" ht="20.100000000000001" customHeight="1" x14ac:dyDescent="0.2">
      <c r="A33" s="465"/>
      <c r="B33" s="466"/>
      <c r="C33" s="80"/>
      <c r="D33" s="13">
        <f t="shared" si="0"/>
        <v>0</v>
      </c>
      <c r="E33" s="13">
        <f t="shared" si="1"/>
        <v>0</v>
      </c>
    </row>
    <row r="34" spans="1:5" ht="20.100000000000001" customHeight="1" x14ac:dyDescent="0.2">
      <c r="A34" s="465"/>
      <c r="B34" s="466"/>
      <c r="C34" s="80"/>
      <c r="D34" s="13">
        <f t="shared" si="0"/>
        <v>0</v>
      </c>
      <c r="E34" s="13">
        <f t="shared" si="1"/>
        <v>0</v>
      </c>
    </row>
    <row r="35" spans="1:5" ht="20.100000000000001" customHeight="1" x14ac:dyDescent="0.2">
      <c r="A35" s="60"/>
      <c r="E35" s="61"/>
    </row>
    <row r="36" spans="1:5" ht="20.100000000000001" customHeight="1" x14ac:dyDescent="0.2">
      <c r="A36" s="463" t="s">
        <v>42</v>
      </c>
      <c r="B36" s="464"/>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63" t="s">
        <v>599</v>
      </c>
      <c r="B75" s="464"/>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7"/>
  <sheetViews>
    <sheetView topLeftCell="A188" zoomScale="90" zoomScaleNormal="90" workbookViewId="0">
      <selection activeCell="E227" sqref="E227"/>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86"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si="1"/>
        <v/>
      </c>
    </row>
    <row r="27" spans="1:5" x14ac:dyDescent="0.2">
      <c r="A27" s="71"/>
      <c r="B27" s="69"/>
      <c r="C27" s="72"/>
      <c r="D27" s="71"/>
      <c r="E27" s="71" t="str">
        <f t="shared" si="1"/>
        <v/>
      </c>
    </row>
    <row r="28" spans="1:5" x14ac:dyDescent="0.2">
      <c r="A28" s="71"/>
      <c r="B28" s="69"/>
      <c r="C28" s="72"/>
      <c r="D28" s="71"/>
      <c r="E28" s="71" t="str">
        <f t="shared" si="1"/>
        <v/>
      </c>
    </row>
    <row r="29" spans="1:5" x14ac:dyDescent="0.2">
      <c r="A29" s="71"/>
      <c r="B29" s="69"/>
      <c r="C29" s="72"/>
      <c r="D29" s="71"/>
      <c r="E29" s="71" t="str">
        <f t="shared" si="1"/>
        <v/>
      </c>
    </row>
    <row r="30" spans="1:5" x14ac:dyDescent="0.2">
      <c r="A30" s="71"/>
      <c r="B30" s="69"/>
      <c r="C30" s="72"/>
      <c r="D30" s="71"/>
      <c r="E30" s="71" t="str">
        <f t="shared" si="1"/>
        <v/>
      </c>
    </row>
    <row r="31" spans="1:5" x14ac:dyDescent="0.2">
      <c r="A31" s="71"/>
      <c r="B31" s="69"/>
      <c r="C31" s="72"/>
      <c r="D31" s="71"/>
      <c r="E31" s="71" t="str">
        <f t="shared" si="1"/>
        <v/>
      </c>
    </row>
    <row r="32" spans="1:5" x14ac:dyDescent="0.2">
      <c r="A32" s="71"/>
      <c r="B32" s="69"/>
      <c r="C32" s="72"/>
      <c r="D32" s="71"/>
      <c r="E32" s="71" t="str">
        <f t="shared" si="1"/>
        <v/>
      </c>
    </row>
    <row r="33" spans="1:5" x14ac:dyDescent="0.2">
      <c r="A33" s="71"/>
      <c r="B33" s="69"/>
      <c r="C33" s="72"/>
      <c r="D33" s="71"/>
      <c r="E33" s="71" t="str">
        <f t="shared" si="1"/>
        <v/>
      </c>
    </row>
    <row r="34" spans="1:5" x14ac:dyDescent="0.2">
      <c r="A34" s="71"/>
      <c r="B34" s="69"/>
      <c r="C34" s="72"/>
      <c r="D34" s="71"/>
      <c r="E34" s="71" t="str">
        <f t="shared" si="1"/>
        <v/>
      </c>
    </row>
    <row r="35" spans="1:5" x14ac:dyDescent="0.2">
      <c r="A35" s="71"/>
      <c r="B35" s="69"/>
      <c r="C35" s="72"/>
      <c r="D35" s="71"/>
      <c r="E35" s="71" t="str">
        <f t="shared" si="1"/>
        <v/>
      </c>
    </row>
    <row r="36" spans="1:5" x14ac:dyDescent="0.2">
      <c r="A36" s="71"/>
      <c r="B36" s="69"/>
      <c r="C36" s="72"/>
      <c r="D36" s="71"/>
      <c r="E36" s="71" t="str">
        <f t="shared" si="1"/>
        <v/>
      </c>
    </row>
    <row r="37" spans="1:5" x14ac:dyDescent="0.2">
      <c r="A37" s="71"/>
      <c r="B37" s="69"/>
      <c r="C37" s="72"/>
      <c r="D37" s="71"/>
      <c r="E37" s="71" t="str">
        <f t="shared" si="1"/>
        <v/>
      </c>
    </row>
    <row r="38" spans="1:5" x14ac:dyDescent="0.2">
      <c r="A38" s="71"/>
      <c r="B38" s="69"/>
      <c r="C38" s="72"/>
      <c r="D38" s="71"/>
      <c r="E38" s="71" t="str">
        <f t="shared" si="1"/>
        <v/>
      </c>
    </row>
    <row r="39" spans="1:5" x14ac:dyDescent="0.2">
      <c r="A39" s="71"/>
      <c r="B39" s="69"/>
      <c r="C39" s="72"/>
      <c r="D39" s="71"/>
      <c r="E39" s="71" t="str">
        <f t="shared" si="1"/>
        <v/>
      </c>
    </row>
    <row r="40" spans="1:5" x14ac:dyDescent="0.2">
      <c r="A40" s="71"/>
      <c r="B40" s="69"/>
      <c r="C40" s="72"/>
      <c r="D40" s="71"/>
      <c r="E40" s="71" t="str">
        <f t="shared" si="1"/>
        <v/>
      </c>
    </row>
    <row r="41" spans="1:5" x14ac:dyDescent="0.2">
      <c r="A41" s="71"/>
      <c r="B41" s="69"/>
      <c r="C41" s="72"/>
      <c r="D41" s="71"/>
      <c r="E41" s="71" t="str">
        <f t="shared" si="1"/>
        <v/>
      </c>
    </row>
    <row r="42" spans="1:5" x14ac:dyDescent="0.2">
      <c r="A42" s="71"/>
      <c r="B42" s="69"/>
      <c r="C42" s="72"/>
      <c r="D42" s="71"/>
      <c r="E42" s="71" t="str">
        <f t="shared" si="1"/>
        <v/>
      </c>
    </row>
    <row r="43" spans="1:5" x14ac:dyDescent="0.2">
      <c r="A43" s="71"/>
      <c r="B43" s="69"/>
      <c r="C43" s="72"/>
      <c r="D43" s="71"/>
      <c r="E43" s="71" t="str">
        <f t="shared" si="1"/>
        <v/>
      </c>
    </row>
    <row r="44" spans="1:5" x14ac:dyDescent="0.2">
      <c r="A44" s="71"/>
      <c r="B44" s="69"/>
      <c r="C44" s="72"/>
      <c r="D44" s="71"/>
      <c r="E44" s="71" t="str">
        <f t="shared" si="1"/>
        <v/>
      </c>
    </row>
    <row r="45" spans="1:5" x14ac:dyDescent="0.2">
      <c r="A45" s="71"/>
      <c r="B45" s="69"/>
      <c r="C45" s="72"/>
      <c r="D45" s="71"/>
      <c r="E45" s="71" t="str">
        <f t="shared" si="1"/>
        <v/>
      </c>
    </row>
    <row r="46" spans="1:5" x14ac:dyDescent="0.2">
      <c r="A46" s="71"/>
      <c r="B46" s="69"/>
      <c r="C46" s="72"/>
      <c r="D46" s="71"/>
      <c r="E46" s="71" t="str">
        <f t="shared" si="1"/>
        <v/>
      </c>
    </row>
    <row r="47" spans="1:5" x14ac:dyDescent="0.2">
      <c r="A47" s="71"/>
      <c r="B47" s="69"/>
      <c r="C47" s="72"/>
      <c r="D47" s="71"/>
      <c r="E47" s="71" t="str">
        <f t="shared" si="1"/>
        <v/>
      </c>
    </row>
    <row r="48" spans="1:5" x14ac:dyDescent="0.2">
      <c r="A48" s="71"/>
      <c r="B48" s="69"/>
      <c r="C48" s="72"/>
      <c r="D48" s="71"/>
      <c r="E48" s="71" t="str">
        <f t="shared" si="1"/>
        <v/>
      </c>
    </row>
    <row r="49" spans="1:5" x14ac:dyDescent="0.2">
      <c r="A49" s="71"/>
      <c r="B49" s="69"/>
      <c r="C49" s="72"/>
      <c r="D49" s="71"/>
      <c r="E49" s="71" t="str">
        <f t="shared" si="1"/>
        <v/>
      </c>
    </row>
    <row r="50" spans="1:5" x14ac:dyDescent="0.2">
      <c r="A50" s="71"/>
      <c r="B50" s="69"/>
      <c r="C50" s="72"/>
      <c r="D50" s="71"/>
      <c r="E50" s="71" t="str">
        <f t="shared" si="1"/>
        <v/>
      </c>
    </row>
    <row r="51" spans="1:5" x14ac:dyDescent="0.2">
      <c r="A51" s="71"/>
      <c r="B51" s="69"/>
      <c r="C51" s="72"/>
      <c r="D51" s="71"/>
      <c r="E51" s="71" t="str">
        <f t="shared" si="1"/>
        <v/>
      </c>
    </row>
    <row r="52" spans="1:5" x14ac:dyDescent="0.2">
      <c r="A52" s="71"/>
      <c r="B52" s="69"/>
      <c r="C52" s="72"/>
      <c r="D52" s="71"/>
      <c r="E52" s="71" t="str">
        <f t="shared" si="1"/>
        <v/>
      </c>
    </row>
    <row r="53" spans="1:5" x14ac:dyDescent="0.2">
      <c r="A53" s="71"/>
      <c r="B53" s="69"/>
      <c r="C53" s="72"/>
      <c r="D53" s="71"/>
      <c r="E53" s="71" t="str">
        <f t="shared" si="1"/>
        <v/>
      </c>
    </row>
    <row r="54" spans="1:5" x14ac:dyDescent="0.2">
      <c r="A54" s="71"/>
      <c r="B54" s="69"/>
      <c r="C54" s="72"/>
      <c r="D54" s="71"/>
      <c r="E54" s="71" t="str">
        <f t="shared" si="1"/>
        <v/>
      </c>
    </row>
    <row r="55" spans="1:5" x14ac:dyDescent="0.2">
      <c r="A55" s="71"/>
      <c r="B55" s="69"/>
      <c r="C55" s="72"/>
      <c r="D55" s="71"/>
      <c r="E55" s="71" t="str">
        <f t="shared" si="1"/>
        <v/>
      </c>
    </row>
    <row r="56" spans="1:5" x14ac:dyDescent="0.2">
      <c r="A56" s="71"/>
      <c r="B56" s="69"/>
      <c r="C56" s="72"/>
      <c r="D56" s="71"/>
      <c r="E56" s="71" t="str">
        <f t="shared" si="1"/>
        <v/>
      </c>
    </row>
    <row r="57" spans="1:5" x14ac:dyDescent="0.2">
      <c r="A57" s="71"/>
      <c r="B57" s="69"/>
      <c r="C57" s="72"/>
      <c r="D57" s="71"/>
      <c r="E57" s="71" t="str">
        <f t="shared" si="1"/>
        <v/>
      </c>
    </row>
    <row r="58" spans="1:5" x14ac:dyDescent="0.2">
      <c r="A58" s="71"/>
      <c r="B58" s="69"/>
      <c r="C58" s="72"/>
      <c r="D58" s="71"/>
      <c r="E58" s="71" t="str">
        <f t="shared" si="1"/>
        <v/>
      </c>
    </row>
    <row r="59" spans="1:5" x14ac:dyDescent="0.2">
      <c r="A59" s="71"/>
      <c r="B59" s="69"/>
      <c r="C59" s="72"/>
      <c r="D59" s="71"/>
      <c r="E59" s="71" t="str">
        <f t="shared" si="1"/>
        <v/>
      </c>
    </row>
    <row r="60" spans="1:5" x14ac:dyDescent="0.2">
      <c r="A60" s="71"/>
      <c r="B60" s="69"/>
      <c r="C60" s="72"/>
      <c r="D60" s="71"/>
      <c r="E60" s="71" t="str">
        <f t="shared" si="1"/>
        <v/>
      </c>
    </row>
    <row r="61" spans="1:5" x14ac:dyDescent="0.2">
      <c r="A61" s="71"/>
      <c r="B61" s="69"/>
      <c r="C61" s="72"/>
      <c r="D61" s="71"/>
      <c r="E61" s="71" t="str">
        <f t="shared" si="1"/>
        <v/>
      </c>
    </row>
    <row r="62" spans="1:5" x14ac:dyDescent="0.2">
      <c r="A62" s="71"/>
      <c r="B62" s="69"/>
      <c r="C62" s="72"/>
      <c r="D62" s="71"/>
      <c r="E62" s="71" t="str">
        <f t="shared" si="1"/>
        <v/>
      </c>
    </row>
    <row r="63" spans="1:5" x14ac:dyDescent="0.2">
      <c r="A63" s="71"/>
      <c r="B63" s="69"/>
      <c r="C63" s="72"/>
      <c r="D63" s="71"/>
      <c r="E63" s="71" t="str">
        <f t="shared" si="1"/>
        <v/>
      </c>
    </row>
    <row r="64" spans="1:5" x14ac:dyDescent="0.2">
      <c r="A64" s="71"/>
      <c r="B64" s="69"/>
      <c r="C64" s="72"/>
      <c r="D64" s="71"/>
      <c r="E64" s="71" t="str">
        <f t="shared" si="1"/>
        <v/>
      </c>
    </row>
    <row r="65" spans="1:5" x14ac:dyDescent="0.2">
      <c r="A65" s="71"/>
      <c r="B65" s="69"/>
      <c r="C65" s="72"/>
      <c r="D65" s="71"/>
      <c r="E65" s="71" t="str">
        <f t="shared" si="1"/>
        <v/>
      </c>
    </row>
    <row r="66" spans="1:5" x14ac:dyDescent="0.2">
      <c r="A66" s="71"/>
      <c r="B66" s="69"/>
      <c r="C66" s="72"/>
      <c r="D66" s="71"/>
      <c r="E66" s="71" t="str">
        <f t="shared" si="1"/>
        <v/>
      </c>
    </row>
    <row r="67" spans="1:5" x14ac:dyDescent="0.2">
      <c r="A67" s="71"/>
      <c r="B67" s="69"/>
      <c r="C67" s="72"/>
      <c r="D67" s="71"/>
      <c r="E67" s="71" t="str">
        <f t="shared" si="1"/>
        <v/>
      </c>
    </row>
    <row r="68" spans="1:5" x14ac:dyDescent="0.2">
      <c r="A68" s="71"/>
      <c r="B68" s="69"/>
      <c r="C68" s="72"/>
      <c r="D68" s="71"/>
      <c r="E68" s="71" t="str">
        <f t="shared" si="1"/>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ref="E87:E150" si="2">IFERROR(VLOOKUP(D87,Tabla_Indices,5,FALSE),"")</f>
        <v/>
      </c>
    </row>
    <row r="88" spans="1:5" x14ac:dyDescent="0.2">
      <c r="A88" s="71"/>
      <c r="B88" s="69"/>
      <c r="C88" s="72"/>
      <c r="D88" s="71"/>
      <c r="E88" s="71" t="str">
        <f t="shared" si="2"/>
        <v/>
      </c>
    </row>
    <row r="89" spans="1:5" x14ac:dyDescent="0.2">
      <c r="A89" s="71"/>
      <c r="B89" s="69"/>
      <c r="C89" s="72"/>
      <c r="D89" s="71"/>
      <c r="E89" s="71" t="str">
        <f t="shared" si="2"/>
        <v/>
      </c>
    </row>
    <row r="90" spans="1:5" x14ac:dyDescent="0.2">
      <c r="A90" s="71"/>
      <c r="B90" s="69"/>
      <c r="C90" s="72"/>
      <c r="D90" s="71"/>
      <c r="E90" s="71" t="str">
        <f t="shared" si="2"/>
        <v/>
      </c>
    </row>
    <row r="91" spans="1:5" x14ac:dyDescent="0.2">
      <c r="A91" s="71"/>
      <c r="B91" s="69"/>
      <c r="C91" s="72"/>
      <c r="D91" s="71"/>
      <c r="E91" s="71" t="str">
        <f t="shared" si="2"/>
        <v/>
      </c>
    </row>
    <row r="92" spans="1:5" x14ac:dyDescent="0.2">
      <c r="A92" s="71"/>
      <c r="B92" s="69"/>
      <c r="C92" s="72"/>
      <c r="D92" s="71"/>
      <c r="E92" s="71" t="str">
        <f t="shared" si="2"/>
        <v/>
      </c>
    </row>
    <row r="93" spans="1:5" x14ac:dyDescent="0.2">
      <c r="A93" s="71"/>
      <c r="B93" s="69"/>
      <c r="C93" s="72"/>
      <c r="D93" s="71"/>
      <c r="E93" s="71" t="str">
        <f t="shared" si="2"/>
        <v/>
      </c>
    </row>
    <row r="94" spans="1:5" x14ac:dyDescent="0.2">
      <c r="A94" s="71"/>
      <c r="B94" s="69"/>
      <c r="C94" s="72"/>
      <c r="D94" s="71"/>
      <c r="E94" s="71" t="str">
        <f t="shared" si="2"/>
        <v/>
      </c>
    </row>
    <row r="95" spans="1:5" x14ac:dyDescent="0.2">
      <c r="A95" s="71"/>
      <c r="B95" s="69"/>
      <c r="C95" s="72"/>
      <c r="D95" s="71"/>
      <c r="E95" s="71" t="str">
        <f t="shared" si="2"/>
        <v/>
      </c>
    </row>
    <row r="96" spans="1:5" x14ac:dyDescent="0.2">
      <c r="A96" s="71"/>
      <c r="B96" s="69"/>
      <c r="C96" s="72"/>
      <c r="D96" s="71"/>
      <c r="E96" s="71" t="str">
        <f t="shared" si="2"/>
        <v/>
      </c>
    </row>
    <row r="97" spans="1:5" x14ac:dyDescent="0.2">
      <c r="A97" s="71"/>
      <c r="B97" s="69"/>
      <c r="C97" s="72"/>
      <c r="D97" s="71"/>
      <c r="E97" s="71" t="str">
        <f t="shared" si="2"/>
        <v/>
      </c>
    </row>
    <row r="98" spans="1:5" x14ac:dyDescent="0.2">
      <c r="A98" s="71"/>
      <c r="B98" s="69"/>
      <c r="C98" s="72"/>
      <c r="D98" s="71"/>
      <c r="E98" s="71" t="str">
        <f t="shared" si="2"/>
        <v/>
      </c>
    </row>
    <row r="99" spans="1:5" x14ac:dyDescent="0.2">
      <c r="A99" s="71"/>
      <c r="B99" s="69"/>
      <c r="C99" s="72"/>
      <c r="D99" s="71"/>
      <c r="E99" s="71" t="str">
        <f t="shared" si="2"/>
        <v/>
      </c>
    </row>
    <row r="100" spans="1:5" x14ac:dyDescent="0.2">
      <c r="A100" s="71"/>
      <c r="B100" s="69"/>
      <c r="C100" s="72"/>
      <c r="D100" s="71"/>
      <c r="E100" s="71" t="str">
        <f t="shared" si="2"/>
        <v/>
      </c>
    </row>
    <row r="101" spans="1:5" x14ac:dyDescent="0.2">
      <c r="A101" s="71"/>
      <c r="B101" s="69"/>
      <c r="C101" s="72"/>
      <c r="D101" s="71"/>
      <c r="E101" s="71" t="str">
        <f t="shared" si="2"/>
        <v/>
      </c>
    </row>
    <row r="102" spans="1:5" x14ac:dyDescent="0.2">
      <c r="A102" s="71"/>
      <c r="B102" s="69"/>
      <c r="C102" s="72"/>
      <c r="D102" s="71"/>
      <c r="E102" s="71" t="str">
        <f t="shared" si="2"/>
        <v/>
      </c>
    </row>
    <row r="103" spans="1:5" x14ac:dyDescent="0.2">
      <c r="A103" s="71"/>
      <c r="B103" s="69"/>
      <c r="C103" s="72"/>
      <c r="D103" s="71"/>
      <c r="E103" s="71" t="str">
        <f t="shared" si="2"/>
        <v/>
      </c>
    </row>
    <row r="104" spans="1:5" x14ac:dyDescent="0.2">
      <c r="A104" s="71"/>
      <c r="B104" s="69"/>
      <c r="C104" s="72"/>
      <c r="D104" s="71"/>
      <c r="E104" s="71" t="str">
        <f t="shared" si="2"/>
        <v/>
      </c>
    </row>
    <row r="105" spans="1:5" x14ac:dyDescent="0.2">
      <c r="A105" s="71"/>
      <c r="B105" s="69"/>
      <c r="C105" s="72"/>
      <c r="D105" s="71"/>
      <c r="E105" s="71" t="str">
        <f t="shared" si="2"/>
        <v/>
      </c>
    </row>
    <row r="106" spans="1:5" x14ac:dyDescent="0.2">
      <c r="A106" s="71"/>
      <c r="B106" s="69"/>
      <c r="C106" s="72"/>
      <c r="D106" s="71"/>
      <c r="E106" s="71" t="str">
        <f t="shared" si="2"/>
        <v/>
      </c>
    </row>
    <row r="107" spans="1:5" x14ac:dyDescent="0.2">
      <c r="A107" s="71"/>
      <c r="B107" s="69"/>
      <c r="C107" s="72"/>
      <c r="D107" s="71"/>
      <c r="E107" s="71" t="str">
        <f t="shared" si="2"/>
        <v/>
      </c>
    </row>
    <row r="108" spans="1:5" x14ac:dyDescent="0.2">
      <c r="A108" s="71"/>
      <c r="B108" s="69"/>
      <c r="C108" s="72"/>
      <c r="D108" s="71"/>
      <c r="E108" s="71" t="str">
        <f t="shared" si="2"/>
        <v/>
      </c>
    </row>
    <row r="109" spans="1:5" x14ac:dyDescent="0.2">
      <c r="A109" s="71"/>
      <c r="B109" s="69"/>
      <c r="C109" s="72"/>
      <c r="D109" s="71"/>
      <c r="E109" s="71" t="str">
        <f t="shared" si="2"/>
        <v/>
      </c>
    </row>
    <row r="110" spans="1:5" x14ac:dyDescent="0.2">
      <c r="A110" s="71"/>
      <c r="B110" s="69"/>
      <c r="C110" s="72"/>
      <c r="D110" s="71"/>
      <c r="E110" s="71" t="str">
        <f t="shared" si="2"/>
        <v/>
      </c>
    </row>
    <row r="111" spans="1:5" x14ac:dyDescent="0.2">
      <c r="A111" s="71"/>
      <c r="B111" s="69"/>
      <c r="C111" s="72"/>
      <c r="D111" s="71"/>
      <c r="E111" s="71" t="str">
        <f t="shared" si="2"/>
        <v/>
      </c>
    </row>
    <row r="112" spans="1:5" x14ac:dyDescent="0.2">
      <c r="A112" s="71"/>
      <c r="B112" s="69"/>
      <c r="C112" s="72"/>
      <c r="D112" s="71"/>
      <c r="E112" s="71" t="str">
        <f t="shared" si="2"/>
        <v/>
      </c>
    </row>
    <row r="113" spans="1:5" x14ac:dyDescent="0.2">
      <c r="A113" s="71"/>
      <c r="B113" s="69"/>
      <c r="C113" s="72"/>
      <c r="D113" s="71"/>
      <c r="E113" s="71" t="str">
        <f t="shared" si="2"/>
        <v/>
      </c>
    </row>
    <row r="114" spans="1:5" x14ac:dyDescent="0.2">
      <c r="A114" s="71"/>
      <c r="B114" s="69"/>
      <c r="C114" s="72"/>
      <c r="D114" s="71"/>
      <c r="E114" s="71" t="str">
        <f t="shared" si="2"/>
        <v/>
      </c>
    </row>
    <row r="115" spans="1:5" x14ac:dyDescent="0.2">
      <c r="A115" s="71"/>
      <c r="B115" s="69"/>
      <c r="C115" s="72"/>
      <c r="D115" s="71"/>
      <c r="E115" s="71" t="str">
        <f t="shared" si="2"/>
        <v/>
      </c>
    </row>
    <row r="116" spans="1:5" x14ac:dyDescent="0.2">
      <c r="A116" s="71"/>
      <c r="B116" s="69"/>
      <c r="C116" s="72"/>
      <c r="D116" s="71"/>
      <c r="E116" s="71" t="str">
        <f t="shared" si="2"/>
        <v/>
      </c>
    </row>
    <row r="117" spans="1:5" x14ac:dyDescent="0.2">
      <c r="A117" s="71"/>
      <c r="B117" s="69"/>
      <c r="C117" s="72"/>
      <c r="D117" s="71"/>
      <c r="E117" s="71" t="str">
        <f t="shared" si="2"/>
        <v/>
      </c>
    </row>
    <row r="118" spans="1:5" x14ac:dyDescent="0.2">
      <c r="A118" s="71"/>
      <c r="B118" s="69"/>
      <c r="C118" s="72"/>
      <c r="D118" s="71"/>
      <c r="E118" s="71" t="str">
        <f t="shared" si="2"/>
        <v/>
      </c>
    </row>
    <row r="119" spans="1:5" x14ac:dyDescent="0.2">
      <c r="A119" s="71"/>
      <c r="B119" s="69"/>
      <c r="C119" s="72"/>
      <c r="D119" s="71"/>
      <c r="E119" s="71" t="str">
        <f t="shared" si="2"/>
        <v/>
      </c>
    </row>
    <row r="120" spans="1:5" x14ac:dyDescent="0.2">
      <c r="A120" s="71"/>
      <c r="B120" s="69"/>
      <c r="C120" s="72"/>
      <c r="D120" s="71"/>
      <c r="E120" s="71" t="str">
        <f t="shared" si="2"/>
        <v/>
      </c>
    </row>
    <row r="121" spans="1:5" x14ac:dyDescent="0.2">
      <c r="A121" s="71"/>
      <c r="B121" s="69"/>
      <c r="C121" s="72"/>
      <c r="D121" s="71"/>
      <c r="E121" s="71" t="str">
        <f t="shared" si="2"/>
        <v/>
      </c>
    </row>
    <row r="122" spans="1:5" x14ac:dyDescent="0.2">
      <c r="A122" s="71"/>
      <c r="B122" s="69"/>
      <c r="C122" s="72"/>
      <c r="D122" s="71"/>
      <c r="E122" s="71" t="str">
        <f t="shared" si="2"/>
        <v/>
      </c>
    </row>
    <row r="123" spans="1:5" x14ac:dyDescent="0.2">
      <c r="A123" s="71"/>
      <c r="B123" s="69"/>
      <c r="C123" s="72"/>
      <c r="D123" s="71"/>
      <c r="E123" s="71" t="str">
        <f t="shared" si="2"/>
        <v/>
      </c>
    </row>
    <row r="124" spans="1:5" x14ac:dyDescent="0.2">
      <c r="A124" s="71"/>
      <c r="B124" s="69"/>
      <c r="C124" s="72"/>
      <c r="D124" s="71"/>
      <c r="E124" s="71" t="str">
        <f t="shared" si="2"/>
        <v/>
      </c>
    </row>
    <row r="125" spans="1:5" x14ac:dyDescent="0.2">
      <c r="A125" s="71"/>
      <c r="B125" s="69"/>
      <c r="C125" s="72"/>
      <c r="D125" s="71"/>
      <c r="E125" s="71" t="str">
        <f t="shared" si="2"/>
        <v/>
      </c>
    </row>
    <row r="126" spans="1:5" x14ac:dyDescent="0.2">
      <c r="A126" s="71"/>
      <c r="B126" s="69"/>
      <c r="C126" s="72"/>
      <c r="D126" s="71"/>
      <c r="E126" s="71" t="str">
        <f t="shared" si="2"/>
        <v/>
      </c>
    </row>
    <row r="127" spans="1:5" x14ac:dyDescent="0.2">
      <c r="A127" s="71"/>
      <c r="B127" s="69"/>
      <c r="C127" s="72"/>
      <c r="D127" s="71"/>
      <c r="E127" s="71" t="str">
        <f t="shared" si="2"/>
        <v/>
      </c>
    </row>
    <row r="128" spans="1:5" x14ac:dyDescent="0.2">
      <c r="A128" s="71"/>
      <c r="B128" s="69"/>
      <c r="C128" s="72"/>
      <c r="D128" s="71"/>
      <c r="E128" s="71" t="str">
        <f t="shared" si="2"/>
        <v/>
      </c>
    </row>
    <row r="129" spans="1:5" x14ac:dyDescent="0.2">
      <c r="A129" s="71"/>
      <c r="B129" s="69"/>
      <c r="C129" s="72"/>
      <c r="D129" s="71"/>
      <c r="E129" s="71" t="str">
        <f t="shared" si="2"/>
        <v/>
      </c>
    </row>
    <row r="130" spans="1:5" x14ac:dyDescent="0.2">
      <c r="A130" s="71"/>
      <c r="B130" s="69"/>
      <c r="C130" s="72"/>
      <c r="D130" s="71"/>
      <c r="E130" s="71" t="str">
        <f t="shared" si="2"/>
        <v/>
      </c>
    </row>
    <row r="131" spans="1:5" x14ac:dyDescent="0.2">
      <c r="A131" s="71"/>
      <c r="B131" s="69"/>
      <c r="C131" s="72"/>
      <c r="D131" s="71"/>
      <c r="E131" s="71" t="str">
        <f t="shared" si="2"/>
        <v/>
      </c>
    </row>
    <row r="132" spans="1:5" x14ac:dyDescent="0.2">
      <c r="A132" s="71"/>
      <c r="B132" s="69"/>
      <c r="C132" s="72"/>
      <c r="D132" s="71"/>
      <c r="E132" s="71" t="str">
        <f t="shared" si="2"/>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ref="E151:E214" si="3">IFERROR(VLOOKUP(D151,Tabla_Indices,5,FALSE),"")</f>
        <v/>
      </c>
    </row>
    <row r="152" spans="1:5" x14ac:dyDescent="0.2">
      <c r="A152" s="71"/>
      <c r="B152" s="69"/>
      <c r="C152" s="72"/>
      <c r="D152" s="71"/>
      <c r="E152" s="71" t="str">
        <f t="shared" si="3"/>
        <v/>
      </c>
    </row>
    <row r="153" spans="1:5" x14ac:dyDescent="0.2">
      <c r="A153" s="71"/>
      <c r="B153" s="69"/>
      <c r="C153" s="72"/>
      <c r="D153" s="71"/>
      <c r="E153" s="71" t="str">
        <f t="shared" si="3"/>
        <v/>
      </c>
    </row>
    <row r="154" spans="1:5" x14ac:dyDescent="0.2">
      <c r="A154" s="71"/>
      <c r="B154" s="69"/>
      <c r="C154" s="72"/>
      <c r="D154" s="71"/>
      <c r="E154" s="71" t="str">
        <f t="shared" si="3"/>
        <v/>
      </c>
    </row>
    <row r="155" spans="1:5" x14ac:dyDescent="0.2">
      <c r="A155" s="71"/>
      <c r="B155" s="69"/>
      <c r="C155" s="72"/>
      <c r="D155" s="71"/>
      <c r="E155" s="71" t="str">
        <f t="shared" si="3"/>
        <v/>
      </c>
    </row>
    <row r="156" spans="1:5" x14ac:dyDescent="0.2">
      <c r="A156" s="71"/>
      <c r="B156" s="69"/>
      <c r="C156" s="72"/>
      <c r="D156" s="71"/>
      <c r="E156" s="71" t="str">
        <f t="shared" si="3"/>
        <v/>
      </c>
    </row>
    <row r="157" spans="1:5" x14ac:dyDescent="0.2">
      <c r="A157" s="71"/>
      <c r="B157" s="69"/>
      <c r="C157" s="72"/>
      <c r="D157" s="71"/>
      <c r="E157" s="71" t="str">
        <f t="shared" si="3"/>
        <v/>
      </c>
    </row>
    <row r="158" spans="1:5" x14ac:dyDescent="0.2">
      <c r="A158" s="71"/>
      <c r="B158" s="69"/>
      <c r="C158" s="72"/>
      <c r="D158" s="71"/>
      <c r="E158" s="71" t="str">
        <f t="shared" si="3"/>
        <v/>
      </c>
    </row>
    <row r="159" spans="1:5" x14ac:dyDescent="0.2">
      <c r="A159" s="71"/>
      <c r="B159" s="69"/>
      <c r="C159" s="72"/>
      <c r="D159" s="71"/>
      <c r="E159" s="71" t="str">
        <f t="shared" si="3"/>
        <v/>
      </c>
    </row>
    <row r="160" spans="1:5" x14ac:dyDescent="0.2">
      <c r="A160" s="71"/>
      <c r="B160" s="69"/>
      <c r="C160" s="72"/>
      <c r="D160" s="71"/>
      <c r="E160" s="71" t="str">
        <f t="shared" si="3"/>
        <v/>
      </c>
    </row>
    <row r="161" spans="1:5" x14ac:dyDescent="0.2">
      <c r="A161" s="71"/>
      <c r="B161" s="69"/>
      <c r="C161" s="72"/>
      <c r="D161" s="71"/>
      <c r="E161" s="71" t="str">
        <f t="shared" si="3"/>
        <v/>
      </c>
    </row>
    <row r="162" spans="1:5" x14ac:dyDescent="0.2">
      <c r="A162" s="71"/>
      <c r="B162" s="69"/>
      <c r="C162" s="72"/>
      <c r="D162" s="71"/>
      <c r="E162" s="71" t="str">
        <f t="shared" si="3"/>
        <v/>
      </c>
    </row>
    <row r="163" spans="1:5" x14ac:dyDescent="0.2">
      <c r="A163" s="71"/>
      <c r="B163" s="69"/>
      <c r="C163" s="72"/>
      <c r="D163" s="71"/>
      <c r="E163" s="71" t="str">
        <f t="shared" si="3"/>
        <v/>
      </c>
    </row>
    <row r="164" spans="1:5" x14ac:dyDescent="0.2">
      <c r="A164" s="71"/>
      <c r="B164" s="69"/>
      <c r="C164" s="72"/>
      <c r="D164" s="71"/>
      <c r="E164" s="71" t="str">
        <f t="shared" si="3"/>
        <v/>
      </c>
    </row>
    <row r="165" spans="1:5" x14ac:dyDescent="0.2">
      <c r="A165" s="71"/>
      <c r="B165" s="69"/>
      <c r="C165" s="72"/>
      <c r="D165" s="71"/>
      <c r="E165" s="71" t="str">
        <f t="shared" si="3"/>
        <v/>
      </c>
    </row>
    <row r="166" spans="1:5" x14ac:dyDescent="0.2">
      <c r="A166" s="71"/>
      <c r="B166" s="69"/>
      <c r="C166" s="72"/>
      <c r="D166" s="71"/>
      <c r="E166" s="71" t="str">
        <f t="shared" si="3"/>
        <v/>
      </c>
    </row>
    <row r="167" spans="1:5" x14ac:dyDescent="0.2">
      <c r="A167" s="71"/>
      <c r="B167" s="69"/>
      <c r="C167" s="72"/>
      <c r="D167" s="71"/>
      <c r="E167" s="71" t="str">
        <f t="shared" si="3"/>
        <v/>
      </c>
    </row>
    <row r="168" spans="1:5" x14ac:dyDescent="0.2">
      <c r="A168" s="71"/>
      <c r="B168" s="69"/>
      <c r="C168" s="72"/>
      <c r="D168" s="71"/>
      <c r="E168" s="71" t="str">
        <f t="shared" si="3"/>
        <v/>
      </c>
    </row>
    <row r="169" spans="1:5" x14ac:dyDescent="0.2">
      <c r="A169" s="71"/>
      <c r="B169" s="69"/>
      <c r="C169" s="72"/>
      <c r="D169" s="71"/>
      <c r="E169" s="71" t="str">
        <f t="shared" si="3"/>
        <v/>
      </c>
    </row>
    <row r="170" spans="1:5" x14ac:dyDescent="0.2">
      <c r="A170" s="71"/>
      <c r="B170" s="69"/>
      <c r="C170" s="72"/>
      <c r="D170" s="71"/>
      <c r="E170" s="71" t="str">
        <f t="shared" si="3"/>
        <v/>
      </c>
    </row>
    <row r="171" spans="1:5" x14ac:dyDescent="0.2">
      <c r="A171" s="71"/>
      <c r="B171" s="69"/>
      <c r="C171" s="72"/>
      <c r="D171" s="71"/>
      <c r="E171" s="71" t="str">
        <f t="shared" si="3"/>
        <v/>
      </c>
    </row>
    <row r="172" spans="1:5" x14ac:dyDescent="0.2">
      <c r="A172" s="71"/>
      <c r="B172" s="69"/>
      <c r="C172" s="72"/>
      <c r="D172" s="71"/>
      <c r="E172" s="71" t="str">
        <f t="shared" si="3"/>
        <v/>
      </c>
    </row>
    <row r="173" spans="1:5" x14ac:dyDescent="0.2">
      <c r="A173" s="71"/>
      <c r="B173" s="69"/>
      <c r="C173" s="72"/>
      <c r="D173" s="71"/>
      <c r="E173" s="71" t="str">
        <f t="shared" si="3"/>
        <v/>
      </c>
    </row>
    <row r="174" spans="1:5" x14ac:dyDescent="0.2">
      <c r="A174" s="71"/>
      <c r="B174" s="69"/>
      <c r="C174" s="72"/>
      <c r="D174" s="71"/>
      <c r="E174" s="71" t="str">
        <f t="shared" si="3"/>
        <v/>
      </c>
    </row>
    <row r="175" spans="1:5" x14ac:dyDescent="0.2">
      <c r="A175" s="71"/>
      <c r="B175" s="69"/>
      <c r="C175" s="72"/>
      <c r="D175" s="71"/>
      <c r="E175" s="71" t="str">
        <f t="shared" si="3"/>
        <v/>
      </c>
    </row>
    <row r="176" spans="1:5" x14ac:dyDescent="0.2">
      <c r="A176" s="71"/>
      <c r="B176" s="69"/>
      <c r="C176" s="72"/>
      <c r="D176" s="71"/>
      <c r="E176" s="71" t="str">
        <f t="shared" si="3"/>
        <v/>
      </c>
    </row>
    <row r="177" spans="1:5" x14ac:dyDescent="0.2">
      <c r="A177" s="71"/>
      <c r="B177" s="69"/>
      <c r="C177" s="72"/>
      <c r="D177" s="71"/>
      <c r="E177" s="71" t="str">
        <f t="shared" si="3"/>
        <v/>
      </c>
    </row>
    <row r="178" spans="1:5" x14ac:dyDescent="0.2">
      <c r="A178" s="71"/>
      <c r="B178" s="69"/>
      <c r="C178" s="72"/>
      <c r="D178" s="71"/>
      <c r="E178" s="71" t="str">
        <f t="shared" si="3"/>
        <v/>
      </c>
    </row>
    <row r="179" spans="1:5" x14ac:dyDescent="0.2">
      <c r="A179" s="71"/>
      <c r="B179" s="69"/>
      <c r="C179" s="72"/>
      <c r="D179" s="71"/>
      <c r="E179" s="71" t="str">
        <f t="shared" si="3"/>
        <v/>
      </c>
    </row>
    <row r="180" spans="1:5" x14ac:dyDescent="0.2">
      <c r="A180" s="71"/>
      <c r="B180" s="69"/>
      <c r="C180" s="72"/>
      <c r="D180" s="71"/>
      <c r="E180" s="71" t="str">
        <f t="shared" si="3"/>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si="3"/>
        <v/>
      </c>
    </row>
    <row r="193" spans="1:5" x14ac:dyDescent="0.2">
      <c r="A193" s="71"/>
      <c r="B193" s="69"/>
      <c r="C193" s="72"/>
      <c r="D193" s="71"/>
      <c r="E193" s="71" t="str">
        <f t="shared" si="3"/>
        <v/>
      </c>
    </row>
    <row r="194" spans="1:5" x14ac:dyDescent="0.2">
      <c r="A194" s="71"/>
      <c r="B194" s="69"/>
      <c r="C194" s="72"/>
      <c r="D194" s="71"/>
      <c r="E194" s="71" t="str">
        <f t="shared" si="3"/>
        <v/>
      </c>
    </row>
    <row r="195" spans="1:5" x14ac:dyDescent="0.2">
      <c r="A195" s="71"/>
      <c r="B195" s="69"/>
      <c r="C195" s="72"/>
      <c r="D195" s="71"/>
      <c r="E195" s="71" t="str">
        <f t="shared" si="3"/>
        <v/>
      </c>
    </row>
    <row r="196" spans="1:5" x14ac:dyDescent="0.2">
      <c r="A196" s="71"/>
      <c r="B196" s="69"/>
      <c r="C196" s="72"/>
      <c r="D196" s="71"/>
      <c r="E196" s="71" t="str">
        <f t="shared" si="3"/>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ref="E215:E237" si="4">IFERROR(VLOOKUP(D215,Tabla_Indices,5,FALSE),"")</f>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36"/>
  <sheetViews>
    <sheetView showGridLines="0" showZeros="0" topLeftCell="A373" zoomScale="90" zoomScaleNormal="90" zoomScaleSheetLayoutView="90" workbookViewId="0">
      <selection activeCell="G362" sqref="G362"/>
    </sheetView>
  </sheetViews>
  <sheetFormatPr baseColWidth="10" defaultColWidth="11.42578125" defaultRowHeight="20.100000000000001" customHeight="1" x14ac:dyDescent="0.2"/>
  <cols>
    <col min="1" max="1" width="11.42578125" style="76"/>
    <col min="2" max="2" width="20.28515625" style="76" customWidth="1"/>
    <col min="3" max="3" width="83.28515625" style="76"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24" t="s">
        <v>1013</v>
      </c>
      <c r="B1" s="424"/>
      <c r="C1" s="424"/>
      <c r="D1" s="424"/>
      <c r="E1" s="424"/>
      <c r="F1" s="99"/>
      <c r="J1" s="99"/>
    </row>
    <row r="2" spans="1:10" ht="20.100000000000001" customHeight="1" x14ac:dyDescent="0.2">
      <c r="A2" s="75" t="s">
        <v>10</v>
      </c>
      <c r="C2" s="75" t="s">
        <v>1828</v>
      </c>
      <c r="D2" s="136"/>
      <c r="E2" s="75"/>
      <c r="F2" s="75"/>
      <c r="J2" s="75"/>
    </row>
    <row r="3" spans="1:10" s="106" customFormat="1" ht="20.100000000000001" customHeight="1" x14ac:dyDescent="0.2">
      <c r="A3" s="105" t="s">
        <v>11</v>
      </c>
      <c r="C3" s="107" t="s">
        <v>1826</v>
      </c>
      <c r="D3" s="137"/>
      <c r="E3" s="108"/>
      <c r="F3" s="108"/>
      <c r="J3" s="108"/>
    </row>
    <row r="4" spans="1:10" s="106" customFormat="1" ht="20.100000000000001" customHeight="1" x14ac:dyDescent="0.2">
      <c r="A4" s="105" t="s">
        <v>15</v>
      </c>
      <c r="C4" s="109" t="s">
        <v>1827</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207242385.15000001</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1603</v>
      </c>
      <c r="D10" s="138"/>
    </row>
    <row r="11" spans="1:10" s="106" customFormat="1" ht="20.100000000000001" customHeight="1" x14ac:dyDescent="0.2">
      <c r="B11" s="105"/>
      <c r="C11" s="116"/>
      <c r="D11" s="138"/>
    </row>
    <row r="12" spans="1:10" ht="20.100000000000001" customHeight="1" x14ac:dyDescent="0.2">
      <c r="A12" s="424" t="s">
        <v>1014</v>
      </c>
      <c r="B12" s="424"/>
      <c r="C12" s="424"/>
      <c r="D12" s="424"/>
      <c r="E12" s="424"/>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28" t="s">
        <v>1032</v>
      </c>
      <c r="C21" s="429"/>
      <c r="D21" s="429"/>
      <c r="E21" s="430"/>
      <c r="F21" s="99"/>
      <c r="J21" s="99"/>
    </row>
    <row r="23" spans="1:10" ht="20.100000000000001" customHeight="1" x14ac:dyDescent="0.2">
      <c r="B23" s="431" t="s">
        <v>990</v>
      </c>
      <c r="C23" s="425" t="s">
        <v>0</v>
      </c>
      <c r="D23" s="432" t="s">
        <v>1</v>
      </c>
      <c r="E23" s="431" t="s">
        <v>2</v>
      </c>
      <c r="F23" s="142"/>
      <c r="G23" s="425" t="s">
        <v>1035</v>
      </c>
      <c r="H23" s="425"/>
      <c r="I23" s="251"/>
      <c r="J23" s="426" t="s">
        <v>1034</v>
      </c>
    </row>
    <row r="24" spans="1:10" ht="20.100000000000001" customHeight="1" x14ac:dyDescent="0.2">
      <c r="B24" s="431"/>
      <c r="C24" s="425"/>
      <c r="D24" s="432"/>
      <c r="E24" s="431"/>
      <c r="F24" s="142"/>
      <c r="G24" s="134" t="s">
        <v>1036</v>
      </c>
      <c r="H24" s="134" t="s">
        <v>1</v>
      </c>
      <c r="I24" s="252"/>
      <c r="J24" s="427"/>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3" si="0">IF(D26=0,A25,A25+1)</f>
        <v>0</v>
      </c>
      <c r="B26" s="288">
        <v>1</v>
      </c>
      <c r="C26" s="74" t="str">
        <f t="shared" ref="C26:C52" si="1">IFERROR(VLOOKUP(J26,Tabla_Items,2,FALSE),G26)</f>
        <v xml:space="preserve"> TRABAJOS PREPARATORIOS</v>
      </c>
      <c r="D26" s="141">
        <f t="shared" ref="D26:D52" si="2">IFERROR(VLOOKUP(J26,Tabla_Items,3,FALSE),H26)</f>
        <v>0</v>
      </c>
      <c r="E26" s="118"/>
      <c r="F26" s="201"/>
      <c r="G26" s="302" t="s">
        <v>1324</v>
      </c>
      <c r="H26" s="328"/>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1325</v>
      </c>
      <c r="H27" s="341"/>
      <c r="I27" s="135"/>
      <c r="J27" s="202"/>
    </row>
    <row r="28" spans="1:10" ht="20.100000000000001" customHeight="1" x14ac:dyDescent="0.25">
      <c r="A28" s="76">
        <f t="shared" si="0"/>
        <v>1</v>
      </c>
      <c r="B28" s="289" t="s">
        <v>1219</v>
      </c>
      <c r="C28" s="74" t="str">
        <f t="shared" si="1"/>
        <v>Preparación y limpieza.</v>
      </c>
      <c r="D28" s="141" t="str">
        <f t="shared" si="2"/>
        <v>m2</v>
      </c>
      <c r="E28" s="119"/>
      <c r="F28" s="203"/>
      <c r="G28" s="304" t="s">
        <v>1894</v>
      </c>
      <c r="H28" s="342" t="s">
        <v>6</v>
      </c>
      <c r="I28" s="135"/>
      <c r="J28" s="202"/>
    </row>
    <row r="29" spans="1:10" ht="20.100000000000001" customHeight="1" x14ac:dyDescent="0.25">
      <c r="A29" s="76">
        <f t="shared" si="0"/>
        <v>2</v>
      </c>
      <c r="B29" s="289" t="s">
        <v>1220</v>
      </c>
      <c r="C29" s="74" t="str">
        <f t="shared" si="1"/>
        <v>Construcción del Obrador, Depósito de materiales, Sanitarios de personal</v>
      </c>
      <c r="D29" s="141" t="str">
        <f t="shared" si="2"/>
        <v>Un</v>
      </c>
      <c r="E29" s="119"/>
      <c r="F29" s="203"/>
      <c r="G29" s="305" t="s">
        <v>1326</v>
      </c>
      <c r="H29" s="342" t="s">
        <v>1464</v>
      </c>
      <c r="I29" s="135"/>
      <c r="J29" s="202"/>
    </row>
    <row r="30" spans="1:10" ht="20.100000000000001" customHeight="1" x14ac:dyDescent="0.25">
      <c r="A30" s="76">
        <f t="shared" si="0"/>
        <v>3</v>
      </c>
      <c r="B30" s="290" t="s">
        <v>1221</v>
      </c>
      <c r="C30" s="74" t="str">
        <f t="shared" si="1"/>
        <v>Provisión y colocación del Cartel de Obra</v>
      </c>
      <c r="D30" s="141" t="str">
        <f t="shared" si="2"/>
        <v xml:space="preserve">Un </v>
      </c>
      <c r="E30" s="119"/>
      <c r="F30" s="203"/>
      <c r="G30" s="305" t="s">
        <v>1327</v>
      </c>
      <c r="H30" s="342" t="s">
        <v>1465</v>
      </c>
      <c r="I30" s="135"/>
      <c r="J30" s="202"/>
    </row>
    <row r="31" spans="1:10" ht="20.100000000000001" customHeight="1" x14ac:dyDescent="0.25">
      <c r="A31" s="76">
        <f t="shared" si="0"/>
        <v>3</v>
      </c>
      <c r="B31" s="290" t="s">
        <v>1222</v>
      </c>
      <c r="C31" s="74" t="str">
        <f t="shared" si="1"/>
        <v>Replanteo y Otros</v>
      </c>
      <c r="D31" s="141">
        <f t="shared" si="2"/>
        <v>0</v>
      </c>
      <c r="E31" s="119"/>
      <c r="F31" s="203"/>
      <c r="G31" s="306" t="s">
        <v>1328</v>
      </c>
      <c r="H31" s="343"/>
      <c r="I31" s="135"/>
      <c r="J31" s="202"/>
    </row>
    <row r="32" spans="1:10" ht="20.100000000000001" customHeight="1" x14ac:dyDescent="0.25">
      <c r="A32" s="76">
        <f t="shared" si="0"/>
        <v>4</v>
      </c>
      <c r="B32" s="290" t="s">
        <v>1223</v>
      </c>
      <c r="C32" s="74" t="str">
        <f t="shared" si="1"/>
        <v>Replanteo de la Obra</v>
      </c>
      <c r="D32" s="141" t="str">
        <f t="shared" si="2"/>
        <v>m2</v>
      </c>
      <c r="E32" s="119"/>
      <c r="F32" s="203"/>
      <c r="G32" s="305" t="s">
        <v>1329</v>
      </c>
      <c r="H32" s="344" t="s">
        <v>6</v>
      </c>
      <c r="I32" s="135"/>
      <c r="J32" s="202"/>
    </row>
    <row r="33" spans="1:10" ht="20.100000000000001" customHeight="1" x14ac:dyDescent="0.25">
      <c r="A33" s="76">
        <f t="shared" si="0"/>
        <v>5</v>
      </c>
      <c r="B33" s="290" t="s">
        <v>1224</v>
      </c>
      <c r="C33" s="74" t="str">
        <f t="shared" si="1"/>
        <v>Oficina para la Inspección</v>
      </c>
      <c r="D33" s="141" t="str">
        <f t="shared" si="2"/>
        <v>Un</v>
      </c>
      <c r="E33" s="119"/>
      <c r="F33" s="203"/>
      <c r="G33" s="305" t="s">
        <v>1330</v>
      </c>
      <c r="H33" s="344" t="s">
        <v>1464</v>
      </c>
      <c r="I33" s="135"/>
      <c r="J33" s="202"/>
    </row>
    <row r="34" spans="1:10" ht="20.100000000000001" customHeight="1" x14ac:dyDescent="0.25">
      <c r="A34" s="76">
        <f t="shared" si="0"/>
        <v>6</v>
      </c>
      <c r="B34" s="290" t="s">
        <v>1225</v>
      </c>
      <c r="C34" s="74" t="str">
        <f t="shared" si="1"/>
        <v>Cegado de Pozos Absorbentes o Negros, Cámaras, Zanjas o excavaciones</v>
      </c>
      <c r="D34" s="141" t="str">
        <f t="shared" si="2"/>
        <v>gl</v>
      </c>
      <c r="E34" s="119"/>
      <c r="F34" s="203"/>
      <c r="G34" s="305" t="s">
        <v>1331</v>
      </c>
      <c r="H34" s="344" t="s">
        <v>4</v>
      </c>
      <c r="I34" s="135"/>
      <c r="J34" s="202"/>
    </row>
    <row r="35" spans="1:10" ht="20.100000000000001" customHeight="1" x14ac:dyDescent="0.25">
      <c r="A35" s="76">
        <f t="shared" si="0"/>
        <v>7</v>
      </c>
      <c r="B35" s="290" t="s">
        <v>1226</v>
      </c>
      <c r="C35" s="74" t="str">
        <f t="shared" si="1"/>
        <v>Vallados y Cierres Perimetrales</v>
      </c>
      <c r="D35" s="141" t="str">
        <f t="shared" si="2"/>
        <v>gl</v>
      </c>
      <c r="E35" s="119"/>
      <c r="F35" s="203"/>
      <c r="G35" s="305" t="s">
        <v>1332</v>
      </c>
      <c r="H35" s="344" t="s">
        <v>4</v>
      </c>
      <c r="I35" s="135"/>
      <c r="J35" s="202"/>
    </row>
    <row r="36" spans="1:10" ht="20.100000000000001" customHeight="1" x14ac:dyDescent="0.25">
      <c r="A36" s="76">
        <f t="shared" si="0"/>
        <v>7</v>
      </c>
      <c r="B36" s="290" t="s">
        <v>1227</v>
      </c>
      <c r="C36" s="74" t="str">
        <f t="shared" si="1"/>
        <v>Actividades complementarias</v>
      </c>
      <c r="D36" s="141">
        <f t="shared" si="2"/>
        <v>0</v>
      </c>
      <c r="E36" s="119"/>
      <c r="F36" s="203"/>
      <c r="G36" s="306" t="s">
        <v>1333</v>
      </c>
      <c r="H36" s="343"/>
      <c r="I36" s="135"/>
      <c r="J36" s="202"/>
    </row>
    <row r="37" spans="1:10" ht="20.100000000000001" customHeight="1" x14ac:dyDescent="0.25">
      <c r="A37" s="76">
        <f t="shared" si="0"/>
        <v>8</v>
      </c>
      <c r="B37" s="290" t="s">
        <v>1228</v>
      </c>
      <c r="C37" s="74" t="str">
        <f t="shared" si="1"/>
        <v>Vigilancia y alumbrado de obra</v>
      </c>
      <c r="D37" s="141" t="str">
        <f t="shared" si="2"/>
        <v>Un</v>
      </c>
      <c r="E37" s="119"/>
      <c r="F37" s="203"/>
      <c r="G37" s="307" t="s">
        <v>1334</v>
      </c>
      <c r="H37" s="344" t="s">
        <v>1464</v>
      </c>
      <c r="I37" s="135"/>
      <c r="J37" s="202"/>
    </row>
    <row r="38" spans="1:10" ht="20.100000000000001" customHeight="1" x14ac:dyDescent="0.25">
      <c r="A38" s="76">
        <f t="shared" si="0"/>
        <v>9</v>
      </c>
      <c r="B38" s="290" t="s">
        <v>1229</v>
      </c>
      <c r="C38" s="74" t="str">
        <f t="shared" si="1"/>
        <v>Energia de obra. Agua para construcción</v>
      </c>
      <c r="D38" s="141" t="str">
        <f t="shared" si="2"/>
        <v>Un</v>
      </c>
      <c r="E38" s="119"/>
      <c r="F38" s="203"/>
      <c r="G38" s="305" t="s">
        <v>1335</v>
      </c>
      <c r="H38" s="344" t="s">
        <v>1464</v>
      </c>
      <c r="I38" s="135"/>
      <c r="J38" s="202"/>
    </row>
    <row r="39" spans="1:10" ht="20.100000000000001" customHeight="1" x14ac:dyDescent="0.25">
      <c r="A39" s="76">
        <f t="shared" si="0"/>
        <v>10</v>
      </c>
      <c r="B39" s="290" t="s">
        <v>1230</v>
      </c>
      <c r="C39" s="74" t="str">
        <f t="shared" si="1"/>
        <v>Medidas de seguridad</v>
      </c>
      <c r="D39" s="141" t="str">
        <f t="shared" si="2"/>
        <v>Un</v>
      </c>
      <c r="E39" s="119"/>
      <c r="F39" s="203"/>
      <c r="G39" s="305" t="s">
        <v>1336</v>
      </c>
      <c r="H39" s="344" t="s">
        <v>1464</v>
      </c>
      <c r="I39" s="135"/>
      <c r="J39" s="202"/>
    </row>
    <row r="40" spans="1:10" ht="20.100000000000001" customHeight="1" x14ac:dyDescent="0.2">
      <c r="A40" s="76">
        <f t="shared" si="0"/>
        <v>10</v>
      </c>
      <c r="B40" s="291" t="s">
        <v>1231</v>
      </c>
      <c r="C40" s="74" t="str">
        <f t="shared" si="1"/>
        <v>Cumplimiento Plan de Gestión Ambiental y Social. Condiciones de Higiene y Seguridad</v>
      </c>
      <c r="D40" s="141">
        <f t="shared" si="2"/>
        <v>0</v>
      </c>
      <c r="E40" s="119"/>
      <c r="F40" s="203"/>
      <c r="G40" s="308" t="s">
        <v>1337</v>
      </c>
      <c r="H40" s="345"/>
      <c r="I40" s="135"/>
      <c r="J40" s="202"/>
    </row>
    <row r="41" spans="1:10" ht="20.100000000000001" customHeight="1" x14ac:dyDescent="0.2">
      <c r="A41" s="76">
        <f t="shared" si="0"/>
        <v>11</v>
      </c>
      <c r="B41" s="291" t="s">
        <v>1232</v>
      </c>
      <c r="C41" s="74" t="str">
        <f t="shared" si="1"/>
        <v>Plan de Manejo Ambiental</v>
      </c>
      <c r="D41" s="141" t="str">
        <f t="shared" si="2"/>
        <v>gl</v>
      </c>
      <c r="E41" s="119"/>
      <c r="F41" s="203"/>
      <c r="G41" s="309" t="s">
        <v>1338</v>
      </c>
      <c r="H41" s="345" t="s">
        <v>4</v>
      </c>
      <c r="I41" s="135"/>
      <c r="J41" s="202"/>
    </row>
    <row r="42" spans="1:10" ht="20.100000000000001" customHeight="1" x14ac:dyDescent="0.2">
      <c r="A42" s="76">
        <f t="shared" si="0"/>
        <v>12</v>
      </c>
      <c r="B42" s="291" t="s">
        <v>1233</v>
      </c>
      <c r="C42" s="74" t="str">
        <f t="shared" si="1"/>
        <v>Permiso Ambiental</v>
      </c>
      <c r="D42" s="141" t="str">
        <f t="shared" si="2"/>
        <v>mes</v>
      </c>
      <c r="E42" s="119"/>
      <c r="F42" s="203"/>
      <c r="G42" s="309" t="s">
        <v>1339</v>
      </c>
      <c r="H42" s="345" t="s">
        <v>1466</v>
      </c>
      <c r="I42" s="135"/>
      <c r="J42" s="202"/>
    </row>
    <row r="43" spans="1:10" ht="20.100000000000001" customHeight="1" thickBot="1" x14ac:dyDescent="0.25">
      <c r="A43" s="76">
        <f t="shared" si="0"/>
        <v>13</v>
      </c>
      <c r="B43" s="291" t="s">
        <v>1234</v>
      </c>
      <c r="C43" s="74" t="str">
        <f t="shared" si="1"/>
        <v>Seguimiento Pmas</v>
      </c>
      <c r="D43" s="141" t="str">
        <f t="shared" si="2"/>
        <v>mes</v>
      </c>
      <c r="E43" s="119"/>
      <c r="F43" s="203"/>
      <c r="G43" s="309" t="s">
        <v>1340</v>
      </c>
      <c r="H43" s="345" t="s">
        <v>1466</v>
      </c>
      <c r="I43" s="135"/>
      <c r="J43" s="202"/>
    </row>
    <row r="44" spans="1:10" ht="20.100000000000001" customHeight="1" thickBot="1" x14ac:dyDescent="0.3">
      <c r="A44" s="76">
        <f t="shared" si="0"/>
        <v>13</v>
      </c>
      <c r="B44" s="288">
        <v>2</v>
      </c>
      <c r="C44" s="74" t="str">
        <f t="shared" si="1"/>
        <v>MOVIMIENTO DE SUELOS</v>
      </c>
      <c r="D44" s="141">
        <f t="shared" si="2"/>
        <v>0</v>
      </c>
      <c r="E44" s="119"/>
      <c r="F44" s="203"/>
      <c r="G44" s="310" t="s">
        <v>1341</v>
      </c>
      <c r="H44" s="346"/>
      <c r="I44" s="135"/>
      <c r="J44" s="202"/>
    </row>
    <row r="45" spans="1:10" ht="20.100000000000001" customHeight="1" x14ac:dyDescent="0.25">
      <c r="A45" s="76">
        <f t="shared" si="0"/>
        <v>13</v>
      </c>
      <c r="B45" s="292" t="s">
        <v>1235</v>
      </c>
      <c r="C45" s="74" t="str">
        <f t="shared" si="1"/>
        <v>Terraplenamientos, Rellenos y Compactación</v>
      </c>
      <c r="D45" s="141">
        <f t="shared" si="2"/>
        <v>0</v>
      </c>
      <c r="E45" s="119"/>
      <c r="F45" s="203"/>
      <c r="G45" s="311" t="s">
        <v>1342</v>
      </c>
      <c r="H45" s="347"/>
      <c r="I45" s="135"/>
      <c r="J45" s="202"/>
    </row>
    <row r="46" spans="1:10" ht="20.100000000000001" customHeight="1" x14ac:dyDescent="0.25">
      <c r="A46" s="76">
        <f t="shared" si="0"/>
        <v>14</v>
      </c>
      <c r="B46" s="290" t="s">
        <v>1236</v>
      </c>
      <c r="C46" s="74" t="str">
        <f t="shared" si="1"/>
        <v>Relleno Bajo Contrapiso</v>
      </c>
      <c r="D46" s="141" t="str">
        <f t="shared" si="2"/>
        <v>m3</v>
      </c>
      <c r="E46" s="119"/>
      <c r="F46" s="203"/>
      <c r="G46" s="307" t="s">
        <v>1343</v>
      </c>
      <c r="H46" s="344" t="s">
        <v>5</v>
      </c>
      <c r="I46" s="135"/>
      <c r="J46" s="202"/>
    </row>
    <row r="47" spans="1:10" ht="20.100000000000001" customHeight="1" x14ac:dyDescent="0.25">
      <c r="A47" s="76">
        <f t="shared" si="0"/>
        <v>15</v>
      </c>
      <c r="B47" s="290" t="s">
        <v>1237</v>
      </c>
      <c r="C47" s="74" t="str">
        <f t="shared" si="1"/>
        <v>Relleno de Zanjas y Conductos</v>
      </c>
      <c r="D47" s="141" t="str">
        <f t="shared" si="2"/>
        <v>m3</v>
      </c>
      <c r="E47" s="119"/>
      <c r="F47" s="203"/>
      <c r="G47" s="307" t="s">
        <v>1344</v>
      </c>
      <c r="H47" s="344" t="s">
        <v>5</v>
      </c>
      <c r="I47" s="135"/>
      <c r="J47" s="202"/>
    </row>
    <row r="48" spans="1:10" ht="20.100000000000001" customHeight="1" x14ac:dyDescent="0.25">
      <c r="A48" s="76">
        <f t="shared" si="0"/>
        <v>16</v>
      </c>
      <c r="B48" s="290" t="s">
        <v>1238</v>
      </c>
      <c r="C48" s="74" t="str">
        <f t="shared" si="1"/>
        <v>Nivelación del Terreno</v>
      </c>
      <c r="D48" s="141" t="str">
        <f t="shared" si="2"/>
        <v>m3</v>
      </c>
      <c r="E48" s="119"/>
      <c r="F48" s="203"/>
      <c r="G48" s="307" t="s">
        <v>1345</v>
      </c>
      <c r="H48" s="344" t="s">
        <v>5</v>
      </c>
      <c r="I48" s="135"/>
      <c r="J48" s="202"/>
    </row>
    <row r="49" spans="1:10" ht="20.100000000000001" customHeight="1" thickBot="1" x14ac:dyDescent="0.3">
      <c r="A49" s="76">
        <f t="shared" si="0"/>
        <v>17</v>
      </c>
      <c r="B49" s="290" t="s">
        <v>1239</v>
      </c>
      <c r="C49" s="74" t="str">
        <f t="shared" si="1"/>
        <v>Excavacion para fundaciones</v>
      </c>
      <c r="D49" s="141" t="str">
        <f t="shared" si="2"/>
        <v>m3</v>
      </c>
      <c r="E49" s="119"/>
      <c r="F49" s="203"/>
      <c r="G49" s="312" t="s">
        <v>1346</v>
      </c>
      <c r="H49" s="342" t="s">
        <v>5</v>
      </c>
      <c r="I49" s="135"/>
      <c r="J49" s="202"/>
    </row>
    <row r="50" spans="1:10" ht="20.100000000000001" customHeight="1" thickBot="1" x14ac:dyDescent="0.3">
      <c r="A50" s="76">
        <f t="shared" si="0"/>
        <v>17</v>
      </c>
      <c r="B50" s="288">
        <v>3</v>
      </c>
      <c r="C50" s="74" t="str">
        <f t="shared" si="1"/>
        <v>ESTRUCTURA RESISTENTE</v>
      </c>
      <c r="D50" s="141">
        <f t="shared" si="2"/>
        <v>0</v>
      </c>
      <c r="E50" s="119"/>
      <c r="F50" s="203"/>
      <c r="G50" s="302" t="s">
        <v>1347</v>
      </c>
      <c r="H50" s="346"/>
      <c r="I50" s="135"/>
      <c r="J50" s="202"/>
    </row>
    <row r="51" spans="1:10" ht="20.100000000000001" customHeight="1" x14ac:dyDescent="0.25">
      <c r="A51" s="76">
        <f t="shared" si="0"/>
        <v>17</v>
      </c>
      <c r="B51" s="290" t="s">
        <v>1240</v>
      </c>
      <c r="C51" s="74" t="str">
        <f t="shared" si="1"/>
        <v>Estructura de Hº Aº</v>
      </c>
      <c r="D51" s="141">
        <f t="shared" si="2"/>
        <v>0</v>
      </c>
      <c r="E51" s="119"/>
      <c r="F51" s="203"/>
      <c r="G51" s="313" t="s">
        <v>1348</v>
      </c>
      <c r="H51" s="342"/>
      <c r="I51" s="135"/>
      <c r="J51" s="202"/>
    </row>
    <row r="52" spans="1:10" ht="20.100000000000001" customHeight="1" x14ac:dyDescent="0.25">
      <c r="A52" s="76">
        <f t="shared" si="0"/>
        <v>18</v>
      </c>
      <c r="B52" s="290" t="s">
        <v>1241</v>
      </c>
      <c r="C52" s="74" t="str">
        <f t="shared" si="1"/>
        <v>Hormigones de limpieza y no resistentes</v>
      </c>
      <c r="D52" s="141" t="str">
        <f t="shared" si="2"/>
        <v>m2</v>
      </c>
      <c r="E52" s="119"/>
      <c r="F52" s="203"/>
      <c r="G52" s="356" t="s">
        <v>1349</v>
      </c>
      <c r="H52" s="342" t="s">
        <v>6</v>
      </c>
      <c r="I52" s="135"/>
      <c r="J52" s="202"/>
    </row>
    <row r="53" spans="1:10" ht="20.100000000000001" customHeight="1" x14ac:dyDescent="0.25">
      <c r="A53" s="76">
        <f t="shared" si="0"/>
        <v>19</v>
      </c>
      <c r="B53" s="290" t="s">
        <v>1604</v>
      </c>
      <c r="C53" s="74" t="str">
        <f t="shared" ref="C53:C55" si="3">IFERROR(VLOOKUP(J53,Tabla_Items,2,FALSE),G53)</f>
        <v xml:space="preserve">Hormigones para cimientos </v>
      </c>
      <c r="D53" s="141" t="str">
        <f t="shared" ref="D53:D55" si="4">IFERROR(VLOOKUP(J53,Tabla_Items,3,FALSE),H53)</f>
        <v>m3</v>
      </c>
      <c r="E53" s="119"/>
      <c r="F53" s="203"/>
      <c r="G53" s="357" t="s">
        <v>1829</v>
      </c>
      <c r="H53" s="345" t="s">
        <v>5</v>
      </c>
      <c r="I53" s="135"/>
      <c r="J53" s="202"/>
    </row>
    <row r="54" spans="1:10" ht="20.100000000000001" customHeight="1" x14ac:dyDescent="0.25">
      <c r="A54" s="76">
        <f t="shared" si="0"/>
        <v>20</v>
      </c>
      <c r="B54" s="290" t="s">
        <v>1605</v>
      </c>
      <c r="C54" s="74" t="str">
        <f t="shared" ref="C54" si="5">IFERROR(VLOOKUP(J54,Tabla_Items,2,FALSE),G54)</f>
        <v>Hormigones para sobrecimientos</v>
      </c>
      <c r="D54" s="141" t="str">
        <f t="shared" ref="D54" si="6">IFERROR(VLOOKUP(J54,Tabla_Items,3,FALSE),H54)</f>
        <v>m3</v>
      </c>
      <c r="E54" s="119"/>
      <c r="F54" s="203"/>
      <c r="G54" s="357" t="s">
        <v>1830</v>
      </c>
      <c r="H54" s="345" t="s">
        <v>5</v>
      </c>
      <c r="I54" s="135"/>
      <c r="J54" s="202"/>
    </row>
    <row r="55" spans="1:10" ht="20.100000000000001" customHeight="1" x14ac:dyDescent="0.25">
      <c r="A55" s="76">
        <f t="shared" si="0"/>
        <v>21</v>
      </c>
      <c r="B55" s="290" t="s">
        <v>1242</v>
      </c>
      <c r="C55" s="74" t="str">
        <f t="shared" si="3"/>
        <v>Hormigones para plateas, zapatas, bases y vigas de fundación</v>
      </c>
      <c r="D55" s="141" t="str">
        <f t="shared" si="4"/>
        <v>m3</v>
      </c>
      <c r="E55" s="119"/>
      <c r="F55" s="203"/>
      <c r="G55" s="357" t="s">
        <v>1350</v>
      </c>
      <c r="H55" s="345" t="s">
        <v>5</v>
      </c>
      <c r="I55" s="135"/>
      <c r="J55" s="202"/>
    </row>
    <row r="56" spans="1:10" ht="20.100000000000001" customHeight="1" x14ac:dyDescent="0.25">
      <c r="A56" s="76">
        <f t="shared" si="0"/>
        <v>22</v>
      </c>
      <c r="B56" s="290" t="s">
        <v>1243</v>
      </c>
      <c r="C56" s="74" t="str">
        <f t="shared" ref="C56:C73" si="7">IFERROR(VLOOKUP(J56,Tabla_Items,2,FALSE),G56)</f>
        <v>Hormigones para vigas de arriostramiento</v>
      </c>
      <c r="D56" s="141" t="str">
        <f t="shared" ref="D56:D73" si="8">IFERROR(VLOOKUP(J56,Tabla_Items,3,FALSE),H56)</f>
        <v>m3</v>
      </c>
      <c r="E56" s="119"/>
      <c r="F56" s="203"/>
      <c r="G56" s="357" t="s">
        <v>1351</v>
      </c>
      <c r="H56" s="345" t="s">
        <v>5</v>
      </c>
      <c r="I56" s="135"/>
      <c r="J56" s="202"/>
    </row>
    <row r="57" spans="1:10" ht="20.100000000000001" customHeight="1" x14ac:dyDescent="0.25">
      <c r="A57" s="76">
        <f t="shared" si="0"/>
        <v>23</v>
      </c>
      <c r="B57" s="290" t="s">
        <v>1244</v>
      </c>
      <c r="C57" s="74" t="str">
        <f t="shared" si="7"/>
        <v>Hormigones para columnas de carga</v>
      </c>
      <c r="D57" s="141" t="str">
        <f t="shared" si="8"/>
        <v>m3</v>
      </c>
      <c r="E57" s="119"/>
      <c r="F57" s="203"/>
      <c r="G57" s="356" t="s">
        <v>1352</v>
      </c>
      <c r="H57" s="345" t="s">
        <v>5</v>
      </c>
      <c r="I57" s="135"/>
      <c r="J57" s="202"/>
    </row>
    <row r="58" spans="1:10" ht="20.100000000000001" customHeight="1" x14ac:dyDescent="0.25">
      <c r="A58" s="76">
        <f t="shared" si="0"/>
        <v>24</v>
      </c>
      <c r="B58" s="290" t="s">
        <v>1245</v>
      </c>
      <c r="C58" s="74" t="str">
        <f t="shared" si="7"/>
        <v>Hormigones para columnas de encadenado</v>
      </c>
      <c r="D58" s="141" t="str">
        <f t="shared" si="8"/>
        <v>m3</v>
      </c>
      <c r="E58" s="119"/>
      <c r="F58" s="203"/>
      <c r="G58" s="356" t="s">
        <v>1353</v>
      </c>
      <c r="H58" s="392" t="s">
        <v>5</v>
      </c>
      <c r="I58" s="135"/>
      <c r="J58" s="202"/>
    </row>
    <row r="59" spans="1:10" ht="20.100000000000001" customHeight="1" x14ac:dyDescent="0.25">
      <c r="A59" s="76">
        <f t="shared" si="0"/>
        <v>25</v>
      </c>
      <c r="B59" s="290" t="s">
        <v>1246</v>
      </c>
      <c r="C59" s="74" t="str">
        <f t="shared" si="7"/>
        <v>Hormigones para vigas  de carga</v>
      </c>
      <c r="D59" s="141" t="str">
        <f t="shared" si="8"/>
        <v>m3</v>
      </c>
      <c r="E59" s="119"/>
      <c r="F59" s="203"/>
      <c r="G59" s="309" t="s">
        <v>1354</v>
      </c>
      <c r="H59" s="345" t="s">
        <v>5</v>
      </c>
      <c r="I59" s="135"/>
      <c r="J59" s="202"/>
    </row>
    <row r="60" spans="1:10" ht="20.100000000000001" customHeight="1" x14ac:dyDescent="0.25">
      <c r="A60" s="76">
        <f t="shared" si="0"/>
        <v>26</v>
      </c>
      <c r="B60" s="290" t="s">
        <v>1247</v>
      </c>
      <c r="C60" s="74" t="str">
        <f t="shared" si="7"/>
        <v>Hormigones para vigas de encadenado</v>
      </c>
      <c r="D60" s="141" t="str">
        <f t="shared" si="8"/>
        <v>m3</v>
      </c>
      <c r="E60" s="119"/>
      <c r="F60" s="203"/>
      <c r="G60" s="309" t="s">
        <v>1355</v>
      </c>
      <c r="H60" s="345" t="s">
        <v>5</v>
      </c>
      <c r="I60" s="135"/>
      <c r="J60" s="202"/>
    </row>
    <row r="61" spans="1:10" ht="20.100000000000001" customHeight="1" x14ac:dyDescent="0.25">
      <c r="A61" s="76">
        <f t="shared" si="0"/>
        <v>27</v>
      </c>
      <c r="B61" s="290" t="s">
        <v>1831</v>
      </c>
      <c r="C61" s="74" t="str">
        <f t="shared" si="7"/>
        <v>Hormigones para losas</v>
      </c>
      <c r="D61" s="141" t="str">
        <f t="shared" si="8"/>
        <v>m3</v>
      </c>
      <c r="E61" s="119"/>
      <c r="F61" s="203"/>
      <c r="G61" s="309" t="s">
        <v>1356</v>
      </c>
      <c r="H61" s="345" t="s">
        <v>5</v>
      </c>
      <c r="I61" s="135"/>
      <c r="J61" s="202"/>
    </row>
    <row r="62" spans="1:10" ht="20.100000000000001" customHeight="1" x14ac:dyDescent="0.25">
      <c r="A62" s="76">
        <f t="shared" si="0"/>
        <v>27</v>
      </c>
      <c r="B62" s="290" t="s">
        <v>1248</v>
      </c>
      <c r="C62" s="74" t="str">
        <f t="shared" si="7"/>
        <v>Estructura  metálica</v>
      </c>
      <c r="D62" s="141">
        <f t="shared" si="8"/>
        <v>0</v>
      </c>
      <c r="E62" s="119"/>
      <c r="F62" s="203"/>
      <c r="G62" s="313" t="s">
        <v>1357</v>
      </c>
      <c r="H62" s="342"/>
      <c r="I62" s="135"/>
      <c r="J62" s="202"/>
    </row>
    <row r="63" spans="1:10" ht="20.100000000000001" customHeight="1" x14ac:dyDescent="0.25">
      <c r="A63" s="76">
        <f t="shared" si="0"/>
        <v>28</v>
      </c>
      <c r="B63" s="290" t="s">
        <v>1249</v>
      </c>
      <c r="C63" s="74" t="str">
        <f t="shared" si="7"/>
        <v>Vigas, correas, y cerramiento</v>
      </c>
      <c r="D63" s="141" t="str">
        <f t="shared" si="8"/>
        <v>m2</v>
      </c>
      <c r="E63" s="119"/>
      <c r="F63" s="203"/>
      <c r="G63" s="316" t="s">
        <v>1358</v>
      </c>
      <c r="H63" s="344" t="s">
        <v>6</v>
      </c>
      <c r="I63" s="135"/>
      <c r="J63" s="202"/>
    </row>
    <row r="64" spans="1:10" ht="20.100000000000001" customHeight="1" x14ac:dyDescent="0.25">
      <c r="A64" s="76">
        <f t="shared" si="0"/>
        <v>29</v>
      </c>
      <c r="B64" s="293" t="s">
        <v>1250</v>
      </c>
      <c r="C64" s="74" t="str">
        <f t="shared" si="7"/>
        <v>Estructura metálica de Torre de Tanque</v>
      </c>
      <c r="D64" s="141" t="str">
        <f t="shared" si="8"/>
        <v>m2</v>
      </c>
      <c r="E64" s="119"/>
      <c r="F64" s="203"/>
      <c r="G64" s="317" t="s">
        <v>1895</v>
      </c>
      <c r="H64" s="344" t="s">
        <v>6</v>
      </c>
      <c r="I64" s="135"/>
      <c r="J64" s="202"/>
    </row>
    <row r="65" spans="1:10" ht="20.100000000000001" customHeight="1" thickBot="1" x14ac:dyDescent="0.3">
      <c r="A65" s="76">
        <f t="shared" si="0"/>
        <v>30</v>
      </c>
      <c r="B65" s="293" t="s">
        <v>1696</v>
      </c>
      <c r="C65" s="74" t="str">
        <f t="shared" ref="C65" si="9">IFERROR(VLOOKUP(J65,Tabla_Items,2,FALSE),G65)</f>
        <v>Pergolas metálicas</v>
      </c>
      <c r="D65" s="141" t="str">
        <f t="shared" ref="D65" si="10">IFERROR(VLOOKUP(J65,Tabla_Items,3,FALSE),H65)</f>
        <v>m2</v>
      </c>
      <c r="E65" s="119"/>
      <c r="F65" s="203"/>
      <c r="G65" s="317" t="s">
        <v>1697</v>
      </c>
      <c r="H65" s="344" t="s">
        <v>6</v>
      </c>
      <c r="I65" s="135"/>
      <c r="J65" s="202"/>
    </row>
    <row r="66" spans="1:10" ht="20.100000000000001" customHeight="1" thickBot="1" x14ac:dyDescent="0.3">
      <c r="A66" s="76">
        <f t="shared" si="0"/>
        <v>30</v>
      </c>
      <c r="B66" s="288">
        <v>4</v>
      </c>
      <c r="C66" s="74" t="str">
        <f t="shared" si="7"/>
        <v xml:space="preserve"> ALBAÑILERÍA</v>
      </c>
      <c r="D66" s="141">
        <f t="shared" si="8"/>
        <v>0</v>
      </c>
      <c r="E66" s="119"/>
      <c r="F66" s="203"/>
      <c r="G66" s="302" t="s">
        <v>1359</v>
      </c>
      <c r="H66" s="346"/>
      <c r="I66" s="135"/>
      <c r="J66" s="202"/>
    </row>
    <row r="67" spans="1:10" ht="20.100000000000001" customHeight="1" x14ac:dyDescent="0.25">
      <c r="A67" s="76">
        <f t="shared" si="0"/>
        <v>30</v>
      </c>
      <c r="B67" s="292" t="s">
        <v>1251</v>
      </c>
      <c r="C67" s="74" t="str">
        <f t="shared" si="7"/>
        <v>Muros</v>
      </c>
      <c r="D67" s="141">
        <f t="shared" si="8"/>
        <v>0</v>
      </c>
      <c r="E67" s="119"/>
      <c r="F67" s="203"/>
      <c r="G67" s="311" t="s">
        <v>1360</v>
      </c>
      <c r="H67" s="349"/>
      <c r="I67" s="135"/>
      <c r="J67" s="202"/>
    </row>
    <row r="68" spans="1:10" ht="20.100000000000001" customHeight="1" x14ac:dyDescent="0.25">
      <c r="A68" s="76">
        <f t="shared" si="0"/>
        <v>31</v>
      </c>
      <c r="B68" s="290" t="s">
        <v>1698</v>
      </c>
      <c r="C68" s="74" t="str">
        <f t="shared" si="7"/>
        <v>Mamposterías  de ladrillón de 0,20 m</v>
      </c>
      <c r="D68" s="141" t="str">
        <f t="shared" si="8"/>
        <v>m2</v>
      </c>
      <c r="E68" s="119"/>
      <c r="F68" s="203"/>
      <c r="G68" s="314" t="s">
        <v>1361</v>
      </c>
      <c r="H68" s="344" t="s">
        <v>6</v>
      </c>
      <c r="I68" s="135"/>
      <c r="J68" s="202"/>
    </row>
    <row r="69" spans="1:10" ht="20.100000000000001" customHeight="1" x14ac:dyDescent="0.25">
      <c r="A69" s="76">
        <f t="shared" si="0"/>
        <v>31</v>
      </c>
      <c r="B69" s="290" t="s">
        <v>1576</v>
      </c>
      <c r="C69" s="74" t="str">
        <f t="shared" ref="C69" si="11">IFERROR(VLOOKUP(J69,Tabla_Items,2,FALSE),G69)</f>
        <v>Tabiques</v>
      </c>
      <c r="D69" s="141">
        <f t="shared" ref="D69" si="12">IFERROR(VLOOKUP(J69,Tabla_Items,3,FALSE),H69)</f>
        <v>0</v>
      </c>
      <c r="E69" s="119"/>
      <c r="F69" s="203"/>
      <c r="G69" s="314" t="s">
        <v>1577</v>
      </c>
      <c r="H69" s="344"/>
      <c r="I69" s="135"/>
      <c r="J69" s="202"/>
    </row>
    <row r="70" spans="1:10" ht="20.100000000000001" customHeight="1" x14ac:dyDescent="0.25">
      <c r="A70" s="76">
        <f t="shared" si="0"/>
        <v>32</v>
      </c>
      <c r="B70" s="290" t="s">
        <v>1699</v>
      </c>
      <c r="C70" s="74" t="str">
        <f t="shared" ref="C70" si="13">IFERROR(VLOOKUP(J70,Tabla_Items,2,FALSE),G70)</f>
        <v>Tabiques de Hº Aº</v>
      </c>
      <c r="D70" s="141" t="str">
        <f t="shared" ref="D70" si="14">IFERROR(VLOOKUP(J70,Tabla_Items,3,FALSE),H70)</f>
        <v>m2</v>
      </c>
      <c r="E70" s="119"/>
      <c r="F70" s="203"/>
      <c r="G70" s="314" t="s">
        <v>1832</v>
      </c>
      <c r="H70" s="344" t="s">
        <v>6</v>
      </c>
      <c r="I70" s="135"/>
      <c r="J70" s="202"/>
    </row>
    <row r="71" spans="1:10" ht="20.100000000000001" customHeight="1" x14ac:dyDescent="0.25">
      <c r="A71" s="76">
        <f t="shared" si="0"/>
        <v>32</v>
      </c>
      <c r="B71" s="290" t="s">
        <v>1252</v>
      </c>
      <c r="C71" s="74" t="str">
        <f t="shared" si="7"/>
        <v>Aislaciones</v>
      </c>
      <c r="D71" s="141">
        <f t="shared" si="8"/>
        <v>0</v>
      </c>
      <c r="E71" s="119"/>
      <c r="F71" s="203"/>
      <c r="G71" s="306" t="s">
        <v>1362</v>
      </c>
      <c r="H71" s="348"/>
      <c r="I71" s="135"/>
      <c r="J71" s="202"/>
    </row>
    <row r="72" spans="1:10" ht="20.100000000000001" customHeight="1" x14ac:dyDescent="0.25">
      <c r="A72" s="76">
        <f t="shared" si="0"/>
        <v>33</v>
      </c>
      <c r="B72" s="290" t="s">
        <v>1253</v>
      </c>
      <c r="C72" s="74" t="str">
        <f t="shared" si="7"/>
        <v>Capa Aisladora Horizontal y Vertical</v>
      </c>
      <c r="D72" s="141" t="str">
        <f t="shared" si="8"/>
        <v>m2</v>
      </c>
      <c r="E72" s="119"/>
      <c r="F72" s="203"/>
      <c r="G72" s="305" t="s">
        <v>1363</v>
      </c>
      <c r="H72" s="342" t="s">
        <v>6</v>
      </c>
      <c r="I72" s="135"/>
      <c r="J72" s="202"/>
    </row>
    <row r="73" spans="1:10" ht="20.100000000000001" customHeight="1" x14ac:dyDescent="0.25">
      <c r="A73" s="76">
        <f t="shared" si="0"/>
        <v>33</v>
      </c>
      <c r="B73" s="290" t="s">
        <v>1254</v>
      </c>
      <c r="C73" s="74" t="str">
        <f t="shared" si="7"/>
        <v>Revoques</v>
      </c>
      <c r="D73" s="141">
        <f t="shared" si="8"/>
        <v>0</v>
      </c>
      <c r="E73" s="119"/>
      <c r="F73" s="203"/>
      <c r="G73" s="306" t="s">
        <v>1364</v>
      </c>
      <c r="H73" s="348"/>
      <c r="I73" s="135"/>
      <c r="J73" s="202"/>
    </row>
    <row r="74" spans="1:10" ht="20.100000000000001" customHeight="1" x14ac:dyDescent="0.25">
      <c r="A74" s="76">
        <f t="shared" si="0"/>
        <v>34</v>
      </c>
      <c r="B74" s="290" t="s">
        <v>1255</v>
      </c>
      <c r="C74" s="74" t="str">
        <f t="shared" ref="C74:C91" si="15">IFERROR(VLOOKUP(J74,Tabla_Items,2,FALSE),G74)</f>
        <v>Jaharro a la cal  interior y exterior</v>
      </c>
      <c r="D74" s="141" t="str">
        <f t="shared" ref="D74:D91" si="16">IFERROR(VLOOKUP(J74,Tabla_Items,3,FALSE),H74)</f>
        <v>m2</v>
      </c>
      <c r="E74" s="119"/>
      <c r="F74" s="203"/>
      <c r="G74" s="318" t="s">
        <v>1365</v>
      </c>
      <c r="H74" s="342" t="s">
        <v>6</v>
      </c>
      <c r="I74" s="135"/>
      <c r="J74" s="202"/>
    </row>
    <row r="75" spans="1:10" ht="20.100000000000001" customHeight="1" x14ac:dyDescent="0.25">
      <c r="A75" s="76">
        <f t="shared" si="0"/>
        <v>35</v>
      </c>
      <c r="B75" s="290" t="s">
        <v>1700</v>
      </c>
      <c r="C75" s="74" t="str">
        <f t="shared" ref="C75" si="17">IFERROR(VLOOKUP(J75,Tabla_Items,2,FALSE),G75)</f>
        <v>Revoque  impermeable</v>
      </c>
      <c r="D75" s="141" t="str">
        <f t="shared" ref="D75" si="18">IFERROR(VLOOKUP(J75,Tabla_Items,3,FALSE),H75)</f>
        <v>m2</v>
      </c>
      <c r="E75" s="119"/>
      <c r="F75" s="203"/>
      <c r="G75" s="398" t="s">
        <v>1701</v>
      </c>
      <c r="H75" s="342" t="s">
        <v>6</v>
      </c>
      <c r="I75" s="135"/>
      <c r="J75" s="202"/>
    </row>
    <row r="76" spans="1:10" ht="20.100000000000001" customHeight="1" x14ac:dyDescent="0.25">
      <c r="A76" s="76">
        <f t="shared" si="0"/>
        <v>36</v>
      </c>
      <c r="B76" s="290" t="s">
        <v>1256</v>
      </c>
      <c r="C76" s="74" t="str">
        <f t="shared" si="15"/>
        <v>Jaharro bajo revestimiento</v>
      </c>
      <c r="D76" s="141" t="str">
        <f t="shared" si="16"/>
        <v>m2</v>
      </c>
      <c r="E76" s="119"/>
      <c r="F76" s="203"/>
      <c r="G76" s="318" t="s">
        <v>1366</v>
      </c>
      <c r="H76" s="342" t="s">
        <v>6</v>
      </c>
      <c r="I76" s="135"/>
      <c r="J76" s="202"/>
    </row>
    <row r="77" spans="1:10" ht="20.100000000000001" customHeight="1" x14ac:dyDescent="0.25">
      <c r="A77" s="76">
        <f t="shared" si="0"/>
        <v>37</v>
      </c>
      <c r="B77" s="290" t="s">
        <v>1257</v>
      </c>
      <c r="C77" s="74" t="str">
        <f t="shared" si="15"/>
        <v>Enlucidos</v>
      </c>
      <c r="D77" s="141" t="str">
        <f t="shared" si="16"/>
        <v>m2</v>
      </c>
      <c r="E77" s="119"/>
      <c r="F77" s="203"/>
      <c r="G77" s="305" t="s">
        <v>1367</v>
      </c>
      <c r="H77" s="342" t="s">
        <v>6</v>
      </c>
      <c r="I77" s="135"/>
      <c r="J77" s="202"/>
    </row>
    <row r="78" spans="1:10" ht="20.100000000000001" customHeight="1" x14ac:dyDescent="0.25">
      <c r="A78" s="76">
        <f t="shared" si="0"/>
        <v>37</v>
      </c>
      <c r="B78" s="290" t="s">
        <v>1258</v>
      </c>
      <c r="C78" s="74" t="str">
        <f t="shared" si="15"/>
        <v>Contrapisos</v>
      </c>
      <c r="D78" s="141">
        <f t="shared" si="16"/>
        <v>0</v>
      </c>
      <c r="E78" s="119"/>
      <c r="F78" s="203"/>
      <c r="G78" s="306" t="s">
        <v>1368</v>
      </c>
      <c r="H78" s="342"/>
      <c r="I78" s="135"/>
      <c r="J78" s="202"/>
    </row>
    <row r="79" spans="1:10" ht="20.100000000000001" customHeight="1" x14ac:dyDescent="0.25">
      <c r="A79" s="76">
        <f t="shared" si="0"/>
        <v>38</v>
      </c>
      <c r="B79" s="290" t="s">
        <v>1259</v>
      </c>
      <c r="C79" s="74" t="str">
        <f t="shared" si="15"/>
        <v>De hormigón armado</v>
      </c>
      <c r="D79" s="141" t="str">
        <f t="shared" si="16"/>
        <v>m2</v>
      </c>
      <c r="E79" s="119"/>
      <c r="F79" s="203"/>
      <c r="G79" s="319" t="s">
        <v>1369</v>
      </c>
      <c r="H79" s="344" t="s">
        <v>6</v>
      </c>
      <c r="I79" s="135"/>
      <c r="J79" s="202"/>
    </row>
    <row r="80" spans="1:10" ht="20.100000000000001" customHeight="1" x14ac:dyDescent="0.25">
      <c r="A80" s="76">
        <f t="shared" si="0"/>
        <v>38</v>
      </c>
      <c r="B80" s="290" t="s">
        <v>1702</v>
      </c>
      <c r="C80" s="74" t="str">
        <f t="shared" ref="C80:C81" si="19">IFERROR(VLOOKUP(J80,Tabla_Items,2,FALSE),G80)</f>
        <v>Antepechos</v>
      </c>
      <c r="D80" s="141">
        <f t="shared" ref="D80:D81" si="20">IFERROR(VLOOKUP(J80,Tabla_Items,3,FALSE),H80)</f>
        <v>0</v>
      </c>
      <c r="E80" s="119"/>
      <c r="F80" s="203"/>
      <c r="G80" s="306" t="s">
        <v>1370</v>
      </c>
      <c r="H80" s="344"/>
      <c r="I80" s="135"/>
      <c r="J80" s="202"/>
    </row>
    <row r="81" spans="1:10" ht="20.100000000000001" customHeight="1" thickBot="1" x14ac:dyDescent="0.3">
      <c r="A81" s="76">
        <f t="shared" si="0"/>
        <v>39</v>
      </c>
      <c r="B81" s="290" t="s">
        <v>1703</v>
      </c>
      <c r="C81" s="74" t="str">
        <f t="shared" si="19"/>
        <v xml:space="preserve">De hormigón </v>
      </c>
      <c r="D81" s="141" t="str">
        <f t="shared" si="20"/>
        <v>m2</v>
      </c>
      <c r="E81" s="119"/>
      <c r="F81" s="203"/>
      <c r="G81" s="319" t="s">
        <v>1704</v>
      </c>
      <c r="H81" s="344" t="s">
        <v>6</v>
      </c>
      <c r="I81" s="135"/>
      <c r="J81" s="202"/>
    </row>
    <row r="82" spans="1:10" ht="20.100000000000001" customHeight="1" thickBot="1" x14ac:dyDescent="0.3">
      <c r="A82" s="76">
        <f t="shared" si="0"/>
        <v>39</v>
      </c>
      <c r="B82" s="297">
        <v>5</v>
      </c>
      <c r="C82" s="74" t="str">
        <f t="shared" si="15"/>
        <v xml:space="preserve"> REVESTIMIENTOS</v>
      </c>
      <c r="D82" s="141">
        <f t="shared" si="16"/>
        <v>0</v>
      </c>
      <c r="E82" s="119"/>
      <c r="F82" s="203"/>
      <c r="G82" s="394" t="s">
        <v>1371</v>
      </c>
      <c r="H82" s="328"/>
      <c r="I82" s="135"/>
      <c r="J82" s="202"/>
    </row>
    <row r="83" spans="1:10" ht="20.100000000000001" customHeight="1" x14ac:dyDescent="0.25">
      <c r="A83" s="76">
        <f t="shared" si="0"/>
        <v>40</v>
      </c>
      <c r="B83" s="292" t="s">
        <v>1260</v>
      </c>
      <c r="C83" s="168" t="str">
        <f t="shared" si="15"/>
        <v>Cerámico</v>
      </c>
      <c r="D83" s="141" t="str">
        <f t="shared" si="16"/>
        <v>m2</v>
      </c>
      <c r="E83" s="119"/>
      <c r="F83" s="203"/>
      <c r="G83" s="320" t="s">
        <v>1372</v>
      </c>
      <c r="H83" s="393" t="s">
        <v>6</v>
      </c>
      <c r="I83" s="135"/>
      <c r="J83" s="202"/>
    </row>
    <row r="84" spans="1:10" ht="20.100000000000001" customHeight="1" thickBot="1" x14ac:dyDescent="0.3">
      <c r="A84" s="76">
        <f t="shared" si="0"/>
        <v>41</v>
      </c>
      <c r="B84" s="294" t="s">
        <v>1705</v>
      </c>
      <c r="C84" s="168" t="str">
        <f t="shared" si="15"/>
        <v>Acrílico con color incorporado</v>
      </c>
      <c r="D84" s="141" t="str">
        <f t="shared" si="16"/>
        <v>m2</v>
      </c>
      <c r="E84" s="119"/>
      <c r="F84" s="203"/>
      <c r="G84" s="396" t="s">
        <v>1833</v>
      </c>
      <c r="H84" s="393" t="s">
        <v>6</v>
      </c>
      <c r="I84" s="135"/>
      <c r="J84" s="202"/>
    </row>
    <row r="85" spans="1:10" ht="20.100000000000001" customHeight="1" thickBot="1" x14ac:dyDescent="0.3">
      <c r="A85" s="76">
        <f t="shared" si="0"/>
        <v>41</v>
      </c>
      <c r="B85" s="388">
        <v>6</v>
      </c>
      <c r="C85" s="74" t="str">
        <f t="shared" si="15"/>
        <v xml:space="preserve"> PISOS Y ZÓCALOS</v>
      </c>
      <c r="D85" s="141">
        <f t="shared" si="16"/>
        <v>0</v>
      </c>
      <c r="E85" s="119"/>
      <c r="F85" s="203"/>
      <c r="G85" s="395" t="s">
        <v>1373</v>
      </c>
      <c r="H85" s="346"/>
      <c r="I85" s="135"/>
      <c r="J85" s="202"/>
    </row>
    <row r="86" spans="1:10" ht="20.100000000000001" customHeight="1" x14ac:dyDescent="0.25">
      <c r="A86" s="76">
        <f t="shared" si="0"/>
        <v>41</v>
      </c>
      <c r="B86" s="290" t="s">
        <v>1261</v>
      </c>
      <c r="C86" s="74" t="str">
        <f t="shared" si="15"/>
        <v>Pisos Interiores</v>
      </c>
      <c r="D86" s="141">
        <f t="shared" si="16"/>
        <v>0</v>
      </c>
      <c r="E86" s="119"/>
      <c r="F86" s="203"/>
      <c r="G86" s="312" t="s">
        <v>1374</v>
      </c>
      <c r="H86" s="348"/>
      <c r="I86" s="135"/>
      <c r="J86" s="202"/>
    </row>
    <row r="87" spans="1:10" ht="20.100000000000001" customHeight="1" x14ac:dyDescent="0.25">
      <c r="A87" s="76">
        <f t="shared" si="0"/>
        <v>42</v>
      </c>
      <c r="B87" s="290" t="s">
        <v>1707</v>
      </c>
      <c r="C87" s="74" t="str">
        <f t="shared" ref="C87" si="21">IFERROR(VLOOKUP(J87,Tabla_Items,2,FALSE),G87)</f>
        <v>De hormigón</v>
      </c>
      <c r="D87" s="141" t="str">
        <f t="shared" ref="D87" si="22">IFERROR(VLOOKUP(J87,Tabla_Items,3,FALSE),H87)</f>
        <v>m2</v>
      </c>
      <c r="E87" s="119"/>
      <c r="F87" s="203"/>
      <c r="G87" s="399" t="s">
        <v>1706</v>
      </c>
      <c r="H87" s="344" t="s">
        <v>6</v>
      </c>
      <c r="I87" s="135"/>
      <c r="J87" s="202"/>
    </row>
    <row r="88" spans="1:10" ht="20.100000000000001" customHeight="1" x14ac:dyDescent="0.25">
      <c r="A88" s="76">
        <f t="shared" si="0"/>
        <v>43</v>
      </c>
      <c r="B88" s="290" t="s">
        <v>1262</v>
      </c>
      <c r="C88" s="74" t="str">
        <f t="shared" si="15"/>
        <v>Pisos de mosaico granítico (0,30 x 0,30)</v>
      </c>
      <c r="D88" s="141" t="str">
        <f t="shared" si="16"/>
        <v>m2</v>
      </c>
      <c r="E88" s="119"/>
      <c r="F88" s="203"/>
      <c r="G88" s="314" t="s">
        <v>1896</v>
      </c>
      <c r="H88" s="344" t="s">
        <v>6</v>
      </c>
      <c r="I88" s="135"/>
      <c r="J88" s="202"/>
    </row>
    <row r="89" spans="1:10" ht="20.100000000000001" customHeight="1" x14ac:dyDescent="0.25">
      <c r="A89" s="76">
        <f t="shared" si="0"/>
        <v>44</v>
      </c>
      <c r="B89" s="290" t="s">
        <v>1708</v>
      </c>
      <c r="C89" s="74" t="str">
        <f t="shared" si="15"/>
        <v>Zócalos graníticos (0,07x0,30)</v>
      </c>
      <c r="D89" s="141" t="str">
        <f t="shared" si="16"/>
        <v>ml</v>
      </c>
      <c r="E89" s="119"/>
      <c r="F89" s="203"/>
      <c r="G89" s="305" t="s">
        <v>1375</v>
      </c>
      <c r="H89" s="342" t="s">
        <v>606</v>
      </c>
      <c r="I89" s="135"/>
      <c r="J89" s="202"/>
    </row>
    <row r="90" spans="1:10" ht="20.100000000000001" customHeight="1" x14ac:dyDescent="0.25">
      <c r="A90" s="76">
        <f t="shared" si="0"/>
        <v>45</v>
      </c>
      <c r="B90" s="290" t="s">
        <v>1606</v>
      </c>
      <c r="C90" s="74" t="str">
        <f t="shared" ref="C90" si="23">IFERROR(VLOOKUP(J90,Tabla_Items,2,FALSE),G90)</f>
        <v>Zócalo cementicio</v>
      </c>
      <c r="D90" s="141" t="str">
        <f t="shared" ref="D90" si="24">IFERROR(VLOOKUP(J90,Tabla_Items,3,FALSE),H90)</f>
        <v>ml</v>
      </c>
      <c r="E90" s="119"/>
      <c r="F90" s="203"/>
      <c r="G90" s="305" t="s">
        <v>1709</v>
      </c>
      <c r="H90" s="342" t="s">
        <v>606</v>
      </c>
      <c r="I90" s="135"/>
      <c r="J90" s="202"/>
    </row>
    <row r="91" spans="1:10" ht="20.100000000000001" customHeight="1" x14ac:dyDescent="0.25">
      <c r="A91" s="76">
        <f t="shared" si="0"/>
        <v>46</v>
      </c>
      <c r="B91" s="290" t="s">
        <v>1710</v>
      </c>
      <c r="C91" s="74" t="str">
        <f t="shared" si="15"/>
        <v>Umbrales y solías</v>
      </c>
      <c r="D91" s="141" t="str">
        <f t="shared" si="16"/>
        <v>m2</v>
      </c>
      <c r="E91" s="119"/>
      <c r="F91" s="203"/>
      <c r="G91" s="305" t="s">
        <v>1376</v>
      </c>
      <c r="H91" s="342" t="s">
        <v>6</v>
      </c>
      <c r="I91" s="135"/>
      <c r="J91" s="202"/>
    </row>
    <row r="92" spans="1:10" ht="20.100000000000001" customHeight="1" x14ac:dyDescent="0.25">
      <c r="A92" s="76">
        <f t="shared" si="0"/>
        <v>46</v>
      </c>
      <c r="B92" s="290" t="s">
        <v>1263</v>
      </c>
      <c r="C92" s="74" t="str">
        <f t="shared" ref="C92:C109" si="25">IFERROR(VLOOKUP(J92,Tabla_Items,2,FALSE),G92)</f>
        <v>Pisos Exteriores</v>
      </c>
      <c r="D92" s="141">
        <f t="shared" ref="D92:D109" si="26">IFERROR(VLOOKUP(J92,Tabla_Items,3,FALSE),H92)</f>
        <v>0</v>
      </c>
      <c r="E92" s="119"/>
      <c r="F92" s="203"/>
      <c r="G92" s="313" t="s">
        <v>1377</v>
      </c>
      <c r="H92" s="348"/>
      <c r="I92" s="135"/>
      <c r="J92" s="202"/>
    </row>
    <row r="93" spans="1:10" ht="20.100000000000001" customHeight="1" x14ac:dyDescent="0.25">
      <c r="A93" s="76">
        <f t="shared" si="0"/>
        <v>47</v>
      </c>
      <c r="B93" s="293" t="s">
        <v>1264</v>
      </c>
      <c r="C93" s="74" t="str">
        <f t="shared" si="25"/>
        <v>De hormigón armado fratasado</v>
      </c>
      <c r="D93" s="141" t="str">
        <f t="shared" si="26"/>
        <v>m2</v>
      </c>
      <c r="E93" s="119"/>
      <c r="F93" s="203"/>
      <c r="G93" s="397" t="s">
        <v>1711</v>
      </c>
      <c r="H93" s="345" t="s">
        <v>6</v>
      </c>
      <c r="I93" s="135"/>
      <c r="J93" s="202"/>
    </row>
    <row r="94" spans="1:10" ht="20.100000000000001" customHeight="1" x14ac:dyDescent="0.25">
      <c r="A94" s="76">
        <f t="shared" ref="A94:A153" si="27">IF(D94=0,A93,A93+1)</f>
        <v>48</v>
      </c>
      <c r="B94" s="290" t="s">
        <v>1578</v>
      </c>
      <c r="C94" s="74" t="str">
        <f t="shared" si="25"/>
        <v>De hormigón fratasado</v>
      </c>
      <c r="D94" s="141" t="str">
        <f t="shared" si="26"/>
        <v>m2</v>
      </c>
      <c r="E94" s="119"/>
      <c r="F94" s="203"/>
      <c r="G94" s="397" t="s">
        <v>1712</v>
      </c>
      <c r="H94" s="345" t="s">
        <v>6</v>
      </c>
      <c r="I94" s="135"/>
      <c r="J94" s="202"/>
    </row>
    <row r="95" spans="1:10" ht="20.100000000000001" customHeight="1" x14ac:dyDescent="0.25">
      <c r="A95" s="76">
        <f t="shared" si="27"/>
        <v>49</v>
      </c>
      <c r="B95" s="290" t="s">
        <v>1717</v>
      </c>
      <c r="C95" s="74" t="str">
        <f t="shared" si="25"/>
        <v>Piso consolidado de grancilla + fillet</v>
      </c>
      <c r="D95" s="141" t="str">
        <f t="shared" si="26"/>
        <v>m2</v>
      </c>
      <c r="E95" s="119"/>
      <c r="F95" s="203"/>
      <c r="G95" s="397" t="s">
        <v>1713</v>
      </c>
      <c r="H95" s="345" t="s">
        <v>6</v>
      </c>
      <c r="I95" s="135"/>
      <c r="J95" s="202"/>
    </row>
    <row r="96" spans="1:10" ht="20.100000000000001" customHeight="1" x14ac:dyDescent="0.25">
      <c r="A96" s="76">
        <f t="shared" si="27"/>
        <v>50</v>
      </c>
      <c r="B96" s="290" t="s">
        <v>1716</v>
      </c>
      <c r="C96" s="74" t="str">
        <f t="shared" ref="C96" si="28">IFERROR(VLOOKUP(J96,Tabla_Items,2,FALSE),G96)</f>
        <v>De hormigón armado llaneado tipo industrial c/ endurecedor y color</v>
      </c>
      <c r="D96" s="141" t="str">
        <f t="shared" ref="D96" si="29">IFERROR(VLOOKUP(J96,Tabla_Items,3,FALSE),H96)</f>
        <v>m3</v>
      </c>
      <c r="E96" s="119"/>
      <c r="F96" s="203"/>
      <c r="G96" s="397" t="s">
        <v>1714</v>
      </c>
      <c r="H96" s="345" t="s">
        <v>5</v>
      </c>
      <c r="I96" s="135"/>
      <c r="J96" s="202"/>
    </row>
    <row r="97" spans="1:10" ht="20.100000000000001" customHeight="1" thickBot="1" x14ac:dyDescent="0.3">
      <c r="A97" s="76">
        <f t="shared" si="27"/>
        <v>51</v>
      </c>
      <c r="B97" s="290" t="s">
        <v>1715</v>
      </c>
      <c r="C97" s="74" t="str">
        <f t="shared" si="25"/>
        <v>Zocalo exterior rehundido</v>
      </c>
      <c r="D97" s="141" t="str">
        <f t="shared" si="26"/>
        <v>ml</v>
      </c>
      <c r="E97" s="119"/>
      <c r="F97" s="203"/>
      <c r="G97" s="356" t="s">
        <v>1607</v>
      </c>
      <c r="H97" s="345" t="s">
        <v>606</v>
      </c>
      <c r="I97" s="135"/>
      <c r="J97" s="202"/>
    </row>
    <row r="98" spans="1:10" ht="20.100000000000001" customHeight="1" thickBot="1" x14ac:dyDescent="0.3">
      <c r="A98" s="76">
        <f t="shared" si="27"/>
        <v>51</v>
      </c>
      <c r="B98" s="288">
        <v>7</v>
      </c>
      <c r="C98" s="74" t="str">
        <f t="shared" si="25"/>
        <v xml:space="preserve"> MARMOLERÍA</v>
      </c>
      <c r="D98" s="141">
        <f t="shared" si="26"/>
        <v>0</v>
      </c>
      <c r="E98" s="119"/>
      <c r="F98" s="203"/>
      <c r="G98" s="302" t="s">
        <v>1378</v>
      </c>
      <c r="H98" s="346"/>
      <c r="I98" s="135"/>
      <c r="J98" s="202"/>
    </row>
    <row r="99" spans="1:10" ht="20.100000000000001" customHeight="1" thickBot="1" x14ac:dyDescent="0.3">
      <c r="A99" s="76">
        <f t="shared" si="27"/>
        <v>52</v>
      </c>
      <c r="B99" s="292" t="s">
        <v>1265</v>
      </c>
      <c r="C99" s="74" t="str">
        <f t="shared" si="25"/>
        <v>Mesadas de granito natural</v>
      </c>
      <c r="D99" s="141" t="str">
        <f t="shared" si="26"/>
        <v>m2</v>
      </c>
      <c r="E99" s="119"/>
      <c r="F99" s="203"/>
      <c r="G99" s="311" t="s">
        <v>1379</v>
      </c>
      <c r="H99" s="342" t="s">
        <v>6</v>
      </c>
      <c r="I99" s="135"/>
      <c r="J99" s="202"/>
    </row>
    <row r="100" spans="1:10" ht="20.100000000000001" customHeight="1" thickBot="1" x14ac:dyDescent="0.3">
      <c r="A100" s="76">
        <f t="shared" si="27"/>
        <v>52</v>
      </c>
      <c r="B100" s="295">
        <v>8</v>
      </c>
      <c r="C100" s="74" t="str">
        <f t="shared" si="25"/>
        <v xml:space="preserve"> CUBIERTAS Y TECHOS</v>
      </c>
      <c r="D100" s="141">
        <f t="shared" si="26"/>
        <v>0</v>
      </c>
      <c r="E100" s="119"/>
      <c r="F100" s="203"/>
      <c r="G100" s="322" t="s">
        <v>1380</v>
      </c>
      <c r="H100" s="350"/>
      <c r="I100" s="135"/>
      <c r="J100" s="202"/>
    </row>
    <row r="101" spans="1:10" ht="20.100000000000001" customHeight="1" x14ac:dyDescent="0.25">
      <c r="A101" s="76">
        <f t="shared" si="27"/>
        <v>53</v>
      </c>
      <c r="B101" s="293" t="s">
        <v>1266</v>
      </c>
      <c r="C101" s="74" t="str">
        <f t="shared" si="25"/>
        <v>Sobre losa de hormigón armado</v>
      </c>
      <c r="D101" s="141" t="str">
        <f t="shared" si="26"/>
        <v>m2</v>
      </c>
      <c r="E101" s="119"/>
      <c r="F101" s="203"/>
      <c r="G101" s="323" t="s">
        <v>1381</v>
      </c>
      <c r="H101" s="344" t="s">
        <v>6</v>
      </c>
      <c r="I101" s="135"/>
      <c r="J101" s="202"/>
    </row>
    <row r="102" spans="1:10" ht="20.100000000000001" customHeight="1" thickBot="1" x14ac:dyDescent="0.3">
      <c r="A102" s="76">
        <f t="shared" si="27"/>
        <v>54</v>
      </c>
      <c r="B102" s="293" t="s">
        <v>1267</v>
      </c>
      <c r="C102" s="74" t="str">
        <f t="shared" si="25"/>
        <v>Cubiertas metálicas (incluída aislaciones)</v>
      </c>
      <c r="D102" s="141" t="str">
        <f t="shared" si="26"/>
        <v>m2</v>
      </c>
      <c r="E102" s="119"/>
      <c r="F102" s="203"/>
      <c r="G102" s="324" t="s">
        <v>1382</v>
      </c>
      <c r="H102" s="344" t="s">
        <v>6</v>
      </c>
      <c r="I102" s="135"/>
      <c r="J102" s="202"/>
    </row>
    <row r="103" spans="1:10" ht="20.100000000000001" customHeight="1" thickBot="1" x14ac:dyDescent="0.3">
      <c r="A103" s="76">
        <f t="shared" si="27"/>
        <v>54</v>
      </c>
      <c r="B103" s="288">
        <v>9</v>
      </c>
      <c r="C103" s="74" t="str">
        <f t="shared" si="25"/>
        <v xml:space="preserve"> CIELORRASOS</v>
      </c>
      <c r="D103" s="141">
        <f t="shared" si="26"/>
        <v>0</v>
      </c>
      <c r="E103" s="119"/>
      <c r="F103" s="203"/>
      <c r="G103" s="302" t="s">
        <v>1383</v>
      </c>
      <c r="H103" s="328"/>
      <c r="I103" s="135"/>
      <c r="J103" s="202"/>
    </row>
    <row r="104" spans="1:10" ht="20.100000000000001" customHeight="1" x14ac:dyDescent="0.25">
      <c r="A104" s="76">
        <f t="shared" si="27"/>
        <v>54</v>
      </c>
      <c r="B104" s="290" t="s">
        <v>1268</v>
      </c>
      <c r="C104" s="74" t="str">
        <f t="shared" si="25"/>
        <v>Aplicados</v>
      </c>
      <c r="D104" s="141">
        <f t="shared" si="26"/>
        <v>0</v>
      </c>
      <c r="E104" s="119"/>
      <c r="F104" s="203"/>
      <c r="G104" s="325" t="s">
        <v>1384</v>
      </c>
      <c r="H104" s="342"/>
      <c r="I104" s="135"/>
      <c r="J104" s="202"/>
    </row>
    <row r="105" spans="1:10" ht="20.100000000000001" customHeight="1" x14ac:dyDescent="0.25">
      <c r="A105" s="76">
        <f t="shared" si="27"/>
        <v>55</v>
      </c>
      <c r="B105" s="290" t="s">
        <v>1269</v>
      </c>
      <c r="C105" s="74" t="str">
        <f t="shared" si="25"/>
        <v>A la cal</v>
      </c>
      <c r="D105" s="141" t="str">
        <f t="shared" si="26"/>
        <v>m2</v>
      </c>
      <c r="E105" s="119"/>
      <c r="F105" s="203"/>
      <c r="G105" s="307" t="s">
        <v>1385</v>
      </c>
      <c r="H105" s="344" t="s">
        <v>6</v>
      </c>
      <c r="I105" s="135"/>
      <c r="J105" s="202"/>
    </row>
    <row r="106" spans="1:10" ht="20.100000000000001" customHeight="1" thickBot="1" x14ac:dyDescent="0.3">
      <c r="A106" s="76">
        <f t="shared" si="27"/>
        <v>56</v>
      </c>
      <c r="B106" s="290" t="s">
        <v>1608</v>
      </c>
      <c r="C106" s="74" t="str">
        <f t="shared" ref="C106" si="30">IFERROR(VLOOKUP(J106,Tabla_Items,2,FALSE),G106)</f>
        <v>Al yeso</v>
      </c>
      <c r="D106" s="141" t="str">
        <f t="shared" ref="D106" si="31">IFERROR(VLOOKUP(J106,Tabla_Items,3,FALSE),H106)</f>
        <v>m2</v>
      </c>
      <c r="E106" s="119"/>
      <c r="F106" s="203"/>
      <c r="G106" s="307" t="s">
        <v>1609</v>
      </c>
      <c r="H106" s="344" t="s">
        <v>6</v>
      </c>
      <c r="I106" s="135"/>
      <c r="J106" s="202"/>
    </row>
    <row r="107" spans="1:10" ht="20.100000000000001" customHeight="1" thickBot="1" x14ac:dyDescent="0.3">
      <c r="A107" s="76">
        <f t="shared" si="27"/>
        <v>56</v>
      </c>
      <c r="B107" s="288">
        <v>10</v>
      </c>
      <c r="C107" s="74" t="str">
        <f t="shared" si="25"/>
        <v xml:space="preserve"> CARPINTERÍAS</v>
      </c>
      <c r="D107" s="141">
        <f t="shared" si="26"/>
        <v>0</v>
      </c>
      <c r="E107" s="119"/>
      <c r="F107" s="203"/>
      <c r="G107" s="302" t="s">
        <v>1386</v>
      </c>
      <c r="H107" s="346"/>
      <c r="I107" s="135"/>
      <c r="J107" s="202"/>
    </row>
    <row r="108" spans="1:10" ht="20.100000000000001" customHeight="1" x14ac:dyDescent="0.25">
      <c r="A108" s="76">
        <f t="shared" si="27"/>
        <v>56</v>
      </c>
      <c r="B108" s="293" t="s">
        <v>1270</v>
      </c>
      <c r="C108" s="74" t="str">
        <f t="shared" si="25"/>
        <v>Carpinteria metalica</v>
      </c>
      <c r="D108" s="141">
        <f t="shared" si="26"/>
        <v>0</v>
      </c>
      <c r="E108" s="119"/>
      <c r="F108" s="203"/>
      <c r="G108" s="326" t="s">
        <v>1387</v>
      </c>
      <c r="H108" s="343"/>
      <c r="I108" s="135"/>
      <c r="J108" s="202"/>
    </row>
    <row r="109" spans="1:10" ht="20.100000000000001" customHeight="1" x14ac:dyDescent="0.25">
      <c r="A109" s="76">
        <f t="shared" si="27"/>
        <v>56</v>
      </c>
      <c r="B109" s="293" t="s">
        <v>1271</v>
      </c>
      <c r="C109" s="74" t="str">
        <f t="shared" si="25"/>
        <v>Chapa Doblada y herrería</v>
      </c>
      <c r="D109" s="141">
        <f t="shared" si="26"/>
        <v>0</v>
      </c>
      <c r="E109" s="119"/>
      <c r="F109" s="203"/>
      <c r="G109" s="327" t="s">
        <v>1388</v>
      </c>
      <c r="H109" s="351"/>
      <c r="I109" s="135"/>
      <c r="J109" s="202"/>
    </row>
    <row r="110" spans="1:10" ht="20.100000000000001" customHeight="1" x14ac:dyDescent="0.25">
      <c r="A110" s="76">
        <f t="shared" si="27"/>
        <v>57</v>
      </c>
      <c r="B110" s="293" t="s">
        <v>1475</v>
      </c>
      <c r="C110" s="74" t="str">
        <f t="shared" ref="C110:C124" si="32">IFERROR(VLOOKUP(J110,Tabla_Items,2,FALSE),G110)</f>
        <v>P1</v>
      </c>
      <c r="D110" s="141" t="str">
        <f t="shared" ref="D110:D124" si="33">IFERROR(VLOOKUP(J110,Tabla_Items,3,FALSE),H110)</f>
        <v>m2</v>
      </c>
      <c r="E110" s="119"/>
      <c r="F110" s="203"/>
      <c r="G110" s="400" t="s">
        <v>1599</v>
      </c>
      <c r="H110" s="351" t="s">
        <v>6</v>
      </c>
      <c r="I110" s="135"/>
      <c r="J110" s="202"/>
    </row>
    <row r="111" spans="1:10" ht="20.100000000000001" customHeight="1" x14ac:dyDescent="0.25">
      <c r="A111" s="76">
        <f t="shared" si="27"/>
        <v>58</v>
      </c>
      <c r="B111" s="293" t="s">
        <v>1476</v>
      </c>
      <c r="C111" s="74" t="str">
        <f t="shared" si="32"/>
        <v>P2</v>
      </c>
      <c r="D111" s="141" t="str">
        <f t="shared" si="33"/>
        <v>m2</v>
      </c>
      <c r="E111" s="119"/>
      <c r="F111" s="203"/>
      <c r="G111" s="400" t="s">
        <v>1600</v>
      </c>
      <c r="H111" s="351" t="s">
        <v>6</v>
      </c>
      <c r="I111" s="135"/>
      <c r="J111" s="202"/>
    </row>
    <row r="112" spans="1:10" ht="20.100000000000001" customHeight="1" x14ac:dyDescent="0.25">
      <c r="A112" s="76">
        <f t="shared" si="27"/>
        <v>59</v>
      </c>
      <c r="B112" s="293" t="s">
        <v>1477</v>
      </c>
      <c r="C112" s="74" t="str">
        <f t="shared" si="32"/>
        <v>P3</v>
      </c>
      <c r="D112" s="141" t="str">
        <f t="shared" si="33"/>
        <v>m2</v>
      </c>
      <c r="E112" s="119"/>
      <c r="F112" s="203"/>
      <c r="G112" s="400" t="s">
        <v>1391</v>
      </c>
      <c r="H112" s="351" t="s">
        <v>6</v>
      </c>
      <c r="I112" s="135"/>
      <c r="J112" s="202"/>
    </row>
    <row r="113" spans="1:10" ht="20.100000000000001" customHeight="1" x14ac:dyDescent="0.25">
      <c r="A113" s="76">
        <f t="shared" si="27"/>
        <v>60</v>
      </c>
      <c r="B113" s="293" t="s">
        <v>1478</v>
      </c>
      <c r="C113" s="74" t="str">
        <f t="shared" si="32"/>
        <v>P4</v>
      </c>
      <c r="D113" s="141" t="str">
        <f t="shared" si="33"/>
        <v>m2</v>
      </c>
      <c r="E113" s="119"/>
      <c r="F113" s="203"/>
      <c r="G113" s="400" t="s">
        <v>1392</v>
      </c>
      <c r="H113" s="351" t="s">
        <v>6</v>
      </c>
      <c r="I113" s="135"/>
      <c r="J113" s="202"/>
    </row>
    <row r="114" spans="1:10" ht="20.100000000000001" customHeight="1" x14ac:dyDescent="0.25">
      <c r="A114" s="76">
        <f t="shared" si="27"/>
        <v>61</v>
      </c>
      <c r="B114" s="293" t="s">
        <v>1479</v>
      </c>
      <c r="C114" s="74" t="str">
        <f t="shared" si="32"/>
        <v>P5</v>
      </c>
      <c r="D114" s="141" t="str">
        <f t="shared" si="33"/>
        <v>m2</v>
      </c>
      <c r="E114" s="119"/>
      <c r="F114" s="203"/>
      <c r="G114" s="400" t="s">
        <v>1393</v>
      </c>
      <c r="H114" s="351" t="s">
        <v>6</v>
      </c>
      <c r="I114" s="135"/>
      <c r="J114" s="202"/>
    </row>
    <row r="115" spans="1:10" ht="20.100000000000001" customHeight="1" x14ac:dyDescent="0.25">
      <c r="A115" s="76">
        <f t="shared" si="27"/>
        <v>62</v>
      </c>
      <c r="B115" s="293" t="s">
        <v>1480</v>
      </c>
      <c r="C115" s="74" t="str">
        <f t="shared" si="32"/>
        <v>P6</v>
      </c>
      <c r="D115" s="141" t="str">
        <f t="shared" si="33"/>
        <v>m2</v>
      </c>
      <c r="E115" s="119"/>
      <c r="F115" s="203"/>
      <c r="G115" s="400" t="s">
        <v>1467</v>
      </c>
      <c r="H115" s="351" t="s">
        <v>6</v>
      </c>
      <c r="I115" s="135"/>
      <c r="J115" s="202"/>
    </row>
    <row r="116" spans="1:10" ht="20.100000000000001" customHeight="1" x14ac:dyDescent="0.25">
      <c r="A116" s="76">
        <f t="shared" si="27"/>
        <v>63</v>
      </c>
      <c r="B116" s="293" t="s">
        <v>1481</v>
      </c>
      <c r="C116" s="74" t="str">
        <f t="shared" si="32"/>
        <v>P7</v>
      </c>
      <c r="D116" s="141" t="str">
        <f t="shared" si="33"/>
        <v>m2</v>
      </c>
      <c r="E116" s="119"/>
      <c r="F116" s="203"/>
      <c r="G116" s="400" t="s">
        <v>1468</v>
      </c>
      <c r="H116" s="351" t="s">
        <v>6</v>
      </c>
      <c r="I116" s="135"/>
      <c r="J116" s="202"/>
    </row>
    <row r="117" spans="1:10" ht="20.100000000000001" customHeight="1" x14ac:dyDescent="0.25">
      <c r="A117" s="76">
        <f t="shared" si="27"/>
        <v>64</v>
      </c>
      <c r="B117" s="293" t="s">
        <v>1482</v>
      </c>
      <c r="C117" s="74" t="str">
        <f t="shared" si="32"/>
        <v>P8</v>
      </c>
      <c r="D117" s="141" t="str">
        <f t="shared" si="33"/>
        <v>m2</v>
      </c>
      <c r="E117" s="119"/>
      <c r="F117" s="203"/>
      <c r="G117" s="400" t="s">
        <v>1469</v>
      </c>
      <c r="H117" s="351" t="s">
        <v>6</v>
      </c>
      <c r="I117" s="135"/>
      <c r="J117" s="202"/>
    </row>
    <row r="118" spans="1:10" ht="20.100000000000001" customHeight="1" x14ac:dyDescent="0.25">
      <c r="A118" s="76">
        <f t="shared" si="27"/>
        <v>65</v>
      </c>
      <c r="B118" s="293" t="s">
        <v>1483</v>
      </c>
      <c r="C118" s="74" t="str">
        <f t="shared" si="32"/>
        <v>P9</v>
      </c>
      <c r="D118" s="141" t="str">
        <f t="shared" si="33"/>
        <v>m2</v>
      </c>
      <c r="E118" s="119"/>
      <c r="F118" s="203"/>
      <c r="G118" s="400" t="s">
        <v>1470</v>
      </c>
      <c r="H118" s="351" t="s">
        <v>6</v>
      </c>
      <c r="I118" s="135"/>
      <c r="J118" s="202"/>
    </row>
    <row r="119" spans="1:10" ht="20.100000000000001" customHeight="1" x14ac:dyDescent="0.25">
      <c r="A119" s="76">
        <f t="shared" si="27"/>
        <v>66</v>
      </c>
      <c r="B119" s="293" t="s">
        <v>1484</v>
      </c>
      <c r="C119" s="74" t="str">
        <f t="shared" si="32"/>
        <v>P10</v>
      </c>
      <c r="D119" s="141" t="str">
        <f t="shared" si="33"/>
        <v>m2</v>
      </c>
      <c r="E119" s="119"/>
      <c r="F119" s="203"/>
      <c r="G119" s="400" t="s">
        <v>1902</v>
      </c>
      <c r="H119" s="351" t="s">
        <v>6</v>
      </c>
      <c r="I119" s="135"/>
      <c r="J119" s="202"/>
    </row>
    <row r="120" spans="1:10" ht="20.100000000000001" customHeight="1" x14ac:dyDescent="0.25">
      <c r="A120" s="76">
        <f t="shared" si="27"/>
        <v>67</v>
      </c>
      <c r="B120" s="293" t="s">
        <v>1485</v>
      </c>
      <c r="C120" s="74" t="str">
        <f t="shared" si="32"/>
        <v>P11</v>
      </c>
      <c r="D120" s="141" t="str">
        <f t="shared" si="33"/>
        <v>m2</v>
      </c>
      <c r="E120" s="119"/>
      <c r="F120" s="203"/>
      <c r="G120" s="400" t="s">
        <v>1471</v>
      </c>
      <c r="H120" s="351" t="s">
        <v>6</v>
      </c>
      <c r="I120" s="135"/>
      <c r="J120" s="202"/>
    </row>
    <row r="121" spans="1:10" ht="20.100000000000001" customHeight="1" x14ac:dyDescent="0.25">
      <c r="A121" s="76">
        <f t="shared" si="27"/>
        <v>68</v>
      </c>
      <c r="B121" s="293" t="s">
        <v>1486</v>
      </c>
      <c r="C121" s="74" t="str">
        <f t="shared" si="32"/>
        <v>P12</v>
      </c>
      <c r="D121" s="141" t="str">
        <f t="shared" si="33"/>
        <v>m2</v>
      </c>
      <c r="E121" s="119"/>
      <c r="F121" s="203"/>
      <c r="G121" s="400" t="s">
        <v>1903</v>
      </c>
      <c r="H121" s="351" t="s">
        <v>6</v>
      </c>
      <c r="I121" s="135"/>
      <c r="J121" s="202"/>
    </row>
    <row r="122" spans="1:10" ht="20.100000000000001" customHeight="1" x14ac:dyDescent="0.25">
      <c r="A122" s="76">
        <f t="shared" si="27"/>
        <v>69</v>
      </c>
      <c r="B122" s="293" t="s">
        <v>1487</v>
      </c>
      <c r="C122" s="74" t="str">
        <f t="shared" si="32"/>
        <v>PL</v>
      </c>
      <c r="D122" s="141" t="str">
        <f t="shared" si="33"/>
        <v>m2</v>
      </c>
      <c r="E122" s="119"/>
      <c r="F122" s="203"/>
      <c r="G122" s="400" t="s">
        <v>1718</v>
      </c>
      <c r="H122" s="351" t="s">
        <v>6</v>
      </c>
      <c r="I122" s="135"/>
      <c r="J122" s="202"/>
    </row>
    <row r="123" spans="1:10" ht="20.100000000000001" customHeight="1" x14ac:dyDescent="0.25">
      <c r="A123" s="76">
        <f t="shared" si="27"/>
        <v>70</v>
      </c>
      <c r="B123" s="293" t="s">
        <v>1488</v>
      </c>
      <c r="C123" s="74" t="str">
        <f t="shared" si="32"/>
        <v>PL1</v>
      </c>
      <c r="D123" s="141" t="str">
        <f t="shared" si="33"/>
        <v>m2</v>
      </c>
      <c r="E123" s="119"/>
      <c r="F123" s="203"/>
      <c r="G123" s="400" t="s">
        <v>1472</v>
      </c>
      <c r="H123" s="351" t="s">
        <v>6</v>
      </c>
      <c r="I123" s="135"/>
      <c r="J123" s="202"/>
    </row>
    <row r="124" spans="1:10" ht="20.100000000000001" customHeight="1" x14ac:dyDescent="0.25">
      <c r="A124" s="76">
        <f t="shared" si="27"/>
        <v>71</v>
      </c>
      <c r="B124" s="293" t="s">
        <v>1489</v>
      </c>
      <c r="C124" s="74" t="str">
        <f t="shared" si="32"/>
        <v>PT1</v>
      </c>
      <c r="D124" s="141" t="str">
        <f t="shared" si="33"/>
        <v>m2</v>
      </c>
      <c r="E124" s="119"/>
      <c r="F124" s="203"/>
      <c r="G124" s="400" t="s">
        <v>1922</v>
      </c>
      <c r="H124" s="351" t="s">
        <v>6</v>
      </c>
      <c r="I124" s="135"/>
      <c r="J124" s="202"/>
    </row>
    <row r="125" spans="1:10" ht="20.100000000000001" customHeight="1" x14ac:dyDescent="0.25">
      <c r="A125" s="76">
        <f t="shared" si="27"/>
        <v>72</v>
      </c>
      <c r="B125" s="293" t="s">
        <v>1908</v>
      </c>
      <c r="C125" s="74" t="str">
        <f t="shared" ref="C125" si="34">IFERROR(VLOOKUP(J125,Tabla_Items,2,FALSE),G125)</f>
        <v>PT2</v>
      </c>
      <c r="D125" s="141" t="str">
        <f t="shared" ref="D125" si="35">IFERROR(VLOOKUP(J125,Tabla_Items,3,FALSE),H125)</f>
        <v>m2</v>
      </c>
      <c r="E125" s="119"/>
      <c r="F125" s="203"/>
      <c r="G125" s="400" t="s">
        <v>1923</v>
      </c>
      <c r="H125" s="351" t="s">
        <v>6</v>
      </c>
      <c r="I125" s="135"/>
      <c r="J125" s="202"/>
    </row>
    <row r="126" spans="1:10" ht="20.100000000000001" customHeight="1" x14ac:dyDescent="0.25">
      <c r="A126" s="76">
        <f t="shared" si="27"/>
        <v>73</v>
      </c>
      <c r="B126" s="293" t="s">
        <v>1909</v>
      </c>
      <c r="C126" s="74" t="str">
        <f t="shared" ref="C126:C140" si="36">IFERROR(VLOOKUP(J126,Tabla_Items,2,FALSE),G126)</f>
        <v>V2</v>
      </c>
      <c r="D126" s="141" t="str">
        <f t="shared" ref="D126:D140" si="37">IFERROR(VLOOKUP(J126,Tabla_Items,3,FALSE),H126)</f>
        <v>m2</v>
      </c>
      <c r="E126" s="119"/>
      <c r="F126" s="203"/>
      <c r="G126" s="400" t="s">
        <v>1390</v>
      </c>
      <c r="H126" s="351" t="s">
        <v>6</v>
      </c>
      <c r="I126" s="135"/>
      <c r="J126" s="202"/>
    </row>
    <row r="127" spans="1:10" ht="20.100000000000001" customHeight="1" x14ac:dyDescent="0.25">
      <c r="A127" s="76">
        <f t="shared" si="27"/>
        <v>74</v>
      </c>
      <c r="B127" s="293" t="s">
        <v>1910</v>
      </c>
      <c r="C127" s="74" t="str">
        <f t="shared" si="36"/>
        <v>V3</v>
      </c>
      <c r="D127" s="141" t="str">
        <f t="shared" si="37"/>
        <v>m2</v>
      </c>
      <c r="E127" s="119"/>
      <c r="F127" s="203"/>
      <c r="G127" s="400" t="s">
        <v>1904</v>
      </c>
      <c r="H127" s="351" t="s">
        <v>6</v>
      </c>
      <c r="I127" s="135"/>
      <c r="J127" s="202"/>
    </row>
    <row r="128" spans="1:10" ht="20.100000000000001" customHeight="1" x14ac:dyDescent="0.25">
      <c r="A128" s="76">
        <f t="shared" si="27"/>
        <v>75</v>
      </c>
      <c r="B128" s="293" t="s">
        <v>1911</v>
      </c>
      <c r="C128" s="74" t="str">
        <f t="shared" si="36"/>
        <v>V4</v>
      </c>
      <c r="D128" s="141" t="str">
        <f t="shared" si="37"/>
        <v>m2</v>
      </c>
      <c r="E128" s="119"/>
      <c r="F128" s="203"/>
      <c r="G128" s="400" t="s">
        <v>1905</v>
      </c>
      <c r="H128" s="351" t="s">
        <v>6</v>
      </c>
      <c r="I128" s="135"/>
      <c r="J128" s="202"/>
    </row>
    <row r="129" spans="1:10" ht="20.100000000000001" customHeight="1" x14ac:dyDescent="0.25">
      <c r="A129" s="76">
        <f t="shared" si="27"/>
        <v>76</v>
      </c>
      <c r="B129" s="293" t="s">
        <v>1912</v>
      </c>
      <c r="C129" s="74" t="str">
        <f t="shared" si="36"/>
        <v>V5</v>
      </c>
      <c r="D129" s="141" t="str">
        <f t="shared" si="37"/>
        <v>m2</v>
      </c>
      <c r="E129" s="119"/>
      <c r="F129" s="203"/>
      <c r="G129" s="400" t="s">
        <v>1906</v>
      </c>
      <c r="H129" s="351" t="s">
        <v>6</v>
      </c>
      <c r="I129" s="135"/>
      <c r="J129" s="202"/>
    </row>
    <row r="130" spans="1:10" ht="20.100000000000001" customHeight="1" x14ac:dyDescent="0.25">
      <c r="A130" s="76">
        <f t="shared" si="27"/>
        <v>77</v>
      </c>
      <c r="B130" s="293" t="s">
        <v>1913</v>
      </c>
      <c r="C130" s="74" t="str">
        <f t="shared" si="36"/>
        <v>V6</v>
      </c>
      <c r="D130" s="141" t="str">
        <f t="shared" si="37"/>
        <v>m2</v>
      </c>
      <c r="E130" s="119"/>
      <c r="F130" s="203"/>
      <c r="G130" s="400" t="s">
        <v>1907</v>
      </c>
      <c r="H130" s="351" t="s">
        <v>6</v>
      </c>
      <c r="I130" s="135"/>
      <c r="J130" s="202"/>
    </row>
    <row r="131" spans="1:10" ht="20.100000000000001" customHeight="1" x14ac:dyDescent="0.25">
      <c r="A131" s="76">
        <f t="shared" si="27"/>
        <v>78</v>
      </c>
      <c r="B131" s="293" t="s">
        <v>1924</v>
      </c>
      <c r="C131" s="74" t="str">
        <f t="shared" si="36"/>
        <v>V7</v>
      </c>
      <c r="D131" s="141" t="str">
        <f t="shared" si="37"/>
        <v>m2</v>
      </c>
      <c r="E131" s="119"/>
      <c r="F131" s="203"/>
      <c r="G131" s="400" t="s">
        <v>1473</v>
      </c>
      <c r="H131" s="351" t="s">
        <v>6</v>
      </c>
      <c r="I131" s="135"/>
      <c r="J131" s="202"/>
    </row>
    <row r="132" spans="1:10" ht="20.100000000000001" customHeight="1" x14ac:dyDescent="0.25">
      <c r="A132" s="76">
        <f t="shared" si="27"/>
        <v>79</v>
      </c>
      <c r="B132" s="293" t="s">
        <v>1925</v>
      </c>
      <c r="C132" s="74" t="str">
        <f t="shared" si="36"/>
        <v>V10</v>
      </c>
      <c r="D132" s="141" t="str">
        <f t="shared" si="37"/>
        <v>m2</v>
      </c>
      <c r="E132" s="119"/>
      <c r="F132" s="203"/>
      <c r="G132" s="400" t="s">
        <v>1719</v>
      </c>
      <c r="H132" s="351" t="s">
        <v>6</v>
      </c>
      <c r="I132" s="135"/>
      <c r="J132" s="202"/>
    </row>
    <row r="133" spans="1:10" ht="20.100000000000001" customHeight="1" x14ac:dyDescent="0.2">
      <c r="A133" s="76">
        <f t="shared" si="27"/>
        <v>80</v>
      </c>
      <c r="B133" s="291" t="s">
        <v>1914</v>
      </c>
      <c r="C133" s="74" t="str">
        <f t="shared" si="36"/>
        <v>Chapa artística micro perforada</v>
      </c>
      <c r="D133" s="141" t="str">
        <f t="shared" si="37"/>
        <v>m2</v>
      </c>
      <c r="E133" s="119"/>
      <c r="F133" s="203"/>
      <c r="G133" s="327" t="s">
        <v>1720</v>
      </c>
      <c r="H133" s="351" t="s">
        <v>6</v>
      </c>
      <c r="I133" s="135"/>
      <c r="J133" s="202"/>
    </row>
    <row r="134" spans="1:10" ht="20.100000000000001" customHeight="1" x14ac:dyDescent="0.2">
      <c r="A134" s="76">
        <f t="shared" si="27"/>
        <v>81</v>
      </c>
      <c r="B134" s="291" t="s">
        <v>1915</v>
      </c>
      <c r="C134" s="74" t="str">
        <f t="shared" si="36"/>
        <v>Malla de Seguridad</v>
      </c>
      <c r="D134" s="141" t="str">
        <f t="shared" si="37"/>
        <v>m2</v>
      </c>
      <c r="E134" s="119"/>
      <c r="F134" s="203"/>
      <c r="G134" s="327" t="s">
        <v>1394</v>
      </c>
      <c r="H134" s="344" t="s">
        <v>6</v>
      </c>
      <c r="I134" s="135"/>
      <c r="J134" s="202"/>
    </row>
    <row r="135" spans="1:10" ht="20.100000000000001" customHeight="1" x14ac:dyDescent="0.25">
      <c r="A135" s="76">
        <f t="shared" si="27"/>
        <v>81</v>
      </c>
      <c r="B135" s="291" t="s">
        <v>1916</v>
      </c>
      <c r="C135" s="74" t="str">
        <f t="shared" si="36"/>
        <v>Carpintería de Aluminio</v>
      </c>
      <c r="D135" s="141">
        <f t="shared" si="37"/>
        <v>0</v>
      </c>
      <c r="E135" s="119"/>
      <c r="F135" s="203"/>
      <c r="G135" s="321" t="s">
        <v>1395</v>
      </c>
      <c r="H135" s="344"/>
      <c r="I135" s="135"/>
      <c r="J135" s="202"/>
    </row>
    <row r="136" spans="1:10" ht="20.100000000000001" customHeight="1" x14ac:dyDescent="0.25">
      <c r="A136" s="76">
        <f t="shared" si="27"/>
        <v>82</v>
      </c>
      <c r="B136" s="293" t="s">
        <v>1917</v>
      </c>
      <c r="C136" s="74" t="str">
        <f t="shared" si="36"/>
        <v>V1</v>
      </c>
      <c r="D136" s="141" t="str">
        <f t="shared" si="37"/>
        <v>m2</v>
      </c>
      <c r="E136" s="119"/>
      <c r="F136" s="203"/>
      <c r="G136" s="358" t="s">
        <v>1389</v>
      </c>
      <c r="H136" s="344" t="s">
        <v>6</v>
      </c>
      <c r="I136" s="135"/>
      <c r="J136" s="202"/>
    </row>
    <row r="137" spans="1:10" ht="20.100000000000001" customHeight="1" x14ac:dyDescent="0.25">
      <c r="A137" s="76">
        <f t="shared" si="27"/>
        <v>83</v>
      </c>
      <c r="B137" s="290" t="s">
        <v>1918</v>
      </c>
      <c r="C137" s="74" t="str">
        <f t="shared" si="36"/>
        <v>V8</v>
      </c>
      <c r="D137" s="141" t="str">
        <f t="shared" si="37"/>
        <v>m2</v>
      </c>
      <c r="E137" s="119"/>
      <c r="F137" s="203"/>
      <c r="G137" s="358" t="s">
        <v>1474</v>
      </c>
      <c r="H137" s="344" t="s">
        <v>6</v>
      </c>
      <c r="I137" s="135"/>
      <c r="J137" s="202"/>
    </row>
    <row r="138" spans="1:10" ht="20.100000000000001" customHeight="1" x14ac:dyDescent="0.25">
      <c r="A138" s="76">
        <f t="shared" si="27"/>
        <v>84</v>
      </c>
      <c r="B138" s="290" t="s">
        <v>1919</v>
      </c>
      <c r="C138" s="74" t="str">
        <f t="shared" si="36"/>
        <v>V9</v>
      </c>
      <c r="D138" s="141" t="str">
        <f t="shared" si="37"/>
        <v>m2</v>
      </c>
      <c r="E138" s="119"/>
      <c r="F138" s="203"/>
      <c r="G138" s="358" t="s">
        <v>1601</v>
      </c>
      <c r="H138" s="344" t="s">
        <v>6</v>
      </c>
      <c r="I138" s="135"/>
      <c r="J138" s="202"/>
    </row>
    <row r="139" spans="1:10" ht="20.100000000000001" customHeight="1" thickBot="1" x14ac:dyDescent="0.3">
      <c r="A139" s="76">
        <f t="shared" si="27"/>
        <v>85</v>
      </c>
      <c r="B139" s="290" t="s">
        <v>1272</v>
      </c>
      <c r="C139" s="74" t="str">
        <f t="shared" si="36"/>
        <v>Muebles fijos</v>
      </c>
      <c r="D139" s="141" t="str">
        <f t="shared" si="37"/>
        <v>m2</v>
      </c>
      <c r="E139" s="119"/>
      <c r="F139" s="203"/>
      <c r="G139" s="312" t="s">
        <v>1396</v>
      </c>
      <c r="H139" s="344" t="s">
        <v>6</v>
      </c>
      <c r="I139" s="135"/>
      <c r="J139" s="202"/>
    </row>
    <row r="140" spans="1:10" ht="20.100000000000001" customHeight="1" thickBot="1" x14ac:dyDescent="0.3">
      <c r="A140" s="76">
        <f t="shared" si="27"/>
        <v>85</v>
      </c>
      <c r="B140" s="288">
        <v>11</v>
      </c>
      <c r="C140" s="74" t="str">
        <f t="shared" si="36"/>
        <v xml:space="preserve"> INSTALACIÓN ELÉCTRICA</v>
      </c>
      <c r="D140" s="141">
        <f t="shared" si="37"/>
        <v>0</v>
      </c>
      <c r="E140" s="119"/>
      <c r="F140" s="203"/>
      <c r="G140" s="302" t="s">
        <v>1397</v>
      </c>
      <c r="H140" s="352"/>
      <c r="I140" s="135"/>
      <c r="J140" s="202"/>
    </row>
    <row r="141" spans="1:10" ht="20.100000000000001" customHeight="1" x14ac:dyDescent="0.25">
      <c r="A141" s="76">
        <f t="shared" si="27"/>
        <v>85</v>
      </c>
      <c r="B141" s="296" t="s">
        <v>1273</v>
      </c>
      <c r="C141" s="74" t="str">
        <f t="shared" ref="C141:C146" si="38">IFERROR(VLOOKUP(J141,Tabla_Items,2,FALSE),G141)</f>
        <v>Fuerza motriz</v>
      </c>
      <c r="D141" s="141">
        <f t="shared" ref="D141:D145" si="39">IFERROR(VLOOKUP(J141,Tabla_Items,3,FALSE),H141)</f>
        <v>0</v>
      </c>
      <c r="E141" s="119"/>
      <c r="F141" s="203"/>
      <c r="G141" s="339" t="s">
        <v>1398</v>
      </c>
      <c r="H141" s="371"/>
      <c r="I141" s="135"/>
      <c r="J141" s="202"/>
    </row>
    <row r="142" spans="1:10" ht="20.100000000000001" customHeight="1" x14ac:dyDescent="0.25">
      <c r="A142" s="76">
        <f t="shared" si="27"/>
        <v>86</v>
      </c>
      <c r="B142" s="293" t="s">
        <v>1490</v>
      </c>
      <c r="C142" s="74" t="str">
        <f t="shared" si="38"/>
        <v>Bomba centrifuga 1HP</v>
      </c>
      <c r="D142" s="141" t="str">
        <f t="shared" si="39"/>
        <v>Un</v>
      </c>
      <c r="E142" s="119"/>
      <c r="F142" s="203"/>
      <c r="G142" s="316" t="s">
        <v>1399</v>
      </c>
      <c r="H142" s="372" t="s">
        <v>1464</v>
      </c>
      <c r="I142" s="135"/>
      <c r="J142" s="202"/>
    </row>
    <row r="143" spans="1:10" ht="20.100000000000001" customHeight="1" x14ac:dyDescent="0.25">
      <c r="A143" s="76">
        <f t="shared" si="27"/>
        <v>86</v>
      </c>
      <c r="B143" s="290" t="s">
        <v>1274</v>
      </c>
      <c r="C143" s="74" t="str">
        <f t="shared" si="38"/>
        <v>Media tensión</v>
      </c>
      <c r="D143" s="141">
        <f t="shared" si="39"/>
        <v>0</v>
      </c>
      <c r="E143" s="119"/>
      <c r="F143" s="203"/>
      <c r="G143" s="313" t="s">
        <v>1400</v>
      </c>
      <c r="H143" s="373"/>
      <c r="I143" s="135"/>
      <c r="J143" s="202"/>
    </row>
    <row r="144" spans="1:10" ht="20.100000000000001" customHeight="1" x14ac:dyDescent="0.25">
      <c r="A144" s="76">
        <f t="shared" si="27"/>
        <v>87</v>
      </c>
      <c r="B144" s="290" t="s">
        <v>1492</v>
      </c>
      <c r="C144" s="74" t="str">
        <f t="shared" si="38"/>
        <v>Llave 1 pto. Jeluz</v>
      </c>
      <c r="D144" s="141" t="str">
        <f t="shared" si="39"/>
        <v>Un.</v>
      </c>
      <c r="E144" s="119"/>
      <c r="F144" s="203"/>
      <c r="G144" s="401" t="s">
        <v>1834</v>
      </c>
      <c r="H144" s="355" t="s">
        <v>1588</v>
      </c>
      <c r="I144" s="135"/>
      <c r="J144" s="202"/>
    </row>
    <row r="145" spans="1:10" ht="20.100000000000001" customHeight="1" x14ac:dyDescent="0.25">
      <c r="A145" s="76">
        <f t="shared" si="27"/>
        <v>88</v>
      </c>
      <c r="B145" s="290" t="s">
        <v>1491</v>
      </c>
      <c r="C145" s="74" t="str">
        <f t="shared" si="38"/>
        <v>Llave combinación</v>
      </c>
      <c r="D145" s="141" t="str">
        <f t="shared" si="39"/>
        <v>Un.</v>
      </c>
      <c r="E145" s="119"/>
      <c r="F145" s="203"/>
      <c r="G145" s="401" t="s">
        <v>1835</v>
      </c>
      <c r="H145" s="355" t="s">
        <v>1588</v>
      </c>
      <c r="I145" s="135"/>
      <c r="J145" s="202"/>
    </row>
    <row r="146" spans="1:10" ht="20.100000000000001" customHeight="1" x14ac:dyDescent="0.25">
      <c r="A146" s="76">
        <f t="shared" si="27"/>
        <v>89</v>
      </c>
      <c r="B146" s="290" t="s">
        <v>1493</v>
      </c>
      <c r="C146" s="74" t="str">
        <f t="shared" ref="C146:C209" si="40">IFERROR(VLOOKUP(J146,Tabla_Items,2,FALSE),G146)</f>
        <v>Toma Monofásico 10A  Exterior Exult (doble)</v>
      </c>
      <c r="D146" s="141" t="str">
        <f t="shared" ref="D146:D209" si="41">IFERROR(VLOOKUP(J146,Tabla_Items,3,FALSE),H146)</f>
        <v>Un.</v>
      </c>
      <c r="E146" s="119"/>
      <c r="G146" s="401" t="s">
        <v>1836</v>
      </c>
      <c r="H146" s="355" t="s">
        <v>1588</v>
      </c>
      <c r="I146" s="135"/>
      <c r="J146" s="202"/>
    </row>
    <row r="147" spans="1:10" ht="20.100000000000001" customHeight="1" x14ac:dyDescent="0.25">
      <c r="A147" s="76">
        <f t="shared" si="27"/>
        <v>90</v>
      </c>
      <c r="B147" s="290" t="s">
        <v>1494</v>
      </c>
      <c r="C147" s="74" t="str">
        <f t="shared" si="40"/>
        <v>Toma Monofásico 20A  Exterior Exult</v>
      </c>
      <c r="D147" s="141" t="str">
        <f t="shared" si="41"/>
        <v>Un.</v>
      </c>
      <c r="E147" s="119"/>
      <c r="G147" s="401" t="s">
        <v>1837</v>
      </c>
      <c r="H147" s="355" t="s">
        <v>1588</v>
      </c>
      <c r="I147" s="135"/>
      <c r="J147" s="202"/>
    </row>
    <row r="148" spans="1:10" ht="20.100000000000001" customHeight="1" x14ac:dyDescent="0.25">
      <c r="A148" s="76">
        <f t="shared" si="27"/>
        <v>91</v>
      </c>
      <c r="B148" s="290" t="s">
        <v>1495</v>
      </c>
      <c r="C148" s="74" t="str">
        <f t="shared" si="40"/>
        <v>Toma Monofásico 10A  Interior Exult</v>
      </c>
      <c r="D148" s="141" t="str">
        <f t="shared" si="41"/>
        <v>Un.</v>
      </c>
      <c r="E148" s="119"/>
      <c r="G148" s="401" t="s">
        <v>1921</v>
      </c>
      <c r="H148" s="355" t="s">
        <v>1588</v>
      </c>
      <c r="I148" s="135"/>
      <c r="J148" s="202"/>
    </row>
    <row r="149" spans="1:10" ht="20.100000000000001" customHeight="1" x14ac:dyDescent="0.25">
      <c r="A149" s="76">
        <f t="shared" si="27"/>
        <v>92</v>
      </c>
      <c r="B149" s="290" t="s">
        <v>1496</v>
      </c>
      <c r="C149" s="74" t="str">
        <f t="shared" si="40"/>
        <v>Toma Monofásico 20A  Interior Exult</v>
      </c>
      <c r="D149" s="141" t="str">
        <f t="shared" si="41"/>
        <v>Un.</v>
      </c>
      <c r="E149" s="119"/>
      <c r="G149" s="401" t="s">
        <v>1927</v>
      </c>
      <c r="H149" s="355" t="s">
        <v>1588</v>
      </c>
      <c r="I149" s="135"/>
      <c r="J149" s="202"/>
    </row>
    <row r="150" spans="1:10" ht="20.100000000000001" customHeight="1" x14ac:dyDescent="0.25">
      <c r="A150" s="76">
        <f t="shared" si="27"/>
        <v>93</v>
      </c>
      <c r="B150" s="290" t="s">
        <v>1497</v>
      </c>
      <c r="C150" s="74" t="str">
        <f t="shared" si="40"/>
        <v>Pulsador timbre</v>
      </c>
      <c r="D150" s="141" t="str">
        <f t="shared" si="41"/>
        <v>Un.</v>
      </c>
      <c r="E150" s="119"/>
      <c r="G150" s="401" t="s">
        <v>1610</v>
      </c>
      <c r="H150" s="355" t="s">
        <v>1588</v>
      </c>
      <c r="I150" s="135"/>
      <c r="J150" s="202"/>
    </row>
    <row r="151" spans="1:10" ht="20.100000000000001" customHeight="1" x14ac:dyDescent="0.25">
      <c r="A151" s="76">
        <f t="shared" si="27"/>
        <v>94</v>
      </c>
      <c r="B151" s="290" t="s">
        <v>1498</v>
      </c>
      <c r="C151" s="74" t="str">
        <f t="shared" si="40"/>
        <v>Timbre común Domiciliario</v>
      </c>
      <c r="D151" s="141" t="str">
        <f t="shared" si="41"/>
        <v>Un.</v>
      </c>
      <c r="E151" s="119"/>
      <c r="G151" s="401" t="s">
        <v>1611</v>
      </c>
      <c r="H151" s="355" t="s">
        <v>1588</v>
      </c>
      <c r="I151" s="135"/>
      <c r="J151" s="202"/>
    </row>
    <row r="152" spans="1:10" ht="20.100000000000001" customHeight="1" x14ac:dyDescent="0.25">
      <c r="A152" s="76">
        <f t="shared" si="27"/>
        <v>95</v>
      </c>
      <c r="B152" s="290" t="s">
        <v>1499</v>
      </c>
      <c r="C152" s="74" t="str">
        <f t="shared" si="40"/>
        <v>Caja chapa 18 rectangular</v>
      </c>
      <c r="D152" s="141" t="str">
        <f t="shared" si="41"/>
        <v>Un.</v>
      </c>
      <c r="E152" s="119"/>
      <c r="G152" s="401" t="s">
        <v>1612</v>
      </c>
      <c r="H152" s="355" t="s">
        <v>1588</v>
      </c>
      <c r="I152" s="135"/>
      <c r="J152" s="202"/>
    </row>
    <row r="153" spans="1:10" ht="20.100000000000001" customHeight="1" x14ac:dyDescent="0.25">
      <c r="A153" s="76">
        <f t="shared" si="27"/>
        <v>96</v>
      </c>
      <c r="B153" s="290" t="s">
        <v>1500</v>
      </c>
      <c r="C153" s="74" t="str">
        <f t="shared" si="40"/>
        <v xml:space="preserve">Caja chapa 18 octogonal grande </v>
      </c>
      <c r="D153" s="141" t="str">
        <f t="shared" si="41"/>
        <v>Un.</v>
      </c>
      <c r="E153" s="119"/>
      <c r="G153" s="401" t="s">
        <v>1613</v>
      </c>
      <c r="H153" s="355" t="s">
        <v>1588</v>
      </c>
      <c r="I153" s="135"/>
      <c r="J153" s="202"/>
    </row>
    <row r="154" spans="1:10" ht="20.100000000000001" customHeight="1" x14ac:dyDescent="0.25">
      <c r="A154" s="76">
        <f t="shared" ref="A154:A217" si="42">IF(D154=0,A153,A153+1)</f>
        <v>97</v>
      </c>
      <c r="B154" s="290" t="s">
        <v>1501</v>
      </c>
      <c r="C154" s="74" t="str">
        <f t="shared" si="40"/>
        <v>Caja chapa 18 octogonal chica</v>
      </c>
      <c r="D154" s="141" t="str">
        <f t="shared" si="41"/>
        <v>Un.</v>
      </c>
      <c r="E154" s="119"/>
      <c r="G154" s="401" t="s">
        <v>1614</v>
      </c>
      <c r="H154" s="355" t="s">
        <v>1588</v>
      </c>
      <c r="I154" s="135"/>
      <c r="J154" s="202"/>
    </row>
    <row r="155" spans="1:10" ht="20.100000000000001" customHeight="1" x14ac:dyDescent="0.25">
      <c r="A155" s="76">
        <f t="shared" si="42"/>
        <v>98</v>
      </c>
      <c r="B155" s="290" t="s">
        <v>1502</v>
      </c>
      <c r="C155" s="74" t="str">
        <f t="shared" si="40"/>
        <v>Caja conexión P=7 10 x 10 x 5</v>
      </c>
      <c r="D155" s="141" t="str">
        <f t="shared" si="41"/>
        <v>Un.</v>
      </c>
      <c r="E155" s="119"/>
      <c r="G155" s="401" t="s">
        <v>1615</v>
      </c>
      <c r="H155" s="355" t="s">
        <v>1588</v>
      </c>
      <c r="I155" s="135"/>
      <c r="J155" s="202"/>
    </row>
    <row r="156" spans="1:10" ht="20.100000000000001" customHeight="1" x14ac:dyDescent="0.25">
      <c r="A156" s="76">
        <f t="shared" si="42"/>
        <v>99</v>
      </c>
      <c r="B156" s="290" t="s">
        <v>1503</v>
      </c>
      <c r="C156" s="74" t="str">
        <f t="shared" si="40"/>
        <v>Caja conexión P=7 15 x 15</v>
      </c>
      <c r="D156" s="141" t="str">
        <f t="shared" si="41"/>
        <v>Un.</v>
      </c>
      <c r="E156" s="119"/>
      <c r="G156" s="401" t="s">
        <v>1616</v>
      </c>
      <c r="H156" s="355" t="s">
        <v>1588</v>
      </c>
      <c r="I156" s="135"/>
      <c r="J156" s="202"/>
    </row>
    <row r="157" spans="1:10" ht="20.100000000000001" customHeight="1" x14ac:dyDescent="0.25">
      <c r="A157" s="76">
        <f t="shared" si="42"/>
        <v>100</v>
      </c>
      <c r="B157" s="290" t="s">
        <v>1504</v>
      </c>
      <c r="C157" s="74" t="str">
        <f t="shared" si="40"/>
        <v>Caja conexión P=7 20 x 20</v>
      </c>
      <c r="D157" s="141" t="str">
        <f t="shared" si="41"/>
        <v>Un.</v>
      </c>
      <c r="E157" s="119"/>
      <c r="G157" s="401" t="s">
        <v>1617</v>
      </c>
      <c r="H157" s="355" t="s">
        <v>1588</v>
      </c>
      <c r="I157" s="135"/>
      <c r="J157" s="202"/>
    </row>
    <row r="158" spans="1:10" ht="20.100000000000001" customHeight="1" x14ac:dyDescent="0.25">
      <c r="A158" s="76">
        <f t="shared" si="42"/>
        <v>101</v>
      </c>
      <c r="B158" s="290" t="s">
        <v>1505</v>
      </c>
      <c r="C158" s="74" t="str">
        <f t="shared" si="40"/>
        <v>Ganchos "U" c/tuercas para cajas</v>
      </c>
      <c r="D158" s="141" t="str">
        <f t="shared" si="41"/>
        <v>Un.</v>
      </c>
      <c r="E158" s="119"/>
      <c r="G158" s="401" t="s">
        <v>1618</v>
      </c>
      <c r="H158" s="355" t="s">
        <v>1588</v>
      </c>
      <c r="I158" s="135"/>
      <c r="J158" s="202"/>
    </row>
    <row r="159" spans="1:10" ht="20.100000000000001" customHeight="1" x14ac:dyDescent="0.25">
      <c r="A159" s="76">
        <f t="shared" si="42"/>
        <v>102</v>
      </c>
      <c r="B159" s="290" t="s">
        <v>1506</v>
      </c>
      <c r="C159" s="74" t="str">
        <f t="shared" si="40"/>
        <v>Conector 3/4" zincado a rosca</v>
      </c>
      <c r="D159" s="141" t="str">
        <f t="shared" si="41"/>
        <v>Un.</v>
      </c>
      <c r="E159" s="119"/>
      <c r="G159" s="401" t="s">
        <v>1838</v>
      </c>
      <c r="H159" s="355" t="s">
        <v>1588</v>
      </c>
      <c r="I159" s="135"/>
      <c r="J159" s="202"/>
    </row>
    <row r="160" spans="1:10" ht="20.100000000000001" customHeight="1" x14ac:dyDescent="0.25">
      <c r="A160" s="76">
        <f t="shared" si="42"/>
        <v>103</v>
      </c>
      <c r="B160" s="290" t="s">
        <v>1507</v>
      </c>
      <c r="C160" s="74" t="str">
        <f t="shared" si="40"/>
        <v>Caño semipesado 3/4" (15,4 mm) tramo de 3m</v>
      </c>
      <c r="D160" s="141" t="str">
        <f t="shared" si="41"/>
        <v>Un.</v>
      </c>
      <c r="E160" s="119"/>
      <c r="G160" s="401" t="s">
        <v>1839</v>
      </c>
      <c r="H160" s="355" t="s">
        <v>1588</v>
      </c>
      <c r="I160" s="135"/>
      <c r="J160" s="202"/>
    </row>
    <row r="161" spans="1:10" ht="20.100000000000001" customHeight="1" x14ac:dyDescent="0.25">
      <c r="A161" s="76">
        <f t="shared" si="42"/>
        <v>104</v>
      </c>
      <c r="B161" s="290" t="s">
        <v>1508</v>
      </c>
      <c r="C161" s="74" t="str">
        <f t="shared" si="40"/>
        <v>Curvas 3/4"</v>
      </c>
      <c r="D161" s="141" t="str">
        <f t="shared" si="41"/>
        <v>Un.</v>
      </c>
      <c r="E161" s="119"/>
      <c r="G161" s="401" t="s">
        <v>1619</v>
      </c>
      <c r="H161" s="355" t="s">
        <v>1588</v>
      </c>
      <c r="I161" s="135"/>
      <c r="J161" s="202"/>
    </row>
    <row r="162" spans="1:10" ht="20.100000000000001" customHeight="1" x14ac:dyDescent="0.25">
      <c r="A162" s="76">
        <f t="shared" si="42"/>
        <v>105</v>
      </c>
      <c r="B162" s="290" t="s">
        <v>1509</v>
      </c>
      <c r="C162" s="74" t="str">
        <f t="shared" si="40"/>
        <v>Cupla 3/4"</v>
      </c>
      <c r="D162" s="141" t="str">
        <f t="shared" si="41"/>
        <v>Un.</v>
      </c>
      <c r="E162" s="119"/>
      <c r="G162" s="401" t="s">
        <v>1620</v>
      </c>
      <c r="H162" s="355" t="s">
        <v>1588</v>
      </c>
      <c r="I162" s="135"/>
      <c r="J162" s="202"/>
    </row>
    <row r="163" spans="1:10" ht="20.100000000000001" customHeight="1" x14ac:dyDescent="0.25">
      <c r="A163" s="76">
        <f t="shared" si="42"/>
        <v>106</v>
      </c>
      <c r="B163" s="290" t="s">
        <v>1510</v>
      </c>
      <c r="C163" s="74" t="str">
        <f t="shared" si="40"/>
        <v>Gabinete metálico de embutir 12 módulos</v>
      </c>
      <c r="D163" s="141" t="str">
        <f t="shared" si="41"/>
        <v>Un.</v>
      </c>
      <c r="E163" s="119"/>
      <c r="G163" s="401" t="s">
        <v>1840</v>
      </c>
      <c r="H163" s="355" t="s">
        <v>1588</v>
      </c>
      <c r="I163" s="135"/>
      <c r="J163" s="202"/>
    </row>
    <row r="164" spans="1:10" ht="20.100000000000001" customHeight="1" x14ac:dyDescent="0.25">
      <c r="A164" s="76">
        <f t="shared" si="42"/>
        <v>107</v>
      </c>
      <c r="B164" s="290" t="s">
        <v>1511</v>
      </c>
      <c r="C164" s="74" t="str">
        <f t="shared" si="40"/>
        <v>Gabinete metálico de embutir 24/30 módulos</v>
      </c>
      <c r="D164" s="141" t="str">
        <f t="shared" si="41"/>
        <v>Un.</v>
      </c>
      <c r="E164" s="119"/>
      <c r="G164" s="401" t="s">
        <v>1621</v>
      </c>
      <c r="H164" s="355" t="s">
        <v>1588</v>
      </c>
      <c r="I164" s="135"/>
      <c r="J164" s="202"/>
    </row>
    <row r="165" spans="1:10" ht="20.100000000000001" customHeight="1" x14ac:dyDescent="0.25">
      <c r="A165" s="76">
        <f t="shared" si="42"/>
        <v>108</v>
      </c>
      <c r="B165" s="290" t="s">
        <v>1512</v>
      </c>
      <c r="C165" s="74" t="str">
        <f t="shared" si="40"/>
        <v xml:space="preserve">Gabinete metálico de embutir 32/40 módulos                         </v>
      </c>
      <c r="D165" s="141" t="str">
        <f t="shared" si="41"/>
        <v>Un.</v>
      </c>
      <c r="E165" s="119"/>
      <c r="G165" s="401" t="s">
        <v>1841</v>
      </c>
      <c r="H165" s="355" t="s">
        <v>1588</v>
      </c>
      <c r="I165" s="135"/>
      <c r="J165" s="202"/>
    </row>
    <row r="166" spans="1:10" ht="20.100000000000001" customHeight="1" x14ac:dyDescent="0.25">
      <c r="A166" s="76">
        <f t="shared" si="42"/>
        <v>109</v>
      </c>
      <c r="B166" s="290" t="s">
        <v>1513</v>
      </c>
      <c r="C166" s="74" t="str">
        <f t="shared" si="40"/>
        <v xml:space="preserve">Jabalinas 15x1500 tipo Cooperwel </v>
      </c>
      <c r="D166" s="141" t="str">
        <f t="shared" si="41"/>
        <v>Un.</v>
      </c>
      <c r="E166" s="119"/>
      <c r="G166" s="401" t="s">
        <v>1622</v>
      </c>
      <c r="H166" s="355" t="s">
        <v>1588</v>
      </c>
      <c r="I166" s="135"/>
      <c r="J166" s="202"/>
    </row>
    <row r="167" spans="1:10" ht="20.100000000000001" customHeight="1" x14ac:dyDescent="0.25">
      <c r="A167" s="76">
        <f t="shared" si="42"/>
        <v>110</v>
      </c>
      <c r="B167" s="290" t="s">
        <v>1514</v>
      </c>
      <c r="C167" s="74" t="str">
        <f t="shared" ref="C167:C174" si="43">IFERROR(VLOOKUP(J167,Tabla_Items,2,FALSE),G167)</f>
        <v>Prensa cable p/jabalina</v>
      </c>
      <c r="D167" s="141" t="str">
        <f t="shared" ref="D167:D174" si="44">IFERROR(VLOOKUP(J167,Tabla_Items,3,FALSE),H167)</f>
        <v>Un.</v>
      </c>
      <c r="E167" s="119"/>
      <c r="G167" s="401" t="s">
        <v>1623</v>
      </c>
      <c r="H167" s="355" t="s">
        <v>1588</v>
      </c>
      <c r="I167" s="135"/>
      <c r="J167" s="202"/>
    </row>
    <row r="168" spans="1:10" ht="20.100000000000001" customHeight="1" x14ac:dyDescent="0.25">
      <c r="A168" s="76">
        <f t="shared" si="42"/>
        <v>111</v>
      </c>
      <c r="B168" s="290" t="s">
        <v>1515</v>
      </c>
      <c r="C168" s="74" t="str">
        <f t="shared" si="43"/>
        <v>Caja de Inspección Hierro fundido</v>
      </c>
      <c r="D168" s="141" t="str">
        <f t="shared" si="44"/>
        <v>Un.</v>
      </c>
      <c r="E168" s="119"/>
      <c r="G168" s="401" t="s">
        <v>1624</v>
      </c>
      <c r="H168" s="355" t="s">
        <v>1588</v>
      </c>
      <c r="I168" s="135"/>
      <c r="J168" s="202"/>
    </row>
    <row r="169" spans="1:10" ht="20.100000000000001" customHeight="1" x14ac:dyDescent="0.25">
      <c r="A169" s="76">
        <f t="shared" si="42"/>
        <v>112</v>
      </c>
      <c r="B169" s="290" t="s">
        <v>1516</v>
      </c>
      <c r="C169" s="74" t="str">
        <f t="shared" si="43"/>
        <v xml:space="preserve">Cable Cu desnudo 25 mm2 </v>
      </c>
      <c r="D169" s="141" t="str">
        <f t="shared" si="44"/>
        <v>m.</v>
      </c>
      <c r="E169" s="119"/>
      <c r="G169" s="401" t="s">
        <v>1625</v>
      </c>
      <c r="H169" s="355" t="s">
        <v>1646</v>
      </c>
      <c r="I169" s="135"/>
      <c r="J169" s="202"/>
    </row>
    <row r="170" spans="1:10" ht="20.100000000000001" customHeight="1" x14ac:dyDescent="0.25">
      <c r="A170" s="76">
        <f t="shared" si="42"/>
        <v>113</v>
      </c>
      <c r="B170" s="290" t="s">
        <v>1517</v>
      </c>
      <c r="C170" s="74" t="str">
        <f t="shared" si="43"/>
        <v>Cable Cu antillama 1,5 mm2  Pirelli</v>
      </c>
      <c r="D170" s="141" t="str">
        <f t="shared" si="44"/>
        <v>m.</v>
      </c>
      <c r="E170" s="119"/>
      <c r="G170" s="401" t="s">
        <v>1626</v>
      </c>
      <c r="H170" s="355" t="s">
        <v>1646</v>
      </c>
      <c r="I170" s="135"/>
      <c r="J170" s="202"/>
    </row>
    <row r="171" spans="1:10" ht="20.100000000000001" customHeight="1" x14ac:dyDescent="0.25">
      <c r="A171" s="76">
        <f t="shared" si="42"/>
        <v>114</v>
      </c>
      <c r="B171" s="290" t="s">
        <v>1518</v>
      </c>
      <c r="C171" s="74" t="str">
        <f t="shared" si="43"/>
        <v>Cable Cu antillama 2,5 mm2 pirelli</v>
      </c>
      <c r="D171" s="141" t="str">
        <f t="shared" si="44"/>
        <v>m.</v>
      </c>
      <c r="E171" s="119"/>
      <c r="G171" s="401" t="s">
        <v>1627</v>
      </c>
      <c r="H171" s="355" t="s">
        <v>1646</v>
      </c>
      <c r="I171" s="135"/>
      <c r="J171" s="202"/>
    </row>
    <row r="172" spans="1:10" ht="20.100000000000001" customHeight="1" x14ac:dyDescent="0.25">
      <c r="A172" s="76">
        <f t="shared" si="42"/>
        <v>115</v>
      </c>
      <c r="B172" s="290" t="s">
        <v>1519</v>
      </c>
      <c r="C172" s="74" t="str">
        <f t="shared" si="43"/>
        <v>Cable Cu antillama 4 mm2  Pirelli</v>
      </c>
      <c r="D172" s="141" t="str">
        <f t="shared" si="44"/>
        <v>m.</v>
      </c>
      <c r="E172" s="119"/>
      <c r="G172" s="401" t="s">
        <v>1628</v>
      </c>
      <c r="H172" s="355" t="s">
        <v>1646</v>
      </c>
      <c r="I172" s="135"/>
      <c r="J172" s="202"/>
    </row>
    <row r="173" spans="1:10" ht="20.100000000000001" customHeight="1" x14ac:dyDescent="0.25">
      <c r="A173" s="76">
        <f t="shared" si="42"/>
        <v>116</v>
      </c>
      <c r="B173" s="290" t="s">
        <v>1520</v>
      </c>
      <c r="C173" s="74" t="str">
        <f t="shared" si="43"/>
        <v>Cable Cu antillama 6 mm2 Pirelli</v>
      </c>
      <c r="D173" s="141" t="str">
        <f t="shared" si="44"/>
        <v>m.</v>
      </c>
      <c r="E173" s="119"/>
      <c r="G173" s="401" t="s">
        <v>1629</v>
      </c>
      <c r="H173" s="355" t="s">
        <v>1646</v>
      </c>
      <c r="I173" s="135"/>
      <c r="J173" s="202"/>
    </row>
    <row r="174" spans="1:10" ht="20.100000000000001" customHeight="1" x14ac:dyDescent="0.25">
      <c r="A174" s="76">
        <f t="shared" si="42"/>
        <v>117</v>
      </c>
      <c r="B174" s="290" t="s">
        <v>1521</v>
      </c>
      <c r="C174" s="74" t="str">
        <f t="shared" si="43"/>
        <v>Cable Cu antillama 10 mm2 Pirelli</v>
      </c>
      <c r="D174" s="141" t="str">
        <f t="shared" si="44"/>
        <v>m.</v>
      </c>
      <c r="E174" s="119"/>
      <c r="G174" s="401" t="s">
        <v>1842</v>
      </c>
      <c r="H174" s="355" t="s">
        <v>1646</v>
      </c>
      <c r="I174" s="135"/>
      <c r="J174" s="202"/>
    </row>
    <row r="175" spans="1:10" ht="20.100000000000001" customHeight="1" x14ac:dyDescent="0.25">
      <c r="A175" s="76">
        <f t="shared" si="42"/>
        <v>118</v>
      </c>
      <c r="B175" s="290" t="s">
        <v>1522</v>
      </c>
      <c r="C175" s="74" t="str">
        <f t="shared" ref="C175:C177" si="45">IFERROR(VLOOKUP(J175,Tabla_Items,2,FALSE),G175)</f>
        <v>Cable Cu antillama 35 mm2 Pirelli</v>
      </c>
      <c r="D175" s="141" t="str">
        <f t="shared" ref="D175:D177" si="46">IFERROR(VLOOKUP(J175,Tabla_Items,3,FALSE),H175)</f>
        <v>m.</v>
      </c>
      <c r="E175" s="119"/>
      <c r="G175" s="401" t="s">
        <v>1843</v>
      </c>
      <c r="H175" s="355" t="s">
        <v>1646</v>
      </c>
      <c r="I175" s="135"/>
      <c r="J175" s="202"/>
    </row>
    <row r="176" spans="1:10" ht="20.100000000000001" customHeight="1" x14ac:dyDescent="0.25">
      <c r="A176" s="76">
        <f t="shared" si="42"/>
        <v>119</v>
      </c>
      <c r="B176" s="290" t="s">
        <v>1523</v>
      </c>
      <c r="C176" s="74" t="str">
        <f t="shared" si="45"/>
        <v>Interrupt. difer. 4 x 16 Amp. 30 mA.</v>
      </c>
      <c r="D176" s="141" t="str">
        <f t="shared" si="46"/>
        <v>Un.</v>
      </c>
      <c r="E176" s="119"/>
      <c r="G176" s="401" t="s">
        <v>1844</v>
      </c>
      <c r="H176" s="355" t="s">
        <v>1588</v>
      </c>
      <c r="I176" s="135"/>
      <c r="J176" s="202"/>
    </row>
    <row r="177" spans="1:10" ht="20.100000000000001" customHeight="1" x14ac:dyDescent="0.25">
      <c r="A177" s="76">
        <f t="shared" si="42"/>
        <v>120</v>
      </c>
      <c r="B177" s="290" t="s">
        <v>1524</v>
      </c>
      <c r="C177" s="74" t="str">
        <f t="shared" si="45"/>
        <v>Interrupt. difer. 4 x 25 Amp. 30 mA.</v>
      </c>
      <c r="D177" s="141" t="str">
        <f t="shared" si="46"/>
        <v>Un.</v>
      </c>
      <c r="E177" s="119"/>
      <c r="G177" s="401" t="s">
        <v>1630</v>
      </c>
      <c r="H177" s="355" t="s">
        <v>1588</v>
      </c>
      <c r="I177" s="135"/>
      <c r="J177" s="202"/>
    </row>
    <row r="178" spans="1:10" ht="20.100000000000001" customHeight="1" x14ac:dyDescent="0.25">
      <c r="A178" s="76">
        <f t="shared" si="42"/>
        <v>121</v>
      </c>
      <c r="B178" s="290" t="s">
        <v>1525</v>
      </c>
      <c r="C178" s="74" t="str">
        <f t="shared" si="40"/>
        <v>Interrupt. difer. 4 x 32 Amp. 30 mA.</v>
      </c>
      <c r="D178" s="141" t="str">
        <f t="shared" si="41"/>
        <v>Un.</v>
      </c>
      <c r="E178" s="119"/>
      <c r="G178" s="401" t="s">
        <v>1631</v>
      </c>
      <c r="H178" s="355" t="s">
        <v>1588</v>
      </c>
      <c r="I178" s="135"/>
      <c r="J178" s="202"/>
    </row>
    <row r="179" spans="1:10" ht="20.100000000000001" customHeight="1" x14ac:dyDescent="0.25">
      <c r="A179" s="76">
        <f t="shared" si="42"/>
        <v>122</v>
      </c>
      <c r="B179" s="290" t="s">
        <v>1579</v>
      </c>
      <c r="C179" s="74" t="str">
        <f t="shared" si="40"/>
        <v>Interrupt. difer. 4 x 60 Amp. 30 mA.</v>
      </c>
      <c r="D179" s="141" t="str">
        <f t="shared" si="41"/>
        <v>Un.</v>
      </c>
      <c r="E179" s="119"/>
      <c r="G179" s="401" t="s">
        <v>1632</v>
      </c>
      <c r="H179" s="355" t="s">
        <v>1588</v>
      </c>
      <c r="I179" s="135"/>
      <c r="J179" s="202"/>
    </row>
    <row r="180" spans="1:10" ht="20.100000000000001" customHeight="1" x14ac:dyDescent="0.25">
      <c r="A180" s="76">
        <f t="shared" si="42"/>
        <v>123</v>
      </c>
      <c r="B180" s="290" t="s">
        <v>1580</v>
      </c>
      <c r="C180" s="74" t="str">
        <f t="shared" si="40"/>
        <v>Interrupt. difer. 4 x 120 Amp. 300 mA.</v>
      </c>
      <c r="D180" s="141" t="str">
        <f t="shared" si="41"/>
        <v>Un.</v>
      </c>
      <c r="E180" s="119"/>
      <c r="G180" s="401" t="s">
        <v>1721</v>
      </c>
      <c r="H180" s="355" t="s">
        <v>1588</v>
      </c>
      <c r="I180" s="135"/>
      <c r="J180" s="202"/>
    </row>
    <row r="181" spans="1:10" ht="20.100000000000001" customHeight="1" x14ac:dyDescent="0.25">
      <c r="A181" s="76">
        <f t="shared" si="42"/>
        <v>124</v>
      </c>
      <c r="B181" s="290" t="s">
        <v>1581</v>
      </c>
      <c r="C181" s="74" t="str">
        <f t="shared" si="40"/>
        <v>Llaves termomagneticas 2 x 6A - MG</v>
      </c>
      <c r="D181" s="141" t="str">
        <f t="shared" si="41"/>
        <v>Un.</v>
      </c>
      <c r="E181" s="119"/>
      <c r="G181" s="401" t="s">
        <v>1633</v>
      </c>
      <c r="H181" s="355" t="s">
        <v>1588</v>
      </c>
      <c r="I181" s="135"/>
      <c r="J181" s="202"/>
    </row>
    <row r="182" spans="1:10" ht="20.100000000000001" customHeight="1" x14ac:dyDescent="0.25">
      <c r="A182" s="76">
        <f t="shared" si="42"/>
        <v>125</v>
      </c>
      <c r="B182" s="290" t="s">
        <v>1582</v>
      </c>
      <c r="C182" s="74" t="str">
        <f t="shared" si="40"/>
        <v>Llaves termomagneticas 2 x 10A - MG</v>
      </c>
      <c r="D182" s="141" t="str">
        <f t="shared" si="41"/>
        <v>Un.</v>
      </c>
      <c r="E182" s="119"/>
      <c r="G182" s="401" t="s">
        <v>1634</v>
      </c>
      <c r="H182" s="355" t="s">
        <v>1588</v>
      </c>
      <c r="I182" s="135"/>
      <c r="J182" s="202"/>
    </row>
    <row r="183" spans="1:10" ht="20.100000000000001" customHeight="1" x14ac:dyDescent="0.25">
      <c r="A183" s="76">
        <f t="shared" si="42"/>
        <v>126</v>
      </c>
      <c r="B183" s="290" t="s">
        <v>1583</v>
      </c>
      <c r="C183" s="74" t="str">
        <f t="shared" si="40"/>
        <v>Llaves termomagneticas 2 x 16A - MG</v>
      </c>
      <c r="D183" s="141" t="str">
        <f t="shared" si="41"/>
        <v>Un.</v>
      </c>
      <c r="E183" s="119"/>
      <c r="G183" s="401" t="s">
        <v>1635</v>
      </c>
      <c r="H183" s="355" t="s">
        <v>1588</v>
      </c>
      <c r="I183" s="135"/>
      <c r="J183" s="202"/>
    </row>
    <row r="184" spans="1:10" ht="20.100000000000001" customHeight="1" x14ac:dyDescent="0.25">
      <c r="A184" s="76">
        <f t="shared" si="42"/>
        <v>127</v>
      </c>
      <c r="B184" s="290" t="s">
        <v>1584</v>
      </c>
      <c r="C184" s="74" t="str">
        <f t="shared" ref="C184" si="47">IFERROR(VLOOKUP(J184,Tabla_Items,2,FALSE),G184)</f>
        <v>Llaves termomagneticas 2 x 20A - MG</v>
      </c>
      <c r="D184" s="141" t="str">
        <f t="shared" ref="D184" si="48">IFERROR(VLOOKUP(J184,Tabla_Items,3,FALSE),H184)</f>
        <v>Un.</v>
      </c>
      <c r="E184" s="119"/>
      <c r="G184" s="401" t="s">
        <v>1722</v>
      </c>
      <c r="H184" s="355" t="s">
        <v>1588</v>
      </c>
      <c r="I184" s="135"/>
      <c r="J184" s="202"/>
    </row>
    <row r="185" spans="1:10" ht="20.100000000000001" customHeight="1" x14ac:dyDescent="0.25">
      <c r="A185" s="76">
        <f t="shared" si="42"/>
        <v>128</v>
      </c>
      <c r="B185" s="290" t="s">
        <v>1585</v>
      </c>
      <c r="C185" s="74" t="str">
        <f t="shared" si="40"/>
        <v>Llaves termomagneticas 2x25A - MG</v>
      </c>
      <c r="D185" s="141" t="str">
        <f t="shared" si="41"/>
        <v>Un.</v>
      </c>
      <c r="E185" s="119"/>
      <c r="G185" s="401" t="s">
        <v>1636</v>
      </c>
      <c r="H185" s="355" t="s">
        <v>1588</v>
      </c>
      <c r="I185" s="135"/>
      <c r="J185" s="202"/>
    </row>
    <row r="186" spans="1:10" ht="20.100000000000001" customHeight="1" x14ac:dyDescent="0.25">
      <c r="A186" s="76">
        <f t="shared" si="42"/>
        <v>129</v>
      </c>
      <c r="B186" s="290" t="s">
        <v>1586</v>
      </c>
      <c r="C186" s="74" t="str">
        <f t="shared" si="40"/>
        <v>Llaves termomagneticas 4 x 25 A - MG</v>
      </c>
      <c r="D186" s="141" t="str">
        <f t="shared" si="41"/>
        <v>Un.</v>
      </c>
      <c r="E186" s="119"/>
      <c r="G186" s="402" t="s">
        <v>1723</v>
      </c>
      <c r="H186" s="355" t="s">
        <v>1588</v>
      </c>
      <c r="I186" s="135"/>
      <c r="J186" s="202"/>
    </row>
    <row r="187" spans="1:10" ht="20.100000000000001" customHeight="1" x14ac:dyDescent="0.25">
      <c r="A187" s="76">
        <f t="shared" si="42"/>
        <v>130</v>
      </c>
      <c r="B187" s="290" t="s">
        <v>1845</v>
      </c>
      <c r="C187" s="74" t="str">
        <f t="shared" si="40"/>
        <v>Llaves termomagneticas 4 x 32 A - MG</v>
      </c>
      <c r="D187" s="141" t="str">
        <f t="shared" si="41"/>
        <v>Un.</v>
      </c>
      <c r="E187" s="119"/>
      <c r="G187" s="402" t="s">
        <v>1637</v>
      </c>
      <c r="H187" s="355" t="s">
        <v>1588</v>
      </c>
      <c r="I187" s="135"/>
      <c r="J187" s="202"/>
    </row>
    <row r="188" spans="1:10" ht="20.100000000000001" customHeight="1" x14ac:dyDescent="0.25">
      <c r="A188" s="76">
        <f t="shared" si="42"/>
        <v>131</v>
      </c>
      <c r="B188" s="290" t="s">
        <v>1846</v>
      </c>
      <c r="C188" s="74" t="str">
        <f t="shared" si="40"/>
        <v>Contactor p 10 KA</v>
      </c>
      <c r="D188" s="141" t="str">
        <f t="shared" si="41"/>
        <v>Un.</v>
      </c>
      <c r="E188" s="119"/>
      <c r="G188" s="402" t="s">
        <v>1638</v>
      </c>
      <c r="H188" s="355" t="s">
        <v>1588</v>
      </c>
      <c r="I188" s="135"/>
      <c r="J188" s="202"/>
    </row>
    <row r="189" spans="1:10" ht="20.100000000000001" customHeight="1" x14ac:dyDescent="0.25">
      <c r="A189" s="76">
        <f t="shared" si="42"/>
        <v>132</v>
      </c>
      <c r="B189" s="290" t="s">
        <v>1847</v>
      </c>
      <c r="C189" s="74" t="str">
        <f t="shared" si="40"/>
        <v>llave Selectora p transferencia GE tetrapolar</v>
      </c>
      <c r="D189" s="141" t="str">
        <f t="shared" si="41"/>
        <v>Un.</v>
      </c>
      <c r="E189" s="119"/>
      <c r="G189" s="402" t="s">
        <v>1639</v>
      </c>
      <c r="H189" s="355" t="s">
        <v>1588</v>
      </c>
      <c r="I189" s="135"/>
      <c r="J189" s="202"/>
    </row>
    <row r="190" spans="1:10" ht="20.100000000000001" customHeight="1" x14ac:dyDescent="0.25">
      <c r="A190" s="76">
        <f t="shared" si="42"/>
        <v>133</v>
      </c>
      <c r="B190" s="290" t="s">
        <v>1920</v>
      </c>
      <c r="C190" s="74" t="str">
        <f t="shared" si="40"/>
        <v xml:space="preserve">Juego de Barras 200A c. tapa acrilico                        </v>
      </c>
      <c r="D190" s="141" t="str">
        <f t="shared" si="41"/>
        <v>Un.</v>
      </c>
      <c r="E190" s="119"/>
      <c r="G190" s="402" t="s">
        <v>1640</v>
      </c>
      <c r="H190" s="355" t="s">
        <v>1588</v>
      </c>
      <c r="I190" s="135"/>
      <c r="J190" s="202"/>
    </row>
    <row r="191" spans="1:10" ht="20.100000000000001" customHeight="1" x14ac:dyDescent="0.25">
      <c r="A191" s="76">
        <f t="shared" si="42"/>
        <v>134</v>
      </c>
      <c r="B191" s="290" t="s">
        <v>1926</v>
      </c>
      <c r="C191" s="74" t="str">
        <f t="shared" si="40"/>
        <v>Cámara de HºA</v>
      </c>
      <c r="D191" s="141" t="str">
        <f t="shared" si="41"/>
        <v>Un.</v>
      </c>
      <c r="E191" s="119"/>
      <c r="G191" s="402" t="s">
        <v>1641</v>
      </c>
      <c r="H191" s="355" t="s">
        <v>1588</v>
      </c>
      <c r="I191" s="135"/>
      <c r="J191" s="202"/>
    </row>
    <row r="192" spans="1:10" ht="20.100000000000001" customHeight="1" x14ac:dyDescent="0.25">
      <c r="A192" s="76">
        <f t="shared" si="42"/>
        <v>134</v>
      </c>
      <c r="B192" s="290" t="s">
        <v>1275</v>
      </c>
      <c r="C192" s="74" t="str">
        <f t="shared" si="40"/>
        <v>Baja tensión</v>
      </c>
      <c r="D192" s="141">
        <f t="shared" si="41"/>
        <v>0</v>
      </c>
      <c r="E192" s="119"/>
      <c r="G192" s="303" t="s">
        <v>1401</v>
      </c>
      <c r="H192" s="373"/>
      <c r="I192" s="135"/>
      <c r="J192" s="202"/>
    </row>
    <row r="193" spans="1:10" ht="20.100000000000001" customHeight="1" x14ac:dyDescent="0.25">
      <c r="A193" s="76">
        <f t="shared" si="42"/>
        <v>135</v>
      </c>
      <c r="B193" s="290" t="s">
        <v>1526</v>
      </c>
      <c r="C193" s="74" t="str">
        <f t="shared" si="40"/>
        <v>Router inalámbrico 24 bocas</v>
      </c>
      <c r="D193" s="141" t="str">
        <f t="shared" si="41"/>
        <v>Un.</v>
      </c>
      <c r="E193" s="119"/>
      <c r="G193" s="374" t="s">
        <v>1849</v>
      </c>
      <c r="H193" s="373" t="s">
        <v>1588</v>
      </c>
      <c r="I193" s="135"/>
      <c r="J193" s="202"/>
    </row>
    <row r="194" spans="1:10" ht="20.100000000000001" customHeight="1" x14ac:dyDescent="0.25">
      <c r="A194" s="76">
        <f t="shared" si="42"/>
        <v>136</v>
      </c>
      <c r="B194" s="290" t="s">
        <v>1527</v>
      </c>
      <c r="C194" s="74" t="str">
        <f t="shared" ref="C194:C195" si="49">IFERROR(VLOOKUP(J194,Tabla_Items,2,FALSE),G194)</f>
        <v>Rack XL con 4 montantes de 19" 600x500x600mm</v>
      </c>
      <c r="D194" s="141" t="str">
        <f t="shared" ref="D194:D195" si="50">IFERROR(VLOOKUP(J194,Tabla_Items,3,FALSE),H194)</f>
        <v>Un.</v>
      </c>
      <c r="E194" s="119"/>
      <c r="G194" s="374" t="s">
        <v>1642</v>
      </c>
      <c r="H194" s="373" t="s">
        <v>1588</v>
      </c>
      <c r="I194" s="135"/>
      <c r="J194" s="202"/>
    </row>
    <row r="195" spans="1:10" ht="20.100000000000001" customHeight="1" x14ac:dyDescent="0.25">
      <c r="A195" s="76">
        <f t="shared" si="42"/>
        <v>137</v>
      </c>
      <c r="B195" s="290" t="s">
        <v>1528</v>
      </c>
      <c r="C195" s="74" t="str">
        <f t="shared" si="49"/>
        <v>Rack XL con 4 montantes de 19" 600x500x600mm</v>
      </c>
      <c r="D195" s="141" t="str">
        <f t="shared" si="50"/>
        <v>Un.</v>
      </c>
      <c r="E195" s="119"/>
      <c r="G195" s="374" t="s">
        <v>1642</v>
      </c>
      <c r="H195" s="373" t="s">
        <v>1588</v>
      </c>
      <c r="I195" s="135"/>
      <c r="J195" s="202"/>
    </row>
    <row r="196" spans="1:10" ht="20.100000000000001" customHeight="1" x14ac:dyDescent="0.25">
      <c r="A196" s="76">
        <f t="shared" si="42"/>
        <v>138</v>
      </c>
      <c r="B196" s="290" t="s">
        <v>1529</v>
      </c>
      <c r="C196" s="74" t="str">
        <f t="shared" si="40"/>
        <v>Patch Pannel 19" con 24 tomas RJ45 de 8 contactos</v>
      </c>
      <c r="D196" s="141" t="str">
        <f t="shared" si="41"/>
        <v>Un.</v>
      </c>
      <c r="E196" s="119"/>
      <c r="G196" s="374" t="s">
        <v>1643</v>
      </c>
      <c r="H196" s="373" t="s">
        <v>1588</v>
      </c>
      <c r="I196" s="135"/>
      <c r="J196" s="202"/>
    </row>
    <row r="197" spans="1:10" ht="20.100000000000001" customHeight="1" x14ac:dyDescent="0.25">
      <c r="A197" s="76">
        <f t="shared" si="42"/>
        <v>139</v>
      </c>
      <c r="B197" s="290" t="s">
        <v>1530</v>
      </c>
      <c r="C197" s="74" t="str">
        <f t="shared" si="40"/>
        <v>Patch Cord de 3m c/u  con 2 conect. RJ45 de 8 contac.</v>
      </c>
      <c r="D197" s="141" t="str">
        <f t="shared" si="41"/>
        <v>Un.</v>
      </c>
      <c r="E197" s="119"/>
      <c r="G197" s="374" t="s">
        <v>1644</v>
      </c>
      <c r="H197" s="373" t="s">
        <v>1588</v>
      </c>
      <c r="I197" s="135"/>
      <c r="J197" s="202"/>
    </row>
    <row r="198" spans="1:10" ht="20.100000000000001" customHeight="1" x14ac:dyDescent="0.25">
      <c r="A198" s="76">
        <f t="shared" si="42"/>
        <v>140</v>
      </c>
      <c r="B198" s="290" t="s">
        <v>1848</v>
      </c>
      <c r="C198" s="74" t="str">
        <f t="shared" si="40"/>
        <v>Toma RJ45 (hembra) de embutir para red de datos</v>
      </c>
      <c r="D198" s="141" t="str">
        <f t="shared" si="41"/>
        <v>m.</v>
      </c>
      <c r="E198" s="119"/>
      <c r="G198" s="374" t="s">
        <v>1645</v>
      </c>
      <c r="H198" s="373" t="s">
        <v>1646</v>
      </c>
      <c r="I198" s="135"/>
      <c r="J198" s="202"/>
    </row>
    <row r="199" spans="1:10" ht="20.100000000000001" customHeight="1" x14ac:dyDescent="0.25">
      <c r="A199" s="76">
        <f t="shared" si="42"/>
        <v>140</v>
      </c>
      <c r="B199" s="293" t="s">
        <v>1276</v>
      </c>
      <c r="C199" s="74" t="str">
        <f t="shared" si="40"/>
        <v>Artefactos</v>
      </c>
      <c r="D199" s="141">
        <f t="shared" si="41"/>
        <v>0</v>
      </c>
      <c r="E199" s="119"/>
      <c r="G199" s="375" t="s">
        <v>1402</v>
      </c>
      <c r="H199" s="373"/>
      <c r="I199" s="135"/>
      <c r="J199" s="202"/>
    </row>
    <row r="200" spans="1:10" ht="20.100000000000001" customHeight="1" x14ac:dyDescent="0.25">
      <c r="A200" s="76">
        <f t="shared" si="42"/>
        <v>140</v>
      </c>
      <c r="B200" s="293" t="s">
        <v>1277</v>
      </c>
      <c r="C200" s="74" t="str">
        <f t="shared" si="40"/>
        <v>Artefactos de Iluminación</v>
      </c>
      <c r="D200" s="141">
        <f t="shared" si="41"/>
        <v>0</v>
      </c>
      <c r="E200" s="119"/>
      <c r="G200" s="336" t="s">
        <v>1403</v>
      </c>
      <c r="H200" s="373"/>
      <c r="I200" s="135"/>
      <c r="J200" s="202"/>
    </row>
    <row r="201" spans="1:10" ht="20.100000000000001" customHeight="1" x14ac:dyDescent="0.25">
      <c r="A201" s="76">
        <f t="shared" si="42"/>
        <v>141</v>
      </c>
      <c r="B201" s="293" t="s">
        <v>1531</v>
      </c>
      <c r="C201" s="74" t="str">
        <f t="shared" si="40"/>
        <v xml:space="preserve">Luminaria Tipo Novalucce </v>
      </c>
      <c r="D201" s="141" t="str">
        <f t="shared" si="41"/>
        <v>Un.</v>
      </c>
      <c r="E201" s="119"/>
      <c r="G201" s="376" t="s">
        <v>1647</v>
      </c>
      <c r="H201" s="373" t="s">
        <v>1588</v>
      </c>
      <c r="I201" s="135"/>
      <c r="J201" s="202"/>
    </row>
    <row r="202" spans="1:10" ht="20.100000000000001" customHeight="1" x14ac:dyDescent="0.25">
      <c r="A202" s="76">
        <f t="shared" si="42"/>
        <v>142</v>
      </c>
      <c r="B202" s="293" t="s">
        <v>1532</v>
      </c>
      <c r="C202" s="74" t="str">
        <f t="shared" si="40"/>
        <v>Luminaria farol tipo Atlantis 100w</v>
      </c>
      <c r="D202" s="141" t="str">
        <f t="shared" si="41"/>
        <v>Un.</v>
      </c>
      <c r="E202" s="119"/>
      <c r="G202" s="376" t="s">
        <v>1648</v>
      </c>
      <c r="H202" s="373" t="s">
        <v>1588</v>
      </c>
      <c r="I202" s="135"/>
      <c r="J202" s="202"/>
    </row>
    <row r="203" spans="1:10" ht="20.100000000000001" customHeight="1" x14ac:dyDescent="0.25">
      <c r="A203" s="76">
        <f t="shared" si="42"/>
        <v>143</v>
      </c>
      <c r="B203" s="293" t="s">
        <v>1533</v>
      </c>
      <c r="C203" s="74" t="str">
        <f t="shared" si="40"/>
        <v>Luminaria cuadrada 1x18w</v>
      </c>
      <c r="D203" s="141" t="str">
        <f t="shared" si="41"/>
        <v>Un.</v>
      </c>
      <c r="E203" s="119"/>
      <c r="G203" s="376" t="s">
        <v>1850</v>
      </c>
      <c r="H203" s="373" t="s">
        <v>1588</v>
      </c>
      <c r="I203" s="135"/>
      <c r="J203" s="202"/>
    </row>
    <row r="204" spans="1:10" ht="20.100000000000001" customHeight="1" x14ac:dyDescent="0.25">
      <c r="A204" s="76">
        <f t="shared" si="42"/>
        <v>144</v>
      </c>
      <c r="B204" s="293" t="s">
        <v>1534</v>
      </c>
      <c r="C204" s="74" t="str">
        <f t="shared" si="40"/>
        <v>Reflector Led 20w</v>
      </c>
      <c r="D204" s="141" t="str">
        <f t="shared" si="41"/>
        <v>Un.</v>
      </c>
      <c r="E204" s="119"/>
      <c r="G204" s="376" t="s">
        <v>1724</v>
      </c>
      <c r="H204" s="373" t="s">
        <v>1588</v>
      </c>
      <c r="I204" s="135"/>
      <c r="J204" s="202"/>
    </row>
    <row r="205" spans="1:10" ht="20.100000000000001" customHeight="1" x14ac:dyDescent="0.25">
      <c r="A205" s="76">
        <f t="shared" si="42"/>
        <v>145</v>
      </c>
      <c r="B205" s="293" t="s">
        <v>1535</v>
      </c>
      <c r="C205" s="74" t="str">
        <f t="shared" si="40"/>
        <v>Reflector Led 150w</v>
      </c>
      <c r="D205" s="141" t="str">
        <f t="shared" si="41"/>
        <v>Un.</v>
      </c>
      <c r="E205" s="119"/>
      <c r="G205" s="376" t="s">
        <v>1851</v>
      </c>
      <c r="H205" s="373" t="s">
        <v>1588</v>
      </c>
      <c r="I205" s="135"/>
      <c r="J205" s="202"/>
    </row>
    <row r="206" spans="1:10" ht="20.100000000000001" customHeight="1" x14ac:dyDescent="0.25">
      <c r="A206" s="76">
        <f t="shared" si="42"/>
        <v>146</v>
      </c>
      <c r="B206" s="293" t="s">
        <v>1536</v>
      </c>
      <c r="C206" s="74" t="str">
        <f t="shared" si="40"/>
        <v>Farol exterior 100w</v>
      </c>
      <c r="D206" s="141" t="str">
        <f t="shared" si="41"/>
        <v>Un.</v>
      </c>
      <c r="E206" s="119"/>
      <c r="G206" s="376" t="s">
        <v>1649</v>
      </c>
      <c r="H206" s="373" t="s">
        <v>1588</v>
      </c>
      <c r="I206" s="135"/>
      <c r="J206" s="202"/>
    </row>
    <row r="207" spans="1:10" ht="20.100000000000001" customHeight="1" thickBot="1" x14ac:dyDescent="0.3">
      <c r="A207" s="76">
        <f t="shared" si="42"/>
        <v>146</v>
      </c>
      <c r="B207" s="293" t="s">
        <v>1278</v>
      </c>
      <c r="C207" s="74" t="str">
        <f t="shared" si="40"/>
        <v>Luminarias</v>
      </c>
      <c r="D207" s="141">
        <f t="shared" si="41"/>
        <v>0</v>
      </c>
      <c r="E207" s="119"/>
      <c r="G207" s="360" t="s">
        <v>1404</v>
      </c>
      <c r="H207" s="373"/>
      <c r="I207" s="135"/>
      <c r="J207" s="202"/>
    </row>
    <row r="208" spans="1:10" ht="20.100000000000001" customHeight="1" x14ac:dyDescent="0.25">
      <c r="A208" s="76">
        <f t="shared" si="42"/>
        <v>147</v>
      </c>
      <c r="B208" s="293" t="s">
        <v>1650</v>
      </c>
      <c r="C208" s="74" t="str">
        <f t="shared" si="40"/>
        <v>Tubos LED .18w Luz Dia</v>
      </c>
      <c r="D208" s="141" t="str">
        <f t="shared" si="41"/>
        <v xml:space="preserve">Un </v>
      </c>
      <c r="E208" s="119"/>
      <c r="G208" s="316" t="s">
        <v>1652</v>
      </c>
      <c r="H208" s="373" t="s">
        <v>1465</v>
      </c>
      <c r="I208" s="135"/>
      <c r="J208" s="202"/>
    </row>
    <row r="209" spans="1:10" ht="20.100000000000001" customHeight="1" x14ac:dyDescent="0.25">
      <c r="A209" s="76">
        <f t="shared" si="42"/>
        <v>148</v>
      </c>
      <c r="B209" s="293" t="s">
        <v>1651</v>
      </c>
      <c r="C209" s="74" t="str">
        <f t="shared" si="40"/>
        <v>Tubos LED .24w Luz Dia</v>
      </c>
      <c r="D209" s="141" t="str">
        <f t="shared" si="41"/>
        <v xml:space="preserve">Un </v>
      </c>
      <c r="E209" s="119"/>
      <c r="G209" s="316" t="s">
        <v>1653</v>
      </c>
      <c r="H209" s="373" t="s">
        <v>1465</v>
      </c>
      <c r="I209" s="135"/>
      <c r="J209" s="202"/>
    </row>
    <row r="210" spans="1:10" ht="20.100000000000001" customHeight="1" x14ac:dyDescent="0.25">
      <c r="A210" s="76">
        <f t="shared" si="42"/>
        <v>149</v>
      </c>
      <c r="B210" s="293" t="s">
        <v>1279</v>
      </c>
      <c r="C210" s="74" t="str">
        <f t="shared" ref="C210:C280" si="51">IFERROR(VLOOKUP(J210,Tabla_Items,2,FALSE),G210)</f>
        <v>Iluminación de Emergencia</v>
      </c>
      <c r="D210" s="141" t="str">
        <f t="shared" ref="D210:D280" si="52">IFERROR(VLOOKUP(J210,Tabla_Items,3,FALSE),H210)</f>
        <v xml:space="preserve">Un </v>
      </c>
      <c r="E210" s="119"/>
      <c r="G210" s="338" t="s">
        <v>1405</v>
      </c>
      <c r="H210" s="373" t="s">
        <v>1465</v>
      </c>
      <c r="I210" s="135"/>
      <c r="J210" s="202"/>
    </row>
    <row r="211" spans="1:10" ht="20.100000000000001" customHeight="1" x14ac:dyDescent="0.25">
      <c r="A211" s="76">
        <f t="shared" si="42"/>
        <v>150</v>
      </c>
      <c r="B211" s="293" t="s">
        <v>1280</v>
      </c>
      <c r="C211" s="74" t="str">
        <f t="shared" si="51"/>
        <v>Ventiladores</v>
      </c>
      <c r="D211" s="141" t="str">
        <f t="shared" si="52"/>
        <v xml:space="preserve">Un </v>
      </c>
      <c r="E211" s="119"/>
      <c r="G211" s="316" t="s">
        <v>1406</v>
      </c>
      <c r="H211" s="373" t="s">
        <v>1465</v>
      </c>
      <c r="I211" s="135"/>
      <c r="J211" s="202"/>
    </row>
    <row r="212" spans="1:10" ht="20.100000000000001" customHeight="1" x14ac:dyDescent="0.25">
      <c r="A212" s="76">
        <f t="shared" si="42"/>
        <v>150</v>
      </c>
      <c r="B212" s="293" t="s">
        <v>1281</v>
      </c>
      <c r="C212" s="74" t="str">
        <f t="shared" si="51"/>
        <v>Otros Artefactos</v>
      </c>
      <c r="D212" s="141">
        <f t="shared" si="52"/>
        <v>0</v>
      </c>
      <c r="E212" s="119"/>
      <c r="G212" s="316" t="s">
        <v>1407</v>
      </c>
      <c r="H212" s="373"/>
      <c r="I212" s="135"/>
      <c r="J212" s="202"/>
    </row>
    <row r="213" spans="1:10" ht="20.100000000000001" customHeight="1" x14ac:dyDescent="0.25">
      <c r="A213" s="76">
        <f t="shared" si="42"/>
        <v>151</v>
      </c>
      <c r="B213" s="293" t="s">
        <v>1537</v>
      </c>
      <c r="C213" s="74" t="str">
        <f t="shared" ref="C213:C215" si="53">IFERROR(VLOOKUP(J213,Tabla_Items,2,FALSE),G213)</f>
        <v>TERMOTANQUE ELECTRICO 80 lts</v>
      </c>
      <c r="D213" s="141" t="str">
        <f t="shared" ref="D213:D215" si="54">IFERROR(VLOOKUP(J213,Tabla_Items,3,FALSE),H213)</f>
        <v>Un</v>
      </c>
      <c r="E213" s="119"/>
      <c r="G213" s="376" t="s">
        <v>1725</v>
      </c>
      <c r="H213" s="377" t="s">
        <v>1464</v>
      </c>
      <c r="I213" s="135"/>
      <c r="J213" s="202"/>
    </row>
    <row r="214" spans="1:10" ht="20.100000000000001" customHeight="1" x14ac:dyDescent="0.25">
      <c r="A214" s="76">
        <f t="shared" si="42"/>
        <v>152</v>
      </c>
      <c r="B214" s="293" t="s">
        <v>1538</v>
      </c>
      <c r="C214" s="74" t="str">
        <f t="shared" si="53"/>
        <v>TERMOTANQUE ELECTRICO 60 lts</v>
      </c>
      <c r="D214" s="141" t="str">
        <f t="shared" si="54"/>
        <v>Un</v>
      </c>
      <c r="E214" s="119"/>
      <c r="G214" s="376" t="s">
        <v>1726</v>
      </c>
      <c r="H214" s="377" t="s">
        <v>1464</v>
      </c>
      <c r="I214" s="135"/>
      <c r="J214" s="202"/>
    </row>
    <row r="215" spans="1:10" ht="20.100000000000001" customHeight="1" x14ac:dyDescent="0.25">
      <c r="A215" s="76">
        <f t="shared" si="42"/>
        <v>153</v>
      </c>
      <c r="B215" s="293" t="s">
        <v>1539</v>
      </c>
      <c r="C215" s="74" t="str">
        <f t="shared" si="53"/>
        <v>Freezer</v>
      </c>
      <c r="D215" s="141" t="str">
        <f t="shared" si="54"/>
        <v>Un</v>
      </c>
      <c r="E215" s="119"/>
      <c r="G215" s="376" t="s">
        <v>1727</v>
      </c>
      <c r="H215" s="377" t="s">
        <v>1464</v>
      </c>
      <c r="I215" s="135"/>
      <c r="J215" s="202"/>
    </row>
    <row r="216" spans="1:10" ht="20.100000000000001" customHeight="1" thickBot="1" x14ac:dyDescent="0.3">
      <c r="A216" s="76">
        <f t="shared" si="42"/>
        <v>154</v>
      </c>
      <c r="B216" s="293" t="s">
        <v>1540</v>
      </c>
      <c r="C216" s="74" t="str">
        <f t="shared" si="51"/>
        <v>Heladera</v>
      </c>
      <c r="D216" s="141" t="str">
        <f t="shared" si="52"/>
        <v>Un</v>
      </c>
      <c r="E216" s="119"/>
      <c r="G216" s="378" t="s">
        <v>1654</v>
      </c>
      <c r="H216" s="379" t="s">
        <v>1464</v>
      </c>
      <c r="I216" s="135"/>
      <c r="J216" s="202"/>
    </row>
    <row r="217" spans="1:10" ht="20.100000000000001" customHeight="1" thickBot="1" x14ac:dyDescent="0.3">
      <c r="A217" s="76">
        <f t="shared" si="42"/>
        <v>154</v>
      </c>
      <c r="B217" s="288" t="s">
        <v>1575</v>
      </c>
      <c r="C217" s="74" t="str">
        <f t="shared" si="51"/>
        <v>INSTALACIÓN SANITARIA</v>
      </c>
      <c r="D217" s="141">
        <f t="shared" si="52"/>
        <v>0</v>
      </c>
      <c r="E217" s="119"/>
      <c r="G217" s="302" t="s">
        <v>1541</v>
      </c>
      <c r="H217" s="346"/>
      <c r="I217" s="135"/>
      <c r="J217" s="202"/>
    </row>
    <row r="218" spans="1:10" ht="20.100000000000001" customHeight="1" x14ac:dyDescent="0.25">
      <c r="A218" s="76">
        <f t="shared" ref="A218:A281" si="55">IF(D218=0,A217,A217+1)</f>
        <v>154</v>
      </c>
      <c r="B218" s="290" t="s">
        <v>1282</v>
      </c>
      <c r="C218" s="74" t="str">
        <f t="shared" si="51"/>
        <v>Instalación base de cloacas, caños, cámaras</v>
      </c>
      <c r="D218" s="141">
        <f t="shared" si="52"/>
        <v>0</v>
      </c>
      <c r="E218" s="119"/>
      <c r="G218" s="380" t="s">
        <v>1408</v>
      </c>
      <c r="H218" s="353"/>
      <c r="I218" s="135"/>
      <c r="J218" s="202"/>
    </row>
    <row r="219" spans="1:10" ht="20.100000000000001" customHeight="1" x14ac:dyDescent="0.25">
      <c r="A219" s="76">
        <f t="shared" si="55"/>
        <v>155</v>
      </c>
      <c r="B219" s="290" t="s">
        <v>1283</v>
      </c>
      <c r="C219" s="74" t="str">
        <f t="shared" ref="C219:C221" si="56">IFERROR(VLOOKUP(J219,Tabla_Items,2,FALSE),G219)</f>
        <v>Excavaciones</v>
      </c>
      <c r="D219" s="141" t="str">
        <f t="shared" ref="D219:D221" si="57">IFERROR(VLOOKUP(J219,Tabla_Items,3,FALSE),H219)</f>
        <v>m3</v>
      </c>
      <c r="E219" s="119"/>
      <c r="G219" s="331" t="s">
        <v>1409</v>
      </c>
      <c r="H219" s="345" t="s">
        <v>5</v>
      </c>
      <c r="I219" s="135"/>
      <c r="J219" s="202"/>
    </row>
    <row r="220" spans="1:10" ht="20.100000000000001" customHeight="1" x14ac:dyDescent="0.25">
      <c r="A220" s="76">
        <f t="shared" si="55"/>
        <v>156</v>
      </c>
      <c r="B220" s="290" t="s">
        <v>1284</v>
      </c>
      <c r="C220" s="74" t="str">
        <f t="shared" si="56"/>
        <v>Rellenos de Tierra</v>
      </c>
      <c r="D220" s="141" t="str">
        <f t="shared" si="57"/>
        <v>m3</v>
      </c>
      <c r="E220" s="119"/>
      <c r="G220" s="381" t="s">
        <v>1410</v>
      </c>
      <c r="H220" s="345" t="s">
        <v>5</v>
      </c>
      <c r="I220" s="135"/>
      <c r="J220" s="202"/>
    </row>
    <row r="221" spans="1:10" ht="20.100000000000001" customHeight="1" x14ac:dyDescent="0.25">
      <c r="A221" s="76">
        <f t="shared" si="55"/>
        <v>157</v>
      </c>
      <c r="B221" s="290" t="s">
        <v>1285</v>
      </c>
      <c r="C221" s="74" t="str">
        <f t="shared" si="56"/>
        <v>Revoques de cámaras de inspección y receptáculos</v>
      </c>
      <c r="D221" s="141" t="str">
        <f t="shared" si="57"/>
        <v>m2</v>
      </c>
      <c r="E221" s="119"/>
      <c r="G221" s="381" t="s">
        <v>1411</v>
      </c>
      <c r="H221" s="345" t="s">
        <v>6</v>
      </c>
      <c r="I221" s="135"/>
      <c r="J221" s="202"/>
    </row>
    <row r="222" spans="1:10" ht="20.100000000000001" customHeight="1" x14ac:dyDescent="0.25">
      <c r="A222" s="76">
        <f t="shared" si="55"/>
        <v>158</v>
      </c>
      <c r="B222" s="290" t="s">
        <v>1286</v>
      </c>
      <c r="C222" s="74" t="str">
        <f t="shared" si="51"/>
        <v>Cámaras y receptáculos</v>
      </c>
      <c r="D222" s="141" t="str">
        <f t="shared" si="52"/>
        <v>gl</v>
      </c>
      <c r="E222" s="119"/>
      <c r="G222" s="381" t="s">
        <v>1412</v>
      </c>
      <c r="H222" s="345" t="s">
        <v>4</v>
      </c>
      <c r="I222" s="135"/>
      <c r="J222" s="202"/>
    </row>
    <row r="223" spans="1:10" ht="20.100000000000001" customHeight="1" x14ac:dyDescent="0.25">
      <c r="A223" s="76">
        <f t="shared" si="55"/>
        <v>158</v>
      </c>
      <c r="B223" s="290" t="s">
        <v>1287</v>
      </c>
      <c r="C223" s="74" t="str">
        <f t="shared" si="51"/>
        <v>Cañerías, piezas y accesorios</v>
      </c>
      <c r="D223" s="141">
        <f t="shared" si="52"/>
        <v>0</v>
      </c>
      <c r="E223" s="119"/>
      <c r="G223" s="381" t="s">
        <v>1413</v>
      </c>
      <c r="H223" s="345"/>
      <c r="I223" s="135"/>
      <c r="J223" s="202"/>
    </row>
    <row r="224" spans="1:10" ht="20.100000000000001" customHeight="1" x14ac:dyDescent="0.25">
      <c r="A224" s="76">
        <f t="shared" si="55"/>
        <v>159</v>
      </c>
      <c r="B224" s="290" t="s">
        <v>1543</v>
      </c>
      <c r="C224" s="74" t="str">
        <f t="shared" si="51"/>
        <v>Caño PVC Ø 110  (incluido caños de ventilacion y desague pluvial)</v>
      </c>
      <c r="D224" s="141" t="str">
        <f t="shared" si="52"/>
        <v>ml</v>
      </c>
      <c r="E224" s="119"/>
      <c r="G224" s="359" t="s">
        <v>1658</v>
      </c>
      <c r="H224" s="355" t="s">
        <v>606</v>
      </c>
      <c r="I224" s="135"/>
      <c r="J224" s="202"/>
    </row>
    <row r="225" spans="1:10" ht="20.100000000000001" customHeight="1" x14ac:dyDescent="0.25">
      <c r="A225" s="76">
        <f t="shared" si="55"/>
        <v>160</v>
      </c>
      <c r="B225" s="290" t="s">
        <v>1544</v>
      </c>
      <c r="C225" s="74" t="str">
        <f t="shared" si="51"/>
        <v>Caño PVC Ø 63</v>
      </c>
      <c r="D225" s="141" t="str">
        <f t="shared" si="52"/>
        <v>ml</v>
      </c>
      <c r="E225" s="119"/>
      <c r="G225" s="359" t="s">
        <v>1659</v>
      </c>
      <c r="H225" s="355" t="s">
        <v>606</v>
      </c>
      <c r="I225" s="135"/>
      <c r="J225" s="202"/>
    </row>
    <row r="226" spans="1:10" ht="20.100000000000001" customHeight="1" x14ac:dyDescent="0.25">
      <c r="A226" s="76">
        <f t="shared" si="55"/>
        <v>161</v>
      </c>
      <c r="B226" s="290" t="s">
        <v>1545</v>
      </c>
      <c r="C226" s="74" t="str">
        <f t="shared" si="51"/>
        <v>Caño PVC Ø 40</v>
      </c>
      <c r="D226" s="141" t="str">
        <f t="shared" si="52"/>
        <v>ml</v>
      </c>
      <c r="E226" s="119"/>
      <c r="G226" s="359" t="s">
        <v>1660</v>
      </c>
      <c r="H226" s="345" t="s">
        <v>606</v>
      </c>
      <c r="I226" s="135"/>
      <c r="J226" s="202"/>
    </row>
    <row r="227" spans="1:10" ht="20.100000000000001" customHeight="1" x14ac:dyDescent="0.25">
      <c r="A227" s="76">
        <f t="shared" si="55"/>
        <v>162</v>
      </c>
      <c r="B227" s="290" t="s">
        <v>1655</v>
      </c>
      <c r="C227" s="74" t="str">
        <f t="shared" si="51"/>
        <v>Bocas de Acceso</v>
      </c>
      <c r="D227" s="141" t="str">
        <f t="shared" si="52"/>
        <v>Un</v>
      </c>
      <c r="E227" s="119"/>
      <c r="G227" s="359" t="s">
        <v>1661</v>
      </c>
      <c r="H227" s="345" t="s">
        <v>1464</v>
      </c>
      <c r="I227" s="135"/>
      <c r="J227" s="202"/>
    </row>
    <row r="228" spans="1:10" ht="20.100000000000001" customHeight="1" x14ac:dyDescent="0.25">
      <c r="A228" s="76">
        <f t="shared" si="55"/>
        <v>163</v>
      </c>
      <c r="B228" s="290" t="s">
        <v>1656</v>
      </c>
      <c r="C228" s="74" t="str">
        <f t="shared" si="51"/>
        <v>Bocas de Inspección</v>
      </c>
      <c r="D228" s="141" t="str">
        <f t="shared" si="52"/>
        <v>Un</v>
      </c>
      <c r="E228" s="119"/>
      <c r="G228" s="359" t="s">
        <v>1662</v>
      </c>
      <c r="H228" s="345" t="s">
        <v>1464</v>
      </c>
      <c r="I228" s="135"/>
      <c r="J228" s="202"/>
    </row>
    <row r="229" spans="1:10" ht="20.100000000000001" customHeight="1" x14ac:dyDescent="0.25">
      <c r="A229" s="76">
        <f t="shared" si="55"/>
        <v>164</v>
      </c>
      <c r="B229" s="290" t="s">
        <v>1657</v>
      </c>
      <c r="C229" s="74" t="str">
        <f t="shared" si="51"/>
        <v>Pileta de piso</v>
      </c>
      <c r="D229" s="141" t="str">
        <f t="shared" si="52"/>
        <v>Un</v>
      </c>
      <c r="E229" s="119"/>
      <c r="G229" s="359" t="s">
        <v>1663</v>
      </c>
      <c r="H229" s="345" t="s">
        <v>1464</v>
      </c>
      <c r="I229" s="135"/>
      <c r="J229" s="202"/>
    </row>
    <row r="230" spans="1:10" ht="20.100000000000001" customHeight="1" x14ac:dyDescent="0.25">
      <c r="A230" s="76">
        <f t="shared" si="55"/>
        <v>164</v>
      </c>
      <c r="B230" s="290" t="s">
        <v>1288</v>
      </c>
      <c r="C230" s="74" t="str">
        <f t="shared" si="51"/>
        <v>Ventilacion</v>
      </c>
      <c r="D230" s="141">
        <f t="shared" si="52"/>
        <v>0</v>
      </c>
      <c r="E230" s="119"/>
      <c r="G230" s="359" t="s">
        <v>1587</v>
      </c>
      <c r="H230" s="355"/>
      <c r="I230" s="135"/>
      <c r="J230" s="202"/>
    </row>
    <row r="231" spans="1:10" ht="20.100000000000001" customHeight="1" x14ac:dyDescent="0.25">
      <c r="A231" s="76">
        <f t="shared" si="55"/>
        <v>165</v>
      </c>
      <c r="B231" s="293" t="s">
        <v>1289</v>
      </c>
      <c r="C231" s="74" t="str">
        <f t="shared" si="51"/>
        <v>Cañerías de P.V.C. y Accesorios</v>
      </c>
      <c r="D231" s="141" t="str">
        <f t="shared" si="52"/>
        <v>ml</v>
      </c>
      <c r="E231" s="119"/>
      <c r="G231" s="382" t="s">
        <v>1542</v>
      </c>
      <c r="H231" s="345" t="s">
        <v>606</v>
      </c>
      <c r="I231" s="135"/>
      <c r="J231" s="202"/>
    </row>
    <row r="232" spans="1:10" ht="20.100000000000001" customHeight="1" x14ac:dyDescent="0.25">
      <c r="A232" s="76">
        <f t="shared" si="55"/>
        <v>165</v>
      </c>
      <c r="B232" s="293" t="s">
        <v>1290</v>
      </c>
      <c r="C232" s="74" t="str">
        <f t="shared" si="51"/>
        <v>Dispositivos de tratamiento de efluentes y otros</v>
      </c>
      <c r="D232" s="141">
        <f t="shared" si="52"/>
        <v>0</v>
      </c>
      <c r="E232" s="119"/>
      <c r="G232" s="383" t="s">
        <v>1664</v>
      </c>
      <c r="H232" s="345"/>
      <c r="I232" s="135"/>
      <c r="J232" s="202"/>
    </row>
    <row r="233" spans="1:10" ht="20.100000000000001" customHeight="1" x14ac:dyDescent="0.25">
      <c r="A233" s="76">
        <f t="shared" si="55"/>
        <v>166</v>
      </c>
      <c r="B233" s="293" t="s">
        <v>1728</v>
      </c>
      <c r="C233" s="74" t="str">
        <f t="shared" ref="C233" si="58">IFERROR(VLOOKUP(J233,Tabla_Items,2,FALSE),G233)</f>
        <v>Tratamiento de Efluentes</v>
      </c>
      <c r="D233" s="141" t="str">
        <f t="shared" ref="D233" si="59">IFERROR(VLOOKUP(J233,Tabla_Items,3,FALSE),H233)</f>
        <v>Un.</v>
      </c>
      <c r="E233" s="119"/>
      <c r="G233" s="382" t="s">
        <v>1731</v>
      </c>
      <c r="H233" s="345" t="s">
        <v>1588</v>
      </c>
      <c r="I233" s="135"/>
      <c r="J233" s="202"/>
    </row>
    <row r="234" spans="1:10" ht="20.100000000000001" customHeight="1" x14ac:dyDescent="0.25">
      <c r="A234" s="76">
        <f t="shared" si="55"/>
        <v>167</v>
      </c>
      <c r="B234" s="293" t="s">
        <v>1729</v>
      </c>
      <c r="C234" s="74" t="str">
        <f t="shared" si="51"/>
        <v xml:space="preserve">Cámara séptica </v>
      </c>
      <c r="D234" s="141" t="str">
        <f t="shared" si="52"/>
        <v>Un.</v>
      </c>
      <c r="E234" s="119"/>
      <c r="G234" s="382" t="s">
        <v>1732</v>
      </c>
      <c r="H234" s="345" t="s">
        <v>1588</v>
      </c>
      <c r="I234" s="135"/>
      <c r="J234" s="202"/>
    </row>
    <row r="235" spans="1:10" ht="20.100000000000001" customHeight="1" x14ac:dyDescent="0.25">
      <c r="A235" s="76">
        <f t="shared" si="55"/>
        <v>168</v>
      </c>
      <c r="B235" s="293" t="s">
        <v>1730</v>
      </c>
      <c r="C235" s="74" t="str">
        <f t="shared" si="51"/>
        <v>Pozos Absorbentes y Conexiones</v>
      </c>
      <c r="D235" s="141" t="str">
        <f t="shared" si="52"/>
        <v>Un.</v>
      </c>
      <c r="E235" s="119"/>
      <c r="G235" s="382" t="s">
        <v>1733</v>
      </c>
      <c r="H235" s="345" t="s">
        <v>1588</v>
      </c>
      <c r="I235" s="135"/>
      <c r="J235" s="202"/>
    </row>
    <row r="236" spans="1:10" ht="20.100000000000001" customHeight="1" x14ac:dyDescent="0.25">
      <c r="A236" s="76">
        <f t="shared" si="55"/>
        <v>169</v>
      </c>
      <c r="B236" s="293" t="s">
        <v>1665</v>
      </c>
      <c r="C236" s="74" t="str">
        <f t="shared" si="51"/>
        <v>Interceptores de grasas y aceites</v>
      </c>
      <c r="D236" s="141" t="str">
        <f t="shared" si="52"/>
        <v>Un.</v>
      </c>
      <c r="E236" s="119"/>
      <c r="G236" s="382" t="s">
        <v>1414</v>
      </c>
      <c r="H236" s="345" t="s">
        <v>1588</v>
      </c>
      <c r="I236" s="135"/>
      <c r="J236" s="202"/>
    </row>
    <row r="237" spans="1:10" ht="20.100000000000001" customHeight="1" x14ac:dyDescent="0.25">
      <c r="A237" s="76">
        <f t="shared" si="55"/>
        <v>169</v>
      </c>
      <c r="B237" s="290" t="s">
        <v>1291</v>
      </c>
      <c r="C237" s="74" t="str">
        <f t="shared" ref="C237" si="60">IFERROR(VLOOKUP(J237,Tabla_Items,2,FALSE),G237)</f>
        <v>Cañería distribución agua fría-caliente</v>
      </c>
      <c r="D237" s="141">
        <f t="shared" ref="D237" si="61">IFERROR(VLOOKUP(J237,Tabla_Items,3,FALSE),H237)</f>
        <v>0</v>
      </c>
      <c r="E237" s="119"/>
      <c r="G237" s="384" t="s">
        <v>1415</v>
      </c>
      <c r="H237" s="345"/>
      <c r="I237" s="135"/>
      <c r="J237" s="202"/>
    </row>
    <row r="238" spans="1:10" ht="20.100000000000001" customHeight="1" x14ac:dyDescent="0.25">
      <c r="A238" s="76">
        <f t="shared" si="55"/>
        <v>170</v>
      </c>
      <c r="B238" s="293" t="s">
        <v>1292</v>
      </c>
      <c r="C238" s="74" t="str">
        <f t="shared" si="51"/>
        <v>Piezas especiales</v>
      </c>
      <c r="D238" s="141" t="str">
        <f t="shared" si="52"/>
        <v>gl</v>
      </c>
      <c r="E238" s="119"/>
      <c r="G238" s="382" t="s">
        <v>1416</v>
      </c>
      <c r="H238" s="345" t="s">
        <v>4</v>
      </c>
      <c r="I238" s="135"/>
      <c r="J238" s="202"/>
    </row>
    <row r="239" spans="1:10" ht="20.100000000000001" customHeight="1" x14ac:dyDescent="0.25">
      <c r="A239" s="76">
        <f t="shared" si="55"/>
        <v>170</v>
      </c>
      <c r="B239" s="293" t="s">
        <v>1293</v>
      </c>
      <c r="C239" s="74" t="str">
        <f t="shared" ref="C239" si="62">IFERROR(VLOOKUP(J239,Tabla_Items,2,FALSE),G239)</f>
        <v>Cañerías para distribución de agua</v>
      </c>
      <c r="D239" s="141">
        <f t="shared" ref="D239" si="63">IFERROR(VLOOKUP(J239,Tabla_Items,3,FALSE),H239)</f>
        <v>0</v>
      </c>
      <c r="E239" s="119"/>
      <c r="G239" s="382" t="s">
        <v>1417</v>
      </c>
      <c r="H239" s="345"/>
      <c r="I239" s="135"/>
      <c r="J239" s="202"/>
    </row>
    <row r="240" spans="1:10" ht="20.100000000000001" customHeight="1" x14ac:dyDescent="0.25">
      <c r="A240" s="76">
        <f t="shared" si="55"/>
        <v>171</v>
      </c>
      <c r="B240" s="293" t="s">
        <v>1548</v>
      </c>
      <c r="C240" s="74" t="str">
        <f t="shared" si="51"/>
        <v>Caño AcquaØ 75mm</v>
      </c>
      <c r="D240" s="141" t="str">
        <f t="shared" si="52"/>
        <v>ml</v>
      </c>
      <c r="E240" s="119"/>
      <c r="G240" s="412" t="s">
        <v>1852</v>
      </c>
      <c r="H240" s="355" t="s">
        <v>606</v>
      </c>
      <c r="I240" s="135"/>
      <c r="J240" s="202"/>
    </row>
    <row r="241" spans="1:10" ht="20.100000000000001" customHeight="1" x14ac:dyDescent="0.25">
      <c r="A241" s="76">
        <f t="shared" si="55"/>
        <v>172</v>
      </c>
      <c r="B241" s="293" t="s">
        <v>1549</v>
      </c>
      <c r="C241" s="74" t="str">
        <f t="shared" si="51"/>
        <v>Caño AcquaØ 63mm- P/colector</v>
      </c>
      <c r="D241" s="141" t="str">
        <f t="shared" si="52"/>
        <v>ml</v>
      </c>
      <c r="E241" s="119"/>
      <c r="G241" s="414" t="s">
        <v>1853</v>
      </c>
      <c r="H241" s="355" t="s">
        <v>606</v>
      </c>
      <c r="I241" s="135"/>
      <c r="J241" s="202"/>
    </row>
    <row r="242" spans="1:10" ht="20.100000000000001" customHeight="1" x14ac:dyDescent="0.25">
      <c r="A242" s="76">
        <f t="shared" si="55"/>
        <v>173</v>
      </c>
      <c r="B242" s="293" t="s">
        <v>1550</v>
      </c>
      <c r="C242" s="74" t="str">
        <f t="shared" si="51"/>
        <v>Caño AcquaØ 50mm</v>
      </c>
      <c r="D242" s="141" t="str">
        <f t="shared" si="52"/>
        <v>ml</v>
      </c>
      <c r="E242" s="119"/>
      <c r="G242" s="414" t="s">
        <v>1854</v>
      </c>
      <c r="H242" s="355" t="s">
        <v>606</v>
      </c>
      <c r="I242" s="135"/>
      <c r="J242" s="202"/>
    </row>
    <row r="243" spans="1:10" ht="20.100000000000001" customHeight="1" x14ac:dyDescent="0.25">
      <c r="A243" s="76">
        <f t="shared" si="55"/>
        <v>174</v>
      </c>
      <c r="B243" s="293" t="s">
        <v>1551</v>
      </c>
      <c r="C243" s="74" t="str">
        <f t="shared" si="51"/>
        <v>Caño AcquaØ 40mm</v>
      </c>
      <c r="D243" s="141" t="str">
        <f t="shared" si="52"/>
        <v>ml</v>
      </c>
      <c r="E243" s="119"/>
      <c r="G243" s="414" t="s">
        <v>1855</v>
      </c>
      <c r="H243" s="355" t="s">
        <v>606</v>
      </c>
      <c r="I243" s="135"/>
      <c r="J243" s="202"/>
    </row>
    <row r="244" spans="1:10" ht="20.100000000000001" customHeight="1" x14ac:dyDescent="0.25">
      <c r="A244" s="76">
        <f t="shared" si="55"/>
        <v>175</v>
      </c>
      <c r="B244" s="293" t="s">
        <v>1552</v>
      </c>
      <c r="C244" s="74" t="str">
        <f t="shared" si="51"/>
        <v>Caño AcquaØ 32mm</v>
      </c>
      <c r="D244" s="141" t="str">
        <f t="shared" si="52"/>
        <v>ml</v>
      </c>
      <c r="E244" s="119"/>
      <c r="G244" s="414" t="s">
        <v>1856</v>
      </c>
      <c r="H244" s="355" t="s">
        <v>606</v>
      </c>
      <c r="I244" s="135"/>
      <c r="J244" s="202"/>
    </row>
    <row r="245" spans="1:10" ht="20.100000000000001" customHeight="1" x14ac:dyDescent="0.25">
      <c r="A245" s="76">
        <f t="shared" si="55"/>
        <v>176</v>
      </c>
      <c r="B245" s="293" t="s">
        <v>1553</v>
      </c>
      <c r="C245" s="74" t="str">
        <f t="shared" si="51"/>
        <v>Caño AcquaØ 25mm</v>
      </c>
      <c r="D245" s="141" t="str">
        <f t="shared" si="52"/>
        <v>ml</v>
      </c>
      <c r="E245" s="119"/>
      <c r="G245" s="414" t="s">
        <v>1857</v>
      </c>
      <c r="H245" s="355" t="s">
        <v>606</v>
      </c>
      <c r="I245" s="135"/>
      <c r="J245" s="202"/>
    </row>
    <row r="246" spans="1:10" ht="20.100000000000001" customHeight="1" x14ac:dyDescent="0.25">
      <c r="A246" s="76">
        <f t="shared" si="55"/>
        <v>177</v>
      </c>
      <c r="B246" s="293" t="s">
        <v>1554</v>
      </c>
      <c r="C246" s="74" t="str">
        <f t="shared" si="51"/>
        <v>Caño AcquaØ 20mm</v>
      </c>
      <c r="D246" s="141" t="str">
        <f t="shared" si="52"/>
        <v>ml</v>
      </c>
      <c r="E246" s="119"/>
      <c r="G246" s="414" t="s">
        <v>1546</v>
      </c>
      <c r="H246" s="355" t="s">
        <v>606</v>
      </c>
      <c r="I246" s="135"/>
      <c r="J246" s="202"/>
    </row>
    <row r="247" spans="1:10" ht="20.100000000000001" customHeight="1" x14ac:dyDescent="0.25">
      <c r="A247" s="76">
        <f t="shared" si="55"/>
        <v>178</v>
      </c>
      <c r="B247" s="293" t="s">
        <v>1734</v>
      </c>
      <c r="C247" s="74" t="str">
        <f t="shared" si="51"/>
        <v>Varios</v>
      </c>
      <c r="D247" s="141" t="str">
        <f t="shared" si="52"/>
        <v>gl</v>
      </c>
      <c r="E247" s="119"/>
      <c r="G247" s="414" t="s">
        <v>1666</v>
      </c>
      <c r="H247" s="355" t="s">
        <v>4</v>
      </c>
      <c r="I247" s="135"/>
      <c r="J247" s="202"/>
    </row>
    <row r="248" spans="1:10" ht="20.100000000000001" customHeight="1" x14ac:dyDescent="0.25">
      <c r="A248" s="76">
        <f t="shared" si="55"/>
        <v>179</v>
      </c>
      <c r="B248" s="293" t="s">
        <v>1294</v>
      </c>
      <c r="C248" s="74" t="str">
        <f t="shared" si="51"/>
        <v>Revestimientos de cañerías</v>
      </c>
      <c r="D248" s="141" t="str">
        <f t="shared" si="52"/>
        <v>ml</v>
      </c>
      <c r="E248" s="119"/>
      <c r="G248" s="382" t="s">
        <v>1547</v>
      </c>
      <c r="H248" s="345" t="s">
        <v>606</v>
      </c>
      <c r="I248" s="135"/>
      <c r="J248" s="202"/>
    </row>
    <row r="249" spans="1:10" ht="20.100000000000001" customHeight="1" x14ac:dyDescent="0.25">
      <c r="A249" s="76">
        <f t="shared" si="55"/>
        <v>179</v>
      </c>
      <c r="B249" s="293" t="s">
        <v>1295</v>
      </c>
      <c r="C249" s="74" t="str">
        <f t="shared" si="51"/>
        <v>Tanque de reserva y Bombeo</v>
      </c>
      <c r="D249" s="141">
        <f t="shared" si="52"/>
        <v>0</v>
      </c>
      <c r="E249" s="119"/>
      <c r="G249" s="383" t="s">
        <v>1418</v>
      </c>
      <c r="H249" s="345"/>
      <c r="I249" s="135"/>
      <c r="J249" s="202"/>
    </row>
    <row r="250" spans="1:10" ht="20.100000000000001" customHeight="1" x14ac:dyDescent="0.25">
      <c r="A250" s="76">
        <f t="shared" si="55"/>
        <v>179</v>
      </c>
      <c r="B250" s="293" t="s">
        <v>1296</v>
      </c>
      <c r="C250" s="74" t="str">
        <f t="shared" si="51"/>
        <v>Tanques de Reserva</v>
      </c>
      <c r="D250" s="141">
        <f t="shared" si="52"/>
        <v>0</v>
      </c>
      <c r="E250" s="119"/>
      <c r="G250" s="382" t="s">
        <v>1555</v>
      </c>
      <c r="H250" s="345"/>
      <c r="I250" s="135"/>
      <c r="J250" s="202"/>
    </row>
    <row r="251" spans="1:10" ht="20.100000000000001" customHeight="1" x14ac:dyDescent="0.25">
      <c r="A251" s="76">
        <f t="shared" si="55"/>
        <v>180</v>
      </c>
      <c r="B251" s="293" t="s">
        <v>1859</v>
      </c>
      <c r="C251" s="74" t="str">
        <f t="shared" si="51"/>
        <v>Tanque 2500 ltrs</v>
      </c>
      <c r="D251" s="141" t="str">
        <f t="shared" si="52"/>
        <v>Un</v>
      </c>
      <c r="E251" s="119"/>
      <c r="G251" s="382" t="s">
        <v>1858</v>
      </c>
      <c r="H251" s="345" t="s">
        <v>1464</v>
      </c>
      <c r="I251" s="135"/>
      <c r="J251" s="202"/>
    </row>
    <row r="252" spans="1:10" ht="20.100000000000001" customHeight="1" x14ac:dyDescent="0.25">
      <c r="A252" s="76">
        <f t="shared" si="55"/>
        <v>180</v>
      </c>
      <c r="B252" s="293" t="s">
        <v>1297</v>
      </c>
      <c r="C252" s="74" t="str">
        <f t="shared" si="51"/>
        <v>Tanque de bombeo</v>
      </c>
      <c r="D252" s="141">
        <f t="shared" si="52"/>
        <v>0</v>
      </c>
      <c r="E252" s="119"/>
      <c r="G252" s="382" t="s">
        <v>1419</v>
      </c>
      <c r="H252" s="345"/>
      <c r="I252" s="135"/>
      <c r="J252" s="202"/>
    </row>
    <row r="253" spans="1:10" ht="20.100000000000001" customHeight="1" x14ac:dyDescent="0.25">
      <c r="A253" s="76">
        <f t="shared" si="55"/>
        <v>181</v>
      </c>
      <c r="B253" s="293" t="s">
        <v>1860</v>
      </c>
      <c r="C253" s="74" t="str">
        <f t="shared" si="51"/>
        <v>Tanque 2500 ltrs</v>
      </c>
      <c r="D253" s="141" t="str">
        <f t="shared" si="52"/>
        <v>Un</v>
      </c>
      <c r="E253" s="119"/>
      <c r="G253" s="382" t="s">
        <v>1858</v>
      </c>
      <c r="H253" s="345" t="s">
        <v>1464</v>
      </c>
      <c r="I253" s="135"/>
      <c r="J253" s="202"/>
    </row>
    <row r="254" spans="1:10" ht="20.100000000000001" customHeight="1" x14ac:dyDescent="0.25">
      <c r="A254" s="76">
        <f t="shared" si="55"/>
        <v>181</v>
      </c>
      <c r="B254" s="290" t="s">
        <v>1298</v>
      </c>
      <c r="C254" s="74" t="str">
        <f t="shared" si="51"/>
        <v>Artefactos sanitarios y griferia</v>
      </c>
      <c r="D254" s="141">
        <f t="shared" si="52"/>
        <v>0</v>
      </c>
      <c r="E254" s="119"/>
      <c r="G254" s="384" t="s">
        <v>1420</v>
      </c>
      <c r="H254" s="345"/>
      <c r="I254" s="135"/>
      <c r="J254" s="202"/>
    </row>
    <row r="255" spans="1:10" ht="20.100000000000001" customHeight="1" x14ac:dyDescent="0.25">
      <c r="A255" s="76">
        <f t="shared" si="55"/>
        <v>181</v>
      </c>
      <c r="B255" s="293" t="s">
        <v>1299</v>
      </c>
      <c r="C255" s="74" t="str">
        <f t="shared" si="51"/>
        <v>Artefactos y Accesorios</v>
      </c>
      <c r="D255" s="141">
        <f t="shared" si="52"/>
        <v>0</v>
      </c>
      <c r="E255" s="119"/>
      <c r="G255" s="382" t="s">
        <v>1421</v>
      </c>
      <c r="H255" s="345"/>
      <c r="I255" s="135"/>
      <c r="J255" s="202"/>
    </row>
    <row r="256" spans="1:10" ht="20.100000000000001" customHeight="1" x14ac:dyDescent="0.25">
      <c r="A256" s="76">
        <f t="shared" si="55"/>
        <v>182</v>
      </c>
      <c r="B256" s="293" t="s">
        <v>1563</v>
      </c>
      <c r="C256" s="74" t="str">
        <f t="shared" ref="C256:C259" si="64">IFERROR(VLOOKUP(J256,Tabla_Items,2,FALSE),G256)</f>
        <v xml:space="preserve">Inodoro Ferrum </v>
      </c>
      <c r="D256" s="141" t="str">
        <f t="shared" ref="D256:D259" si="65">IFERROR(VLOOKUP(J256,Tabla_Items,3,FALSE),H256)</f>
        <v>Un.</v>
      </c>
      <c r="E256" s="119"/>
      <c r="G256" s="382" t="s">
        <v>1556</v>
      </c>
      <c r="H256" s="345" t="s">
        <v>1588</v>
      </c>
      <c r="I256" s="135"/>
      <c r="J256" s="202"/>
    </row>
    <row r="257" spans="1:10" ht="20.100000000000001" customHeight="1" x14ac:dyDescent="0.25">
      <c r="A257" s="76">
        <f t="shared" si="55"/>
        <v>183</v>
      </c>
      <c r="B257" s="293" t="s">
        <v>1564</v>
      </c>
      <c r="C257" s="74" t="str">
        <f t="shared" si="64"/>
        <v>Inodoro Ferrum discapacitado c/depósito mochila</v>
      </c>
      <c r="D257" s="141" t="str">
        <f t="shared" si="65"/>
        <v>Un.</v>
      </c>
      <c r="E257" s="119"/>
      <c r="G257" s="382" t="s">
        <v>1861</v>
      </c>
      <c r="H257" s="345" t="s">
        <v>1588</v>
      </c>
      <c r="I257" s="135"/>
      <c r="J257" s="202"/>
    </row>
    <row r="258" spans="1:10" ht="20.100000000000001" customHeight="1" x14ac:dyDescent="0.25">
      <c r="A258" s="76">
        <f t="shared" si="55"/>
        <v>184</v>
      </c>
      <c r="B258" s="293" t="s">
        <v>1565</v>
      </c>
      <c r="C258" s="74" t="str">
        <f t="shared" si="64"/>
        <v>Bebedero</v>
      </c>
      <c r="D258" s="141" t="str">
        <f t="shared" si="65"/>
        <v>Un.</v>
      </c>
      <c r="E258" s="119"/>
      <c r="G258" s="382" t="s">
        <v>1558</v>
      </c>
      <c r="H258" s="345" t="s">
        <v>1588</v>
      </c>
      <c r="I258" s="135"/>
      <c r="J258" s="202"/>
    </row>
    <row r="259" spans="1:10" ht="20.100000000000001" customHeight="1" x14ac:dyDescent="0.25">
      <c r="A259" s="76">
        <f t="shared" si="55"/>
        <v>185</v>
      </c>
      <c r="B259" s="293" t="s">
        <v>1566</v>
      </c>
      <c r="C259" s="74" t="str">
        <f t="shared" si="64"/>
        <v>Barrales discapacitado</v>
      </c>
      <c r="D259" s="141" t="str">
        <f t="shared" si="65"/>
        <v>Un.</v>
      </c>
      <c r="E259" s="119"/>
      <c r="G259" s="382" t="s">
        <v>1561</v>
      </c>
      <c r="H259" s="345" t="s">
        <v>1588</v>
      </c>
      <c r="I259" s="135"/>
      <c r="J259" s="202"/>
    </row>
    <row r="260" spans="1:10" ht="20.100000000000001" customHeight="1" x14ac:dyDescent="0.25">
      <c r="A260" s="76">
        <f t="shared" si="55"/>
        <v>186</v>
      </c>
      <c r="B260" s="293" t="s">
        <v>1567</v>
      </c>
      <c r="C260" s="74" t="str">
        <f t="shared" si="51"/>
        <v>Lavamanos AºIº</v>
      </c>
      <c r="D260" s="141" t="str">
        <f t="shared" si="52"/>
        <v>Un.</v>
      </c>
      <c r="E260" s="119"/>
      <c r="G260" s="382" t="s">
        <v>1862</v>
      </c>
      <c r="H260" s="345" t="s">
        <v>1588</v>
      </c>
      <c r="I260" s="135"/>
      <c r="J260" s="202"/>
    </row>
    <row r="261" spans="1:10" ht="20.100000000000001" customHeight="1" x14ac:dyDescent="0.25">
      <c r="A261" s="76">
        <f t="shared" si="55"/>
        <v>187</v>
      </c>
      <c r="B261" s="293" t="s">
        <v>1568</v>
      </c>
      <c r="C261" s="74" t="str">
        <f t="shared" ref="C261:C262" si="66">IFERROR(VLOOKUP(J261,Tabla_Items,2,FALSE),G261)</f>
        <v>Pileta de Cocina AºIº</v>
      </c>
      <c r="D261" s="141" t="str">
        <f t="shared" ref="D261:D262" si="67">IFERROR(VLOOKUP(J261,Tabla_Items,3,FALSE),H261)</f>
        <v>Un.</v>
      </c>
      <c r="E261" s="119"/>
      <c r="G261" s="382" t="s">
        <v>1863</v>
      </c>
      <c r="H261" s="345" t="s">
        <v>1588</v>
      </c>
      <c r="I261" s="135"/>
      <c r="J261" s="202"/>
    </row>
    <row r="262" spans="1:10" ht="20.100000000000001" customHeight="1" x14ac:dyDescent="0.25">
      <c r="A262" s="76">
        <f t="shared" si="55"/>
        <v>188</v>
      </c>
      <c r="B262" s="293" t="s">
        <v>1569</v>
      </c>
      <c r="C262" s="74" t="str">
        <f t="shared" si="66"/>
        <v xml:space="preserve">Griferia FV para Lavatorio </v>
      </c>
      <c r="D262" s="141" t="str">
        <f t="shared" si="67"/>
        <v>Un.</v>
      </c>
      <c r="E262" s="119"/>
      <c r="G262" s="382" t="s">
        <v>1557</v>
      </c>
      <c r="H262" s="345" t="s">
        <v>1588</v>
      </c>
      <c r="I262" s="135"/>
      <c r="J262" s="202"/>
    </row>
    <row r="263" spans="1:10" ht="20.100000000000001" customHeight="1" x14ac:dyDescent="0.25">
      <c r="A263" s="76">
        <f t="shared" si="55"/>
        <v>189</v>
      </c>
      <c r="B263" s="293" t="s">
        <v>1570</v>
      </c>
      <c r="C263" s="74" t="str">
        <f t="shared" si="51"/>
        <v>Griferia FV para Lavatorio p/discapacitado</v>
      </c>
      <c r="D263" s="141" t="str">
        <f t="shared" si="52"/>
        <v>Un.</v>
      </c>
      <c r="E263" s="119"/>
      <c r="G263" s="382" t="s">
        <v>1559</v>
      </c>
      <c r="H263" s="345" t="s">
        <v>1588</v>
      </c>
      <c r="I263" s="135"/>
      <c r="J263" s="202"/>
    </row>
    <row r="264" spans="1:10" ht="20.100000000000001" customHeight="1" x14ac:dyDescent="0.25">
      <c r="A264" s="76">
        <f t="shared" si="55"/>
        <v>190</v>
      </c>
      <c r="B264" s="293" t="s">
        <v>1571</v>
      </c>
      <c r="C264" s="74" t="str">
        <f t="shared" ref="C264:C277" si="68">IFERROR(VLOOKUP(J264,Tabla_Items,2,FALSE),G264)</f>
        <v>Griferia Pileta Cocinar FV y Pileta de lavar</v>
      </c>
      <c r="D264" s="141" t="str">
        <f t="shared" ref="D264:D277" si="69">IFERROR(VLOOKUP(J264,Tabla_Items,3,FALSE),H264)</f>
        <v>Un.</v>
      </c>
      <c r="E264" s="119"/>
      <c r="G264" s="382" t="s">
        <v>1560</v>
      </c>
      <c r="H264" s="345" t="s">
        <v>1588</v>
      </c>
      <c r="I264" s="135"/>
      <c r="J264" s="202"/>
    </row>
    <row r="265" spans="1:10" ht="20.100000000000001" customHeight="1" x14ac:dyDescent="0.25">
      <c r="A265" s="76">
        <f t="shared" si="55"/>
        <v>191</v>
      </c>
      <c r="B265" s="293" t="s">
        <v>1572</v>
      </c>
      <c r="C265" s="74" t="str">
        <f t="shared" si="68"/>
        <v xml:space="preserve">Lavabo discapacitado </v>
      </c>
      <c r="D265" s="141" t="str">
        <f t="shared" si="69"/>
        <v>Un.</v>
      </c>
      <c r="E265" s="119"/>
      <c r="G265" s="382" t="s">
        <v>1864</v>
      </c>
      <c r="H265" s="345" t="s">
        <v>1588</v>
      </c>
      <c r="I265" s="135"/>
      <c r="J265" s="202"/>
    </row>
    <row r="266" spans="1:10" ht="20.100000000000001" customHeight="1" x14ac:dyDescent="0.25">
      <c r="A266" s="76">
        <f t="shared" si="55"/>
        <v>192</v>
      </c>
      <c r="B266" s="293" t="s">
        <v>1573</v>
      </c>
      <c r="C266" s="74" t="str">
        <f t="shared" si="68"/>
        <v>Varios, Accesorios para fijacion, adhesicos, etc.</v>
      </c>
      <c r="D266" s="141" t="str">
        <f t="shared" si="69"/>
        <v>gl</v>
      </c>
      <c r="E266" s="119"/>
      <c r="G266" s="382" t="s">
        <v>1562</v>
      </c>
      <c r="H266" s="345" t="s">
        <v>4</v>
      </c>
      <c r="I266" s="135"/>
      <c r="J266" s="202"/>
    </row>
    <row r="267" spans="1:10" ht="20.100000000000001" customHeight="1" x14ac:dyDescent="0.25">
      <c r="A267" s="76">
        <f t="shared" si="55"/>
        <v>193</v>
      </c>
      <c r="B267" s="293" t="s">
        <v>1574</v>
      </c>
      <c r="C267" s="74" t="str">
        <f t="shared" si="68"/>
        <v>Flexibles</v>
      </c>
      <c r="D267" s="141" t="str">
        <f t="shared" si="69"/>
        <v>Un.</v>
      </c>
      <c r="E267" s="119"/>
      <c r="G267" s="382" t="s">
        <v>1865</v>
      </c>
      <c r="H267" s="345" t="s">
        <v>1588</v>
      </c>
      <c r="I267" s="135"/>
      <c r="J267" s="202"/>
    </row>
    <row r="268" spans="1:10" ht="20.100000000000001" customHeight="1" x14ac:dyDescent="0.25">
      <c r="A268" s="76">
        <f t="shared" si="55"/>
        <v>193</v>
      </c>
      <c r="B268" s="290" t="s">
        <v>1300</v>
      </c>
      <c r="C268" s="74" t="str">
        <f t="shared" si="68"/>
        <v>Cañería de desague pluvial</v>
      </c>
      <c r="D268" s="141">
        <f t="shared" si="69"/>
        <v>0</v>
      </c>
      <c r="E268" s="119"/>
      <c r="G268" s="384" t="s">
        <v>1422</v>
      </c>
      <c r="H268" s="345"/>
      <c r="I268" s="135"/>
      <c r="J268" s="202"/>
    </row>
    <row r="269" spans="1:10" ht="20.100000000000001" customHeight="1" x14ac:dyDescent="0.25">
      <c r="A269" s="76">
        <f t="shared" si="55"/>
        <v>193</v>
      </c>
      <c r="B269" s="290" t="s">
        <v>1301</v>
      </c>
      <c r="C269" s="74" t="str">
        <f t="shared" si="68"/>
        <v>De P.V.C.</v>
      </c>
      <c r="D269" s="141">
        <f t="shared" si="69"/>
        <v>0</v>
      </c>
      <c r="E269" s="119"/>
      <c r="G269" s="385" t="s">
        <v>1423</v>
      </c>
      <c r="H269" s="345"/>
      <c r="I269" s="135"/>
      <c r="J269" s="202"/>
    </row>
    <row r="270" spans="1:10" ht="20.100000000000001" customHeight="1" x14ac:dyDescent="0.25">
      <c r="A270" s="76">
        <f t="shared" si="55"/>
        <v>194</v>
      </c>
      <c r="B270" s="290" t="s">
        <v>1871</v>
      </c>
      <c r="C270" s="74" t="str">
        <f t="shared" si="68"/>
        <v>Canaleta - Rejillas</v>
      </c>
      <c r="D270" s="141" t="str">
        <f t="shared" si="69"/>
        <v>Un.</v>
      </c>
      <c r="E270" s="119"/>
      <c r="G270" s="385" t="s">
        <v>1866</v>
      </c>
      <c r="H270" s="345" t="s">
        <v>1588</v>
      </c>
      <c r="I270" s="135"/>
      <c r="J270" s="202"/>
    </row>
    <row r="271" spans="1:10" ht="20.100000000000001" customHeight="1" x14ac:dyDescent="0.25">
      <c r="A271" s="76">
        <f t="shared" si="55"/>
        <v>195</v>
      </c>
      <c r="B271" s="290" t="s">
        <v>1872</v>
      </c>
      <c r="C271" s="74" t="str">
        <f t="shared" si="68"/>
        <v>Gargola Hº Aº</v>
      </c>
      <c r="D271" s="141" t="str">
        <f t="shared" si="69"/>
        <v>Un.</v>
      </c>
      <c r="E271" s="119"/>
      <c r="G271" s="385" t="s">
        <v>1867</v>
      </c>
      <c r="H271" s="345" t="s">
        <v>1588</v>
      </c>
      <c r="I271" s="135"/>
      <c r="J271" s="202"/>
    </row>
    <row r="272" spans="1:10" ht="20.100000000000001" customHeight="1" x14ac:dyDescent="0.25">
      <c r="A272" s="76">
        <f t="shared" si="55"/>
        <v>196</v>
      </c>
      <c r="B272" s="290" t="s">
        <v>1873</v>
      </c>
      <c r="C272" s="74" t="str">
        <f t="shared" si="68"/>
        <v>Embudo PVCº</v>
      </c>
      <c r="D272" s="141" t="str">
        <f t="shared" si="69"/>
        <v>Un.</v>
      </c>
      <c r="E272" s="119"/>
      <c r="G272" s="385" t="s">
        <v>1868</v>
      </c>
      <c r="H272" s="345" t="s">
        <v>1588</v>
      </c>
      <c r="I272" s="135"/>
      <c r="J272" s="202"/>
    </row>
    <row r="273" spans="1:10" ht="20.100000000000001" customHeight="1" x14ac:dyDescent="0.25">
      <c r="A273" s="76">
        <f t="shared" si="55"/>
        <v>197</v>
      </c>
      <c r="B273" s="290" t="s">
        <v>1874</v>
      </c>
      <c r="C273" s="74" t="str">
        <f t="shared" si="68"/>
        <v>De P.V.C.</v>
      </c>
      <c r="D273" s="141" t="str">
        <f t="shared" si="69"/>
        <v>ml</v>
      </c>
      <c r="E273" s="119"/>
      <c r="G273" s="385" t="s">
        <v>1423</v>
      </c>
      <c r="H273" s="345" t="s">
        <v>606</v>
      </c>
      <c r="I273" s="135"/>
      <c r="J273" s="202"/>
    </row>
    <row r="274" spans="1:10" ht="20.100000000000001" customHeight="1" x14ac:dyDescent="0.25">
      <c r="A274" s="76">
        <f t="shared" si="55"/>
        <v>197</v>
      </c>
      <c r="B274" s="290" t="s">
        <v>1302</v>
      </c>
      <c r="C274" s="74" t="str">
        <f t="shared" si="68"/>
        <v>Conexión a redes externas</v>
      </c>
      <c r="D274" s="141">
        <f t="shared" si="69"/>
        <v>0</v>
      </c>
      <c r="E274" s="119"/>
      <c r="G274" s="384" t="s">
        <v>1424</v>
      </c>
      <c r="H274" s="345"/>
      <c r="I274" s="135"/>
      <c r="J274" s="202"/>
    </row>
    <row r="275" spans="1:10" ht="20.100000000000001" customHeight="1" x14ac:dyDescent="0.25">
      <c r="A275" s="76">
        <f t="shared" si="55"/>
        <v>198</v>
      </c>
      <c r="B275" s="290" t="s">
        <v>1869</v>
      </c>
      <c r="C275" s="74" t="str">
        <f t="shared" si="68"/>
        <v>Conexión de agua</v>
      </c>
      <c r="D275" s="141" t="str">
        <f t="shared" si="69"/>
        <v>gl</v>
      </c>
      <c r="E275" s="119"/>
      <c r="G275" s="309" t="s">
        <v>294</v>
      </c>
      <c r="H275" s="345" t="s">
        <v>4</v>
      </c>
      <c r="I275" s="135"/>
      <c r="J275" s="202"/>
    </row>
    <row r="276" spans="1:10" ht="20.100000000000001" customHeight="1" thickBot="1" x14ac:dyDescent="0.3">
      <c r="A276" s="76">
        <f t="shared" si="55"/>
        <v>199</v>
      </c>
      <c r="B276" s="290" t="s">
        <v>1870</v>
      </c>
      <c r="C276" s="74" t="str">
        <f t="shared" si="68"/>
        <v>Conexión de cloaca</v>
      </c>
      <c r="D276" s="141" t="str">
        <f t="shared" si="69"/>
        <v>gl</v>
      </c>
      <c r="E276" s="119"/>
      <c r="G276" s="415" t="s">
        <v>1875</v>
      </c>
      <c r="H276" s="404" t="s">
        <v>4</v>
      </c>
      <c r="I276" s="135"/>
      <c r="J276" s="202"/>
    </row>
    <row r="277" spans="1:10" ht="20.100000000000001" customHeight="1" thickBot="1" x14ac:dyDescent="0.3">
      <c r="A277" s="76">
        <f t="shared" si="55"/>
        <v>199</v>
      </c>
      <c r="B277" s="295">
        <v>13</v>
      </c>
      <c r="C277" s="74" t="str">
        <f t="shared" si="68"/>
        <v xml:space="preserve"> INSTALACIÓN GAS</v>
      </c>
      <c r="D277" s="141">
        <f t="shared" si="69"/>
        <v>0</v>
      </c>
      <c r="E277" s="119"/>
      <c r="G277" s="403" t="s">
        <v>1735</v>
      </c>
      <c r="H277" s="350"/>
      <c r="I277" s="135"/>
      <c r="J277" s="202"/>
    </row>
    <row r="278" spans="1:10" ht="20.100000000000001" customHeight="1" x14ac:dyDescent="0.25">
      <c r="A278" s="76">
        <f t="shared" si="55"/>
        <v>199</v>
      </c>
      <c r="B278" s="300" t="s">
        <v>1749</v>
      </c>
      <c r="C278" s="74" t="str">
        <f t="shared" ref="C278:C279" si="70">IFERROR(VLOOKUP(J278,Tabla_Items,2,FALSE),G278)</f>
        <v>Tendido de cañeria</v>
      </c>
      <c r="D278" s="141">
        <f t="shared" ref="D278:D279" si="71">IFERROR(VLOOKUP(J278,Tabla_Items,3,FALSE),H278)</f>
        <v>0</v>
      </c>
      <c r="E278" s="119"/>
      <c r="G278" s="416" t="s">
        <v>1736</v>
      </c>
      <c r="H278" s="387"/>
      <c r="I278" s="135"/>
      <c r="J278" s="202"/>
    </row>
    <row r="279" spans="1:10" ht="20.100000000000001" customHeight="1" x14ac:dyDescent="0.25">
      <c r="A279" s="76">
        <f t="shared" si="55"/>
        <v>199</v>
      </c>
      <c r="B279" s="293" t="s">
        <v>1750</v>
      </c>
      <c r="C279" s="74" t="str">
        <f t="shared" si="70"/>
        <v>Cañerias y accesorios</v>
      </c>
      <c r="D279" s="141">
        <f t="shared" si="71"/>
        <v>0</v>
      </c>
      <c r="E279" s="119"/>
      <c r="G279" s="382" t="s">
        <v>1737</v>
      </c>
      <c r="H279" s="345"/>
      <c r="I279" s="135"/>
      <c r="J279" s="202"/>
    </row>
    <row r="280" spans="1:10" ht="20.100000000000001" customHeight="1" x14ac:dyDescent="0.25">
      <c r="A280" s="76">
        <f t="shared" si="55"/>
        <v>200</v>
      </c>
      <c r="B280" s="293" t="s">
        <v>1751</v>
      </c>
      <c r="C280" s="74" t="str">
        <f t="shared" si="51"/>
        <v>Cañeria 63mm</v>
      </c>
      <c r="D280" s="141" t="str">
        <f t="shared" si="52"/>
        <v>m</v>
      </c>
      <c r="E280" s="119"/>
      <c r="G280" s="382" t="s">
        <v>1876</v>
      </c>
      <c r="H280" s="345" t="s">
        <v>1738</v>
      </c>
      <c r="I280" s="135"/>
      <c r="J280" s="202"/>
    </row>
    <row r="281" spans="1:10" ht="20.100000000000001" customHeight="1" x14ac:dyDescent="0.25">
      <c r="A281" s="76">
        <f t="shared" si="55"/>
        <v>201</v>
      </c>
      <c r="B281" s="293" t="s">
        <v>1752</v>
      </c>
      <c r="C281" s="168" t="str">
        <f t="shared" ref="C281:C361" si="72">IFERROR(VLOOKUP(J281,Tabla_Items,2,FALSE),G281)</f>
        <v>Cañeria 25mm</v>
      </c>
      <c r="D281" s="141" t="str">
        <f t="shared" ref="D281:D361" si="73">IFERROR(VLOOKUP(J281,Tabla_Items,3,FALSE),H281)</f>
        <v>m</v>
      </c>
      <c r="E281" s="119"/>
      <c r="G281" s="382" t="s">
        <v>1739</v>
      </c>
      <c r="H281" s="345" t="s">
        <v>1738</v>
      </c>
      <c r="I281" s="135"/>
      <c r="J281" s="202"/>
    </row>
    <row r="282" spans="1:10" ht="20.100000000000001" customHeight="1" x14ac:dyDescent="0.25">
      <c r="A282" s="76">
        <f t="shared" ref="A282:A343" si="74">IF(D282=0,A281,A281+1)</f>
        <v>202</v>
      </c>
      <c r="B282" s="293" t="s">
        <v>1753</v>
      </c>
      <c r="C282" s="168" t="str">
        <f t="shared" ref="C282" si="75">IFERROR(VLOOKUP(J282,Tabla_Items,2,FALSE),G282)</f>
        <v>Protección de cañerías y accesorios</v>
      </c>
      <c r="D282" s="141" t="str">
        <f t="shared" ref="D282" si="76">IFERROR(VLOOKUP(J282,Tabla_Items,3,FALSE),H282)</f>
        <v>gl</v>
      </c>
      <c r="E282" s="119"/>
      <c r="G282" s="382" t="s">
        <v>1740</v>
      </c>
      <c r="H282" s="345" t="s">
        <v>4</v>
      </c>
      <c r="I282" s="135"/>
      <c r="J282" s="202"/>
    </row>
    <row r="283" spans="1:10" ht="20.100000000000001" customHeight="1" x14ac:dyDescent="0.25">
      <c r="A283" s="76">
        <f t="shared" si="74"/>
        <v>202</v>
      </c>
      <c r="B283" s="293" t="s">
        <v>1754</v>
      </c>
      <c r="C283" s="168" t="str">
        <f t="shared" ref="C283:C285" si="77">IFERROR(VLOOKUP(J283,Tabla_Items,2,FALSE),G283)</f>
        <v>Reguladores y medidores</v>
      </c>
      <c r="D283" s="141">
        <f t="shared" ref="D283:D285" si="78">IFERROR(VLOOKUP(J283,Tabla_Items,3,FALSE),H283)</f>
        <v>0</v>
      </c>
      <c r="E283" s="119"/>
      <c r="G283" s="382" t="s">
        <v>1741</v>
      </c>
      <c r="H283" s="345"/>
      <c r="I283" s="135"/>
      <c r="J283" s="202"/>
    </row>
    <row r="284" spans="1:10" ht="20.100000000000001" customHeight="1" x14ac:dyDescent="0.25">
      <c r="A284" s="76">
        <f t="shared" si="74"/>
        <v>203</v>
      </c>
      <c r="B284" s="293" t="s">
        <v>1755</v>
      </c>
      <c r="C284" s="168" t="str">
        <f t="shared" si="77"/>
        <v>Nicho para medidor y regulador</v>
      </c>
      <c r="D284" s="141" t="str">
        <f t="shared" si="78"/>
        <v>gl</v>
      </c>
      <c r="E284" s="119"/>
      <c r="G284" s="382" t="s">
        <v>1742</v>
      </c>
      <c r="H284" s="345" t="s">
        <v>4</v>
      </c>
      <c r="I284" s="135"/>
      <c r="J284" s="202"/>
    </row>
    <row r="285" spans="1:10" ht="20.100000000000001" customHeight="1" x14ac:dyDescent="0.25">
      <c r="A285" s="76">
        <f t="shared" si="74"/>
        <v>203</v>
      </c>
      <c r="B285" s="293" t="s">
        <v>1756</v>
      </c>
      <c r="C285" s="168" t="str">
        <f t="shared" si="77"/>
        <v>Rejillas de ventilación y conductos</v>
      </c>
      <c r="D285" s="141">
        <f t="shared" si="78"/>
        <v>0</v>
      </c>
      <c r="E285" s="119"/>
      <c r="G285" s="382" t="s">
        <v>1743</v>
      </c>
      <c r="H285" s="345"/>
      <c r="I285" s="135"/>
      <c r="J285" s="202"/>
    </row>
    <row r="286" spans="1:10" ht="20.100000000000001" customHeight="1" x14ac:dyDescent="0.25">
      <c r="A286" s="76">
        <f t="shared" si="74"/>
        <v>204</v>
      </c>
      <c r="B286" s="293" t="s">
        <v>1757</v>
      </c>
      <c r="C286" s="74" t="str">
        <f t="shared" si="72"/>
        <v>Ventilaciones</v>
      </c>
      <c r="D286" s="141" t="str">
        <f t="shared" si="73"/>
        <v>gl</v>
      </c>
      <c r="E286" s="119"/>
      <c r="G286" s="382" t="s">
        <v>1744</v>
      </c>
      <c r="H286" s="345" t="s">
        <v>4</v>
      </c>
      <c r="I286" s="135"/>
      <c r="J286" s="202"/>
    </row>
    <row r="287" spans="1:10" ht="20.100000000000001" customHeight="1" x14ac:dyDescent="0.25">
      <c r="A287" s="76">
        <f t="shared" si="74"/>
        <v>204</v>
      </c>
      <c r="B287" s="293" t="s">
        <v>1758</v>
      </c>
      <c r="C287" s="168" t="str">
        <f t="shared" si="72"/>
        <v>Artefactos</v>
      </c>
      <c r="D287" s="141">
        <f t="shared" si="73"/>
        <v>0</v>
      </c>
      <c r="E287" s="119"/>
      <c r="G287" s="382" t="s">
        <v>1402</v>
      </c>
      <c r="H287" s="345"/>
      <c r="I287" s="135"/>
      <c r="J287" s="202"/>
    </row>
    <row r="288" spans="1:10" ht="20.100000000000001" customHeight="1" x14ac:dyDescent="0.25">
      <c r="A288" s="76">
        <f t="shared" si="74"/>
        <v>204</v>
      </c>
      <c r="B288" s="293" t="s">
        <v>1759</v>
      </c>
      <c r="C288" s="168" t="str">
        <f t="shared" ref="C288:C290" si="79">IFERROR(VLOOKUP(J288,Tabla_Items,2,FALSE),G288)</f>
        <v>Artefactos para gas y accesorios</v>
      </c>
      <c r="D288" s="141">
        <f t="shared" ref="D288:D290" si="80">IFERROR(VLOOKUP(J288,Tabla_Items,3,FALSE),H288)</f>
        <v>0</v>
      </c>
      <c r="E288" s="119"/>
      <c r="G288" s="382" t="s">
        <v>1745</v>
      </c>
      <c r="H288" s="345"/>
      <c r="I288" s="135"/>
      <c r="J288" s="202"/>
    </row>
    <row r="289" spans="1:10" ht="20.100000000000001" customHeight="1" x14ac:dyDescent="0.25">
      <c r="A289" s="76">
        <f t="shared" si="74"/>
        <v>205</v>
      </c>
      <c r="B289" s="293" t="s">
        <v>1760</v>
      </c>
      <c r="C289" s="168" t="str">
        <f t="shared" si="79"/>
        <v>Horno pizzero 12 moldes</v>
      </c>
      <c r="D289" s="141" t="str">
        <f t="shared" si="80"/>
        <v>Un</v>
      </c>
      <c r="E289" s="119"/>
      <c r="G289" s="382" t="s">
        <v>1746</v>
      </c>
      <c r="H289" s="345" t="s">
        <v>1464</v>
      </c>
      <c r="I289" s="135"/>
      <c r="J289" s="202"/>
    </row>
    <row r="290" spans="1:10" ht="20.100000000000001" customHeight="1" x14ac:dyDescent="0.25">
      <c r="A290" s="76">
        <f t="shared" si="74"/>
        <v>206</v>
      </c>
      <c r="B290" s="293" t="s">
        <v>1761</v>
      </c>
      <c r="C290" s="168" t="str">
        <f t="shared" si="79"/>
        <v>Anafe 4 hornallas</v>
      </c>
      <c r="D290" s="141" t="str">
        <f t="shared" si="80"/>
        <v>Un</v>
      </c>
      <c r="E290" s="119"/>
      <c r="G290" s="382" t="s">
        <v>1747</v>
      </c>
      <c r="H290" s="345" t="s">
        <v>1464</v>
      </c>
      <c r="I290" s="135"/>
      <c r="J290" s="202"/>
    </row>
    <row r="291" spans="1:10" ht="20.100000000000001" customHeight="1" thickBot="1" x14ac:dyDescent="0.3">
      <c r="A291" s="76">
        <f t="shared" si="74"/>
        <v>207</v>
      </c>
      <c r="B291" s="293" t="s">
        <v>1762</v>
      </c>
      <c r="C291" s="74" t="str">
        <f t="shared" si="72"/>
        <v>Cocina semi-industrial 29000Kcal.</v>
      </c>
      <c r="D291" s="141" t="str">
        <f t="shared" si="73"/>
        <v>Un</v>
      </c>
      <c r="E291" s="119"/>
      <c r="G291" s="417" t="s">
        <v>1748</v>
      </c>
      <c r="H291" s="404" t="s">
        <v>1464</v>
      </c>
      <c r="I291" s="135"/>
      <c r="J291" s="202"/>
    </row>
    <row r="292" spans="1:10" ht="20.100000000000001" customHeight="1" x14ac:dyDescent="0.25">
      <c r="A292" s="76">
        <f t="shared" si="74"/>
        <v>207</v>
      </c>
      <c r="B292" s="293" t="s">
        <v>1897</v>
      </c>
      <c r="C292" s="168" t="str">
        <f t="shared" si="72"/>
        <v>Conexión a redes externas y otras (GLP a granel)</v>
      </c>
      <c r="D292" s="141">
        <f t="shared" si="73"/>
        <v>0</v>
      </c>
      <c r="E292" s="119"/>
      <c r="G292" s="418" t="s">
        <v>1877</v>
      </c>
      <c r="H292" s="355"/>
      <c r="I292" s="135"/>
      <c r="J292" s="202"/>
    </row>
    <row r="293" spans="1:10" ht="20.100000000000001" customHeight="1" thickBot="1" x14ac:dyDescent="0.3">
      <c r="A293" s="76">
        <f t="shared" si="74"/>
        <v>208</v>
      </c>
      <c r="B293" s="293" t="s">
        <v>1898</v>
      </c>
      <c r="C293" s="168" t="str">
        <f t="shared" si="72"/>
        <v>A Red Externa</v>
      </c>
      <c r="D293" s="141" t="str">
        <f t="shared" si="73"/>
        <v>gl</v>
      </c>
      <c r="E293" s="119"/>
      <c r="G293" s="413" t="s">
        <v>1878</v>
      </c>
      <c r="H293" s="404" t="s">
        <v>4</v>
      </c>
      <c r="I293" s="135"/>
      <c r="J293" s="202"/>
    </row>
    <row r="294" spans="1:10" ht="20.100000000000001" customHeight="1" thickBot="1" x14ac:dyDescent="0.3">
      <c r="A294" s="76">
        <f t="shared" si="74"/>
        <v>208</v>
      </c>
      <c r="B294" s="297" t="s">
        <v>1304</v>
      </c>
      <c r="C294" s="168" t="str">
        <f t="shared" ref="C294:C299" si="81">IFERROR(VLOOKUP(J294,Tabla_Items,2,FALSE),G294)</f>
        <v xml:space="preserve"> INSTALACIÓN ELECTROMECANICA</v>
      </c>
      <c r="D294" s="141">
        <f t="shared" ref="D294:D299" si="82">IFERROR(VLOOKUP(J294,Tabla_Items,3,FALSE),H294)</f>
        <v>0</v>
      </c>
      <c r="E294" s="119"/>
      <c r="G294" s="322" t="s">
        <v>1425</v>
      </c>
      <c r="H294" s="350"/>
      <c r="I294" s="135"/>
      <c r="J294" s="202"/>
    </row>
    <row r="295" spans="1:10" ht="20.100000000000001" customHeight="1" x14ac:dyDescent="0.25">
      <c r="A295" s="76">
        <f t="shared" si="74"/>
        <v>208</v>
      </c>
      <c r="B295" s="297" t="s">
        <v>1303</v>
      </c>
      <c r="C295" s="168" t="str">
        <f t="shared" si="81"/>
        <v>Sistema de Bombeo Sanitario</v>
      </c>
      <c r="D295" s="141">
        <f t="shared" si="82"/>
        <v>0</v>
      </c>
      <c r="E295" s="119"/>
      <c r="G295" s="386" t="s">
        <v>1426</v>
      </c>
      <c r="H295" s="387"/>
      <c r="I295" s="135"/>
      <c r="J295" s="202"/>
    </row>
    <row r="296" spans="1:10" ht="20.100000000000001" customHeight="1" x14ac:dyDescent="0.25">
      <c r="A296" s="76">
        <f t="shared" si="74"/>
        <v>209</v>
      </c>
      <c r="B296" s="290" t="s">
        <v>1667</v>
      </c>
      <c r="C296" s="168" t="str">
        <f t="shared" si="81"/>
        <v>Equipo de bombeo</v>
      </c>
      <c r="D296" s="141" t="str">
        <f t="shared" si="82"/>
        <v>gl</v>
      </c>
      <c r="E296" s="119"/>
      <c r="G296" s="331" t="s">
        <v>1879</v>
      </c>
      <c r="H296" s="344" t="s">
        <v>4</v>
      </c>
      <c r="I296" s="135"/>
      <c r="J296" s="202"/>
    </row>
    <row r="297" spans="1:10" ht="20.100000000000001" customHeight="1" x14ac:dyDescent="0.25">
      <c r="A297" s="76">
        <f t="shared" si="74"/>
        <v>209</v>
      </c>
      <c r="B297" s="290" t="s">
        <v>1764</v>
      </c>
      <c r="C297" s="168" t="str">
        <f t="shared" si="81"/>
        <v>Sistema de Bombeo de Servicio Contra Incendio</v>
      </c>
      <c r="D297" s="141">
        <f t="shared" si="82"/>
        <v>0</v>
      </c>
      <c r="E297" s="119"/>
      <c r="G297" s="405" t="s">
        <v>1763</v>
      </c>
      <c r="H297" s="344"/>
      <c r="I297" s="135"/>
      <c r="J297" s="202"/>
    </row>
    <row r="298" spans="1:10" ht="20.100000000000001" customHeight="1" x14ac:dyDescent="0.25">
      <c r="A298" s="76">
        <f t="shared" si="74"/>
        <v>210</v>
      </c>
      <c r="B298" s="290" t="s">
        <v>1765</v>
      </c>
      <c r="C298" s="168" t="str">
        <f t="shared" si="81"/>
        <v xml:space="preserve">Tablero Electrico </v>
      </c>
      <c r="D298" s="141" t="str">
        <f t="shared" si="82"/>
        <v>gl</v>
      </c>
      <c r="E298" s="119"/>
      <c r="G298" s="405" t="s">
        <v>1880</v>
      </c>
      <c r="H298" s="344" t="s">
        <v>4</v>
      </c>
      <c r="I298" s="135"/>
      <c r="J298" s="202"/>
    </row>
    <row r="299" spans="1:10" ht="20.100000000000001" customHeight="1" thickBot="1" x14ac:dyDescent="0.3">
      <c r="A299" s="76">
        <f t="shared" si="74"/>
        <v>211</v>
      </c>
      <c r="B299" s="389" t="s">
        <v>1766</v>
      </c>
      <c r="C299" s="168" t="str">
        <f t="shared" si="81"/>
        <v>Grupo Electrogeno</v>
      </c>
      <c r="D299" s="141" t="str">
        <f t="shared" si="82"/>
        <v>gl</v>
      </c>
      <c r="E299" s="119"/>
      <c r="G299" s="406" t="s">
        <v>1881</v>
      </c>
      <c r="H299" s="407" t="s">
        <v>4</v>
      </c>
      <c r="I299" s="135"/>
      <c r="J299" s="202"/>
    </row>
    <row r="300" spans="1:10" ht="20.100000000000001" customHeight="1" thickBot="1" x14ac:dyDescent="0.3">
      <c r="A300" s="76">
        <f t="shared" si="74"/>
        <v>211</v>
      </c>
      <c r="B300" s="299">
        <v>16</v>
      </c>
      <c r="C300" s="168" t="str">
        <f t="shared" si="72"/>
        <v xml:space="preserve"> INSTALACIÓN DE AIRE ACONDICIONADO</v>
      </c>
      <c r="D300" s="141">
        <f t="shared" si="73"/>
        <v>0</v>
      </c>
      <c r="E300" s="119"/>
      <c r="G300" s="322" t="s">
        <v>1427</v>
      </c>
      <c r="H300" s="354"/>
      <c r="I300" s="135"/>
      <c r="J300" s="202"/>
    </row>
    <row r="301" spans="1:10" ht="20.100000000000001" customHeight="1" x14ac:dyDescent="0.25">
      <c r="A301" s="76">
        <f t="shared" si="74"/>
        <v>211</v>
      </c>
      <c r="B301" s="296" t="s">
        <v>1305</v>
      </c>
      <c r="C301" s="168" t="str">
        <f t="shared" si="72"/>
        <v>Instalación de aire acondicionado frio - calor</v>
      </c>
      <c r="D301" s="141">
        <f t="shared" si="73"/>
        <v>0</v>
      </c>
      <c r="E301" s="119"/>
      <c r="G301" s="329" t="s">
        <v>1428</v>
      </c>
      <c r="H301" s="344"/>
      <c r="I301" s="135"/>
      <c r="J301" s="202"/>
    </row>
    <row r="302" spans="1:10" ht="20.100000000000001" customHeight="1" x14ac:dyDescent="0.25">
      <c r="A302" s="76">
        <f t="shared" si="74"/>
        <v>212</v>
      </c>
      <c r="B302" s="293" t="s">
        <v>1899</v>
      </c>
      <c r="C302" s="168" t="str">
        <f t="shared" ref="C302" si="83">IFERROR(VLOOKUP(J302,Tabla_Items,2,FALSE),G302)</f>
        <v>Equipos de Aire Acondicionado 6500 fr</v>
      </c>
      <c r="D302" s="141" t="str">
        <f t="shared" ref="D302" si="84">IFERROR(VLOOKUP(J302,Tabla_Items,3,FALSE),H302)</f>
        <v>Un</v>
      </c>
      <c r="E302" s="119"/>
      <c r="G302" s="316" t="s">
        <v>1882</v>
      </c>
      <c r="H302" s="344" t="s">
        <v>1464</v>
      </c>
      <c r="I302" s="135"/>
      <c r="J302" s="202"/>
    </row>
    <row r="303" spans="1:10" ht="20.100000000000001" customHeight="1" x14ac:dyDescent="0.25">
      <c r="A303" s="76">
        <f t="shared" si="74"/>
        <v>213</v>
      </c>
      <c r="B303" s="293" t="s">
        <v>1900</v>
      </c>
      <c r="C303" s="168" t="str">
        <f t="shared" ref="C303:C304" si="85">IFERROR(VLOOKUP(J303,Tabla_Items,2,FALSE),G303)</f>
        <v>Equipos de Aire Acondicionado 3500 fr</v>
      </c>
      <c r="D303" s="141" t="str">
        <f t="shared" ref="D303:D304" si="86">IFERROR(VLOOKUP(J303,Tabla_Items,3,FALSE),H303)</f>
        <v>Un</v>
      </c>
      <c r="E303" s="119"/>
      <c r="G303" s="316" t="s">
        <v>1883</v>
      </c>
      <c r="H303" s="344" t="s">
        <v>1464</v>
      </c>
      <c r="I303" s="135"/>
      <c r="J303" s="202"/>
    </row>
    <row r="304" spans="1:10" ht="20.100000000000001" customHeight="1" thickBot="1" x14ac:dyDescent="0.3">
      <c r="A304" s="76">
        <f t="shared" si="74"/>
        <v>214</v>
      </c>
      <c r="B304" s="293" t="s">
        <v>1901</v>
      </c>
      <c r="C304" s="168" t="str">
        <f t="shared" si="85"/>
        <v>Accesorios</v>
      </c>
      <c r="D304" s="141" t="str">
        <f t="shared" si="86"/>
        <v>Un</v>
      </c>
      <c r="E304" s="119"/>
      <c r="G304" s="316" t="s">
        <v>1884</v>
      </c>
      <c r="H304" s="344" t="s">
        <v>1464</v>
      </c>
      <c r="I304" s="135"/>
      <c r="J304" s="202"/>
    </row>
    <row r="305" spans="1:10" ht="20.100000000000001" customHeight="1" thickBot="1" x14ac:dyDescent="0.3">
      <c r="A305" s="76">
        <f t="shared" si="74"/>
        <v>214</v>
      </c>
      <c r="B305" s="388">
        <v>17</v>
      </c>
      <c r="C305" s="168" t="str">
        <f t="shared" si="72"/>
        <v xml:space="preserve"> INSTALACIÓN DE SEGURIDAD</v>
      </c>
      <c r="D305" s="141">
        <f t="shared" si="73"/>
        <v>0</v>
      </c>
      <c r="E305" s="119"/>
      <c r="G305" s="302" t="s">
        <v>1429</v>
      </c>
      <c r="H305" s="328"/>
      <c r="I305" s="135"/>
      <c r="J305" s="202"/>
    </row>
    <row r="306" spans="1:10" ht="20.100000000000001" customHeight="1" x14ac:dyDescent="0.25">
      <c r="A306" s="76">
        <f t="shared" si="74"/>
        <v>214</v>
      </c>
      <c r="B306" s="292" t="s">
        <v>1306</v>
      </c>
      <c r="C306" s="168" t="str">
        <f t="shared" ref="C306:C308" si="87">IFERROR(VLOOKUP(J306,Tabla_Items,2,FALSE),G306)</f>
        <v>Contra Incendio</v>
      </c>
      <c r="D306" s="141">
        <f t="shared" ref="D306:D308" si="88">IFERROR(VLOOKUP(J306,Tabla_Items,3,FALSE),H306)</f>
        <v>0</v>
      </c>
      <c r="E306" s="119"/>
      <c r="G306" s="419" t="s">
        <v>1430</v>
      </c>
      <c r="H306" s="387"/>
      <c r="I306" s="135"/>
      <c r="J306" s="202"/>
    </row>
    <row r="307" spans="1:10" ht="20.100000000000001" customHeight="1" x14ac:dyDescent="0.25">
      <c r="A307" s="76">
        <f t="shared" si="74"/>
        <v>214</v>
      </c>
      <c r="B307" s="293" t="s">
        <v>1777</v>
      </c>
      <c r="C307" s="168" t="str">
        <f t="shared" si="87"/>
        <v>Tendido de cañerías</v>
      </c>
      <c r="D307" s="141">
        <f t="shared" si="88"/>
        <v>0</v>
      </c>
      <c r="E307" s="119"/>
      <c r="G307" s="331" t="s">
        <v>1767</v>
      </c>
      <c r="H307" s="344"/>
      <c r="I307" s="135"/>
      <c r="J307" s="202"/>
    </row>
    <row r="308" spans="1:10" ht="20.100000000000001" customHeight="1" x14ac:dyDescent="0.25">
      <c r="A308" s="76">
        <f t="shared" si="74"/>
        <v>215</v>
      </c>
      <c r="B308" s="293" t="s">
        <v>1778</v>
      </c>
      <c r="C308" s="168" t="str">
        <f t="shared" si="87"/>
        <v>Caño PEAD 2 1/2"</v>
      </c>
      <c r="D308" s="141" t="str">
        <f t="shared" si="88"/>
        <v>m.</v>
      </c>
      <c r="E308" s="119"/>
      <c r="G308" s="382" t="s">
        <v>1768</v>
      </c>
      <c r="H308" s="344" t="s">
        <v>1646</v>
      </c>
      <c r="I308" s="135"/>
      <c r="J308" s="202"/>
    </row>
    <row r="309" spans="1:10" ht="20.100000000000001" customHeight="1" x14ac:dyDescent="0.25">
      <c r="A309" s="76">
        <f t="shared" si="74"/>
        <v>216</v>
      </c>
      <c r="B309" s="290" t="s">
        <v>1779</v>
      </c>
      <c r="C309" s="168" t="str">
        <f t="shared" ref="C309" si="89">IFERROR(VLOOKUP(J309,Tabla_Items,2,FALSE),G309)</f>
        <v>Caño PEAD 3"</v>
      </c>
      <c r="D309" s="141" t="str">
        <f t="shared" ref="D309" si="90">IFERROR(VLOOKUP(J309,Tabla_Items,3,FALSE),H309)</f>
        <v>m.</v>
      </c>
      <c r="E309" s="119"/>
      <c r="G309" s="385" t="s">
        <v>1769</v>
      </c>
      <c r="H309" s="344" t="s">
        <v>1646</v>
      </c>
      <c r="I309" s="135"/>
      <c r="J309" s="202"/>
    </row>
    <row r="310" spans="1:10" ht="20.100000000000001" customHeight="1" x14ac:dyDescent="0.25">
      <c r="A310" s="76">
        <f t="shared" si="74"/>
        <v>217</v>
      </c>
      <c r="B310" s="290" t="s">
        <v>1780</v>
      </c>
      <c r="C310" s="168" t="str">
        <f t="shared" ref="C310:C321" si="91">IFERROR(VLOOKUP(J310,Tabla_Items,2,FALSE),G310)</f>
        <v>Caño PEAD 3 1/2"</v>
      </c>
      <c r="D310" s="141" t="str">
        <f t="shared" ref="D310:D321" si="92">IFERROR(VLOOKUP(J310,Tabla_Items,3,FALSE),H310)</f>
        <v>m.</v>
      </c>
      <c r="E310" s="119"/>
      <c r="G310" s="385" t="s">
        <v>1770</v>
      </c>
      <c r="H310" s="344" t="s">
        <v>1646</v>
      </c>
      <c r="I310" s="135"/>
      <c r="J310" s="202"/>
    </row>
    <row r="311" spans="1:10" ht="20.100000000000001" customHeight="1" x14ac:dyDescent="0.25">
      <c r="A311" s="76">
        <f t="shared" si="74"/>
        <v>218</v>
      </c>
      <c r="B311" s="293" t="s">
        <v>1781</v>
      </c>
      <c r="C311" s="168" t="str">
        <f t="shared" si="91"/>
        <v>Caño PEAD 5"</v>
      </c>
      <c r="D311" s="141" t="str">
        <f t="shared" si="92"/>
        <v>m.</v>
      </c>
      <c r="E311" s="119"/>
      <c r="G311" s="382" t="s">
        <v>1771</v>
      </c>
      <c r="H311" s="344" t="s">
        <v>1646</v>
      </c>
      <c r="I311" s="135"/>
      <c r="J311" s="202"/>
    </row>
    <row r="312" spans="1:10" ht="20.100000000000001" customHeight="1" x14ac:dyDescent="0.25">
      <c r="A312" s="76">
        <f t="shared" si="74"/>
        <v>218</v>
      </c>
      <c r="B312" s="293" t="s">
        <v>1782</v>
      </c>
      <c r="C312" s="168" t="str">
        <f t="shared" si="91"/>
        <v>Hidrantes, bocas de impulsion</v>
      </c>
      <c r="D312" s="141">
        <f t="shared" si="92"/>
        <v>0</v>
      </c>
      <c r="E312" s="119"/>
      <c r="G312" s="382" t="s">
        <v>1772</v>
      </c>
      <c r="H312" s="344"/>
      <c r="I312" s="135"/>
      <c r="J312" s="202"/>
    </row>
    <row r="313" spans="1:10" ht="20.100000000000001" customHeight="1" x14ac:dyDescent="0.25">
      <c r="A313" s="76">
        <f t="shared" si="74"/>
        <v>219</v>
      </c>
      <c r="B313" s="293" t="s">
        <v>1783</v>
      </c>
      <c r="C313" s="168" t="str">
        <f t="shared" si="91"/>
        <v>Toma de Incendio para Bomberos en Vereda</v>
      </c>
      <c r="D313" s="141" t="str">
        <f t="shared" si="92"/>
        <v>Un.</v>
      </c>
      <c r="E313" s="119"/>
      <c r="G313" s="382" t="s">
        <v>1773</v>
      </c>
      <c r="H313" s="344" t="s">
        <v>1588</v>
      </c>
      <c r="I313" s="135"/>
      <c r="J313" s="202"/>
    </row>
    <row r="314" spans="1:10" ht="20.100000000000001" customHeight="1" x14ac:dyDescent="0.25">
      <c r="A314" s="76">
        <f t="shared" si="74"/>
        <v>220</v>
      </c>
      <c r="B314" s="293" t="s">
        <v>1784</v>
      </c>
      <c r="C314" s="168" t="str">
        <f t="shared" si="91"/>
        <v>Gabinete Antivàndalo para Hidrantes Completo Manguera 45mm largo 25mtrs</v>
      </c>
      <c r="D314" s="141" t="str">
        <f t="shared" si="92"/>
        <v>Un.</v>
      </c>
      <c r="E314" s="119"/>
      <c r="G314" s="382" t="s">
        <v>1774</v>
      </c>
      <c r="H314" s="344" t="s">
        <v>1588</v>
      </c>
      <c r="I314" s="135"/>
      <c r="J314" s="202"/>
    </row>
    <row r="315" spans="1:10" ht="20.100000000000001" customHeight="1" x14ac:dyDescent="0.25">
      <c r="A315" s="76">
        <f t="shared" si="74"/>
        <v>220</v>
      </c>
      <c r="B315" s="293" t="s">
        <v>1307</v>
      </c>
      <c r="C315" s="168" t="str">
        <f t="shared" si="91"/>
        <v>Matafuegos, carteles de señalización</v>
      </c>
      <c r="D315" s="141">
        <f t="shared" si="92"/>
        <v>0</v>
      </c>
      <c r="E315" s="119"/>
      <c r="G315" s="382" t="s">
        <v>1431</v>
      </c>
      <c r="H315" s="344"/>
      <c r="I315" s="135"/>
      <c r="J315" s="202"/>
    </row>
    <row r="316" spans="1:10" ht="20.100000000000001" customHeight="1" x14ac:dyDescent="0.25">
      <c r="A316" s="76">
        <f t="shared" si="74"/>
        <v>221</v>
      </c>
      <c r="B316" s="293" t="s">
        <v>1674</v>
      </c>
      <c r="C316" s="168" t="str">
        <f t="shared" si="91"/>
        <v>Matafuegos CO2 de 5 kg</v>
      </c>
      <c r="D316" s="141" t="str">
        <f t="shared" si="92"/>
        <v>Un.</v>
      </c>
      <c r="E316" s="119"/>
      <c r="G316" s="382" t="s">
        <v>1668</v>
      </c>
      <c r="H316" s="344" t="s">
        <v>1588</v>
      </c>
      <c r="I316" s="135"/>
      <c r="J316" s="202"/>
    </row>
    <row r="317" spans="1:10" ht="20.100000000000001" customHeight="1" x14ac:dyDescent="0.25">
      <c r="A317" s="76">
        <f t="shared" si="74"/>
        <v>222</v>
      </c>
      <c r="B317" s="293" t="s">
        <v>1675</v>
      </c>
      <c r="C317" s="168" t="str">
        <f t="shared" si="91"/>
        <v>Matafuegos ABC de 5 kg</v>
      </c>
      <c r="D317" s="141" t="str">
        <f t="shared" si="92"/>
        <v>Un.</v>
      </c>
      <c r="E317" s="119"/>
      <c r="G317" s="382" t="s">
        <v>1669</v>
      </c>
      <c r="H317" s="344" t="s">
        <v>1588</v>
      </c>
      <c r="I317" s="135"/>
      <c r="J317" s="202"/>
    </row>
    <row r="318" spans="1:10" ht="20.100000000000001" customHeight="1" x14ac:dyDescent="0.25">
      <c r="A318" s="76">
        <f t="shared" si="74"/>
        <v>223</v>
      </c>
      <c r="B318" s="293" t="s">
        <v>1676</v>
      </c>
      <c r="C318" s="168" t="str">
        <f t="shared" si="91"/>
        <v>Matafuegos Clase K 5Kg</v>
      </c>
      <c r="D318" s="141" t="str">
        <f t="shared" si="92"/>
        <v>Un.</v>
      </c>
      <c r="E318" s="119"/>
      <c r="G318" s="382" t="s">
        <v>1670</v>
      </c>
      <c r="H318" s="344" t="s">
        <v>1588</v>
      </c>
      <c r="I318" s="135"/>
      <c r="J318" s="202"/>
    </row>
    <row r="319" spans="1:10" ht="20.100000000000001" customHeight="1" x14ac:dyDescent="0.25">
      <c r="A319" s="76">
        <f t="shared" si="74"/>
        <v>224</v>
      </c>
      <c r="B319" s="293" t="s">
        <v>1677</v>
      </c>
      <c r="C319" s="168" t="str">
        <f t="shared" si="91"/>
        <v>Cartel de Salida con Iluminación Autónoma Minimo 6 hs</v>
      </c>
      <c r="D319" s="141" t="str">
        <f t="shared" si="92"/>
        <v>Un.</v>
      </c>
      <c r="E319" s="119"/>
      <c r="G319" s="382" t="s">
        <v>1671</v>
      </c>
      <c r="H319" s="344" t="s">
        <v>1588</v>
      </c>
      <c r="I319" s="135"/>
      <c r="J319" s="202"/>
    </row>
    <row r="320" spans="1:10" ht="20.100000000000001" customHeight="1" x14ac:dyDescent="0.25">
      <c r="A320" s="76">
        <f t="shared" si="74"/>
        <v>225</v>
      </c>
      <c r="B320" s="293" t="s">
        <v>1678</v>
      </c>
      <c r="C320" s="168" t="str">
        <f t="shared" si="91"/>
        <v>Cartel de Salida de PVC</v>
      </c>
      <c r="D320" s="141" t="str">
        <f t="shared" si="92"/>
        <v>Un.</v>
      </c>
      <c r="E320" s="119"/>
      <c r="G320" s="382" t="s">
        <v>1672</v>
      </c>
      <c r="H320" s="344" t="s">
        <v>1588</v>
      </c>
      <c r="I320" s="135"/>
      <c r="J320" s="202"/>
    </row>
    <row r="321" spans="1:10" ht="20.100000000000001" customHeight="1" x14ac:dyDescent="0.25">
      <c r="A321" s="76">
        <f t="shared" si="74"/>
        <v>226</v>
      </c>
      <c r="B321" s="293" t="s">
        <v>1679</v>
      </c>
      <c r="C321" s="168" t="str">
        <f t="shared" si="91"/>
        <v xml:space="preserve">Botiquin Primeros Auxilios </v>
      </c>
      <c r="D321" s="141" t="str">
        <f t="shared" si="92"/>
        <v>Un.</v>
      </c>
      <c r="E321" s="119"/>
      <c r="G321" s="382" t="s">
        <v>1673</v>
      </c>
      <c r="H321" s="344" t="s">
        <v>1588</v>
      </c>
      <c r="I321" s="135"/>
      <c r="J321" s="202"/>
    </row>
    <row r="322" spans="1:10" ht="20.100000000000001" customHeight="1" x14ac:dyDescent="0.25">
      <c r="A322" s="76">
        <f t="shared" si="74"/>
        <v>226</v>
      </c>
      <c r="B322" s="293" t="s">
        <v>1785</v>
      </c>
      <c r="C322" s="74" t="str">
        <f t="shared" si="72"/>
        <v>Tanques Servicio contra Incendio</v>
      </c>
      <c r="D322" s="141">
        <f t="shared" si="73"/>
        <v>0</v>
      </c>
      <c r="E322" s="119"/>
      <c r="G322" s="382" t="s">
        <v>1775</v>
      </c>
      <c r="H322" s="344"/>
      <c r="I322" s="135"/>
      <c r="J322" s="202"/>
    </row>
    <row r="323" spans="1:10" ht="20.100000000000001" customHeight="1" x14ac:dyDescent="0.25">
      <c r="A323" s="76">
        <f t="shared" si="74"/>
        <v>227</v>
      </c>
      <c r="B323" s="293" t="s">
        <v>1786</v>
      </c>
      <c r="C323" s="74" t="str">
        <f t="shared" si="72"/>
        <v>Tanque de Agua Exclusivo para Extincion de Incendio 5000litros</v>
      </c>
      <c r="D323" s="141" t="str">
        <f t="shared" si="73"/>
        <v>Un.</v>
      </c>
      <c r="E323" s="119"/>
      <c r="G323" s="382" t="s">
        <v>1776</v>
      </c>
      <c r="H323" s="344" t="s">
        <v>1588</v>
      </c>
      <c r="I323" s="135"/>
      <c r="J323" s="202"/>
    </row>
    <row r="324" spans="1:10" ht="20.100000000000001" customHeight="1" x14ac:dyDescent="0.25">
      <c r="A324" s="76">
        <f t="shared" si="74"/>
        <v>228</v>
      </c>
      <c r="B324" s="293" t="s">
        <v>1308</v>
      </c>
      <c r="C324" s="74" t="str">
        <f t="shared" si="72"/>
        <v xml:space="preserve">Planos   </v>
      </c>
      <c r="D324" s="141" t="str">
        <f t="shared" si="73"/>
        <v>gl</v>
      </c>
      <c r="E324" s="119"/>
      <c r="G324" s="382" t="s">
        <v>1432</v>
      </c>
      <c r="H324" s="345" t="s">
        <v>4</v>
      </c>
      <c r="I324" s="135"/>
      <c r="J324" s="202"/>
    </row>
    <row r="325" spans="1:10" ht="20.100000000000001" customHeight="1" x14ac:dyDescent="0.25">
      <c r="A325" s="76">
        <f t="shared" si="74"/>
        <v>228</v>
      </c>
      <c r="B325" s="290" t="s">
        <v>1309</v>
      </c>
      <c r="C325" s="74" t="str">
        <f t="shared" si="72"/>
        <v>Alarmas técnicas</v>
      </c>
      <c r="D325" s="141">
        <f t="shared" si="73"/>
        <v>0</v>
      </c>
      <c r="E325" s="119"/>
      <c r="G325" s="330" t="s">
        <v>1433</v>
      </c>
      <c r="H325" s="345"/>
      <c r="I325" s="135"/>
      <c r="J325" s="202"/>
    </row>
    <row r="326" spans="1:10" ht="20.100000000000001" customHeight="1" x14ac:dyDescent="0.25">
      <c r="A326" s="76">
        <f t="shared" si="74"/>
        <v>228</v>
      </c>
      <c r="B326" s="293" t="s">
        <v>1597</v>
      </c>
      <c r="C326" s="74" t="str">
        <f t="shared" si="72"/>
        <v>Detectores de Humo y Gas</v>
      </c>
      <c r="D326" s="141">
        <f t="shared" si="73"/>
        <v>0</v>
      </c>
      <c r="E326" s="119"/>
      <c r="G326" s="331" t="s">
        <v>1596</v>
      </c>
      <c r="H326" s="345"/>
      <c r="I326" s="135"/>
      <c r="J326" s="202"/>
    </row>
    <row r="327" spans="1:10" ht="20.100000000000001" customHeight="1" x14ac:dyDescent="0.2">
      <c r="A327" s="76">
        <f t="shared" si="74"/>
        <v>229</v>
      </c>
      <c r="B327" s="410" t="s">
        <v>1682</v>
      </c>
      <c r="C327" s="74" t="str">
        <f t="shared" si="72"/>
        <v>Detector de humo</v>
      </c>
      <c r="D327" s="141" t="str">
        <f t="shared" si="73"/>
        <v>Un.</v>
      </c>
      <c r="E327" s="119"/>
      <c r="G327" s="420" t="s">
        <v>1680</v>
      </c>
      <c r="H327" s="408" t="s">
        <v>1588</v>
      </c>
      <c r="I327" s="135"/>
      <c r="J327" s="202"/>
    </row>
    <row r="328" spans="1:10" ht="20.100000000000001" customHeight="1" x14ac:dyDescent="0.2">
      <c r="A328" s="76">
        <f t="shared" si="74"/>
        <v>230</v>
      </c>
      <c r="B328" s="410" t="s">
        <v>1683</v>
      </c>
      <c r="C328" s="74" t="str">
        <f t="shared" si="72"/>
        <v>Detector de gas</v>
      </c>
      <c r="D328" s="141" t="str">
        <f t="shared" si="73"/>
        <v>Un.</v>
      </c>
      <c r="E328" s="119"/>
      <c r="G328" s="420" t="s">
        <v>1681</v>
      </c>
      <c r="H328" s="408" t="s">
        <v>1588</v>
      </c>
      <c r="I328" s="135"/>
      <c r="J328" s="202"/>
    </row>
    <row r="329" spans="1:10" ht="20.100000000000001" customHeight="1" x14ac:dyDescent="0.25">
      <c r="A329" s="76">
        <f t="shared" si="74"/>
        <v>230</v>
      </c>
      <c r="B329" s="293" t="s">
        <v>1310</v>
      </c>
      <c r="C329" s="74" t="str">
        <f t="shared" si="72"/>
        <v>Alarmas contra robos</v>
      </c>
      <c r="D329" s="141">
        <f t="shared" si="73"/>
        <v>0</v>
      </c>
      <c r="E329" s="119"/>
      <c r="G329" s="331" t="s">
        <v>1434</v>
      </c>
      <c r="H329" s="345"/>
      <c r="I329" s="135"/>
      <c r="J329" s="202"/>
    </row>
    <row r="330" spans="1:10" ht="20.100000000000001" customHeight="1" x14ac:dyDescent="0.25">
      <c r="A330" s="76">
        <f t="shared" si="74"/>
        <v>231</v>
      </c>
      <c r="B330" s="293" t="s">
        <v>1687</v>
      </c>
      <c r="C330" s="74" t="str">
        <f t="shared" si="72"/>
        <v>Avisador Manual de Incendio</v>
      </c>
      <c r="D330" s="141" t="str">
        <f t="shared" si="73"/>
        <v>Un.</v>
      </c>
      <c r="E330" s="119"/>
      <c r="G330" s="331" t="s">
        <v>1684</v>
      </c>
      <c r="H330" s="345" t="s">
        <v>1588</v>
      </c>
      <c r="I330" s="135"/>
      <c r="J330" s="202"/>
    </row>
    <row r="331" spans="1:10" ht="20.100000000000001" customHeight="1" x14ac:dyDescent="0.25">
      <c r="A331" s="76">
        <f t="shared" si="74"/>
        <v>232</v>
      </c>
      <c r="B331" s="293" t="s">
        <v>1688</v>
      </c>
      <c r="C331" s="74" t="str">
        <f t="shared" si="72"/>
        <v>Alarma Combinada 90 d BA</v>
      </c>
      <c r="D331" s="141" t="str">
        <f t="shared" si="73"/>
        <v>Un.</v>
      </c>
      <c r="E331" s="119"/>
      <c r="G331" s="331" t="s">
        <v>1685</v>
      </c>
      <c r="H331" s="345" t="s">
        <v>1588</v>
      </c>
      <c r="I331" s="135"/>
      <c r="J331" s="202"/>
    </row>
    <row r="332" spans="1:10" ht="20.100000000000001" customHeight="1" x14ac:dyDescent="0.25">
      <c r="A332" s="76">
        <f t="shared" si="74"/>
        <v>233</v>
      </c>
      <c r="B332" s="293" t="s">
        <v>1689</v>
      </c>
      <c r="C332" s="74" t="str">
        <f t="shared" si="72"/>
        <v>Luz Estrombótica</v>
      </c>
      <c r="D332" s="141" t="str">
        <f t="shared" si="73"/>
        <v>Un.</v>
      </c>
      <c r="E332" s="119"/>
      <c r="G332" s="331" t="s">
        <v>1686</v>
      </c>
      <c r="H332" s="345" t="s">
        <v>1588</v>
      </c>
      <c r="I332" s="135"/>
      <c r="J332" s="202"/>
    </row>
    <row r="333" spans="1:10" ht="20.100000000000001" customHeight="1" x14ac:dyDescent="0.25">
      <c r="A333" s="76">
        <f t="shared" si="74"/>
        <v>233</v>
      </c>
      <c r="B333" s="293" t="s">
        <v>1311</v>
      </c>
      <c r="C333" s="74" t="str">
        <f t="shared" si="72"/>
        <v>Pararrayos</v>
      </c>
      <c r="D333" s="141">
        <f t="shared" si="73"/>
        <v>0</v>
      </c>
      <c r="E333" s="119"/>
      <c r="G333" s="332" t="s">
        <v>1435</v>
      </c>
      <c r="H333" s="344"/>
      <c r="I333" s="135"/>
      <c r="J333" s="202"/>
    </row>
    <row r="334" spans="1:10" ht="20.100000000000001" customHeight="1" x14ac:dyDescent="0.25">
      <c r="A334" s="76">
        <f t="shared" si="74"/>
        <v>234</v>
      </c>
      <c r="B334" s="293" t="s">
        <v>1690</v>
      </c>
      <c r="C334" s="74" t="str">
        <f t="shared" si="72"/>
        <v>Pararrayo</v>
      </c>
      <c r="D334" s="141" t="str">
        <f t="shared" si="73"/>
        <v>Un.</v>
      </c>
      <c r="E334" s="119"/>
      <c r="G334" s="332" t="s">
        <v>1692</v>
      </c>
      <c r="H334" s="344" t="s">
        <v>1588</v>
      </c>
      <c r="I334" s="135"/>
      <c r="J334" s="202"/>
    </row>
    <row r="335" spans="1:10" ht="20.100000000000001" customHeight="1" thickBot="1" x14ac:dyDescent="0.3">
      <c r="A335" s="76">
        <f t="shared" si="74"/>
        <v>235</v>
      </c>
      <c r="B335" s="389" t="s">
        <v>1691</v>
      </c>
      <c r="C335" s="74" t="str">
        <f t="shared" si="72"/>
        <v>Accesorios Pararrayos (aisladores etc)</v>
      </c>
      <c r="D335" s="141" t="str">
        <f t="shared" si="73"/>
        <v>Un.</v>
      </c>
      <c r="E335" s="119"/>
      <c r="G335" s="421" t="s">
        <v>1693</v>
      </c>
      <c r="H335" s="409" t="s">
        <v>1588</v>
      </c>
      <c r="I335" s="135"/>
      <c r="J335" s="202"/>
    </row>
    <row r="336" spans="1:10" ht="20.100000000000001" customHeight="1" thickBot="1" x14ac:dyDescent="0.3">
      <c r="A336" s="76">
        <f t="shared" si="74"/>
        <v>235</v>
      </c>
      <c r="B336" s="288" t="s">
        <v>1312</v>
      </c>
      <c r="C336" s="74" t="str">
        <f t="shared" si="72"/>
        <v xml:space="preserve"> CRISTALES, ESPEJOS Y VIDRIOS</v>
      </c>
      <c r="D336" s="141">
        <f t="shared" si="73"/>
        <v>0</v>
      </c>
      <c r="E336" s="119"/>
      <c r="G336" s="302" t="s">
        <v>1436</v>
      </c>
      <c r="H336" s="346"/>
      <c r="I336" s="135"/>
      <c r="J336" s="202"/>
    </row>
    <row r="337" spans="1:10" ht="20.100000000000001" customHeight="1" x14ac:dyDescent="0.25">
      <c r="A337" s="76">
        <f t="shared" si="74"/>
        <v>236</v>
      </c>
      <c r="B337" s="290" t="s">
        <v>1313</v>
      </c>
      <c r="C337" s="74" t="str">
        <f t="shared" si="72"/>
        <v>Vidrios</v>
      </c>
      <c r="D337" s="141" t="str">
        <f t="shared" si="73"/>
        <v>m2</v>
      </c>
      <c r="E337" s="119"/>
      <c r="G337" s="333" t="s">
        <v>1437</v>
      </c>
      <c r="H337" s="344" t="s">
        <v>6</v>
      </c>
      <c r="I337" s="135"/>
      <c r="J337" s="202"/>
    </row>
    <row r="338" spans="1:10" ht="20.100000000000001" customHeight="1" x14ac:dyDescent="0.25">
      <c r="A338" s="76">
        <f t="shared" si="74"/>
        <v>237</v>
      </c>
      <c r="B338" s="293" t="s">
        <v>1787</v>
      </c>
      <c r="C338" s="74" t="str">
        <f t="shared" si="72"/>
        <v>Policarbonatos</v>
      </c>
      <c r="D338" s="141" t="str">
        <f t="shared" si="73"/>
        <v>m2</v>
      </c>
      <c r="E338" s="119"/>
      <c r="G338" s="334" t="s">
        <v>1438</v>
      </c>
      <c r="H338" s="344" t="s">
        <v>6</v>
      </c>
      <c r="I338" s="135"/>
      <c r="J338" s="202"/>
    </row>
    <row r="339" spans="1:10" ht="20.100000000000001" customHeight="1" thickBot="1" x14ac:dyDescent="0.3">
      <c r="A339" s="76">
        <f t="shared" si="74"/>
        <v>238</v>
      </c>
      <c r="B339" s="293" t="s">
        <v>1314</v>
      </c>
      <c r="C339" s="74" t="str">
        <f t="shared" si="72"/>
        <v>Espejos</v>
      </c>
      <c r="D339" s="141" t="str">
        <f t="shared" si="73"/>
        <v>m2</v>
      </c>
      <c r="E339" s="119"/>
      <c r="G339" s="334" t="s">
        <v>905</v>
      </c>
      <c r="H339" s="344" t="s">
        <v>6</v>
      </c>
      <c r="I339" s="135"/>
      <c r="J339" s="202"/>
    </row>
    <row r="340" spans="1:10" ht="20.100000000000001" customHeight="1" thickBot="1" x14ac:dyDescent="0.3">
      <c r="A340" s="76">
        <f t="shared" si="74"/>
        <v>238</v>
      </c>
      <c r="B340" s="288" t="s">
        <v>1315</v>
      </c>
      <c r="C340" s="74" t="str">
        <f t="shared" si="72"/>
        <v xml:space="preserve"> PINTURAS</v>
      </c>
      <c r="D340" s="141">
        <f t="shared" si="73"/>
        <v>0</v>
      </c>
      <c r="E340" s="119"/>
      <c r="G340" s="302" t="s">
        <v>1439</v>
      </c>
      <c r="H340" s="346"/>
      <c r="I340" s="135"/>
      <c r="J340" s="202"/>
    </row>
    <row r="341" spans="1:10" ht="20.100000000000001" customHeight="1" x14ac:dyDescent="0.25">
      <c r="A341" s="76">
        <f t="shared" si="74"/>
        <v>239</v>
      </c>
      <c r="B341" s="290" t="s">
        <v>1316</v>
      </c>
      <c r="C341" s="74" t="str">
        <f>IFERROR(VLOOKUP(J341,Tabla_Items,2,FALSE),G341)</f>
        <v>Pintura al látex en muros interiores</v>
      </c>
      <c r="D341" s="141" t="str">
        <f>IFERROR(VLOOKUP(J341,Tabla_Items,3,FALSE),H341)</f>
        <v>m2</v>
      </c>
      <c r="E341" s="119"/>
      <c r="G341" s="333" t="s">
        <v>1440</v>
      </c>
      <c r="H341" s="342" t="s">
        <v>6</v>
      </c>
      <c r="I341" s="135"/>
      <c r="J341" s="202"/>
    </row>
    <row r="342" spans="1:10" ht="20.100000000000001" customHeight="1" x14ac:dyDescent="0.25">
      <c r="A342" s="76">
        <f t="shared" si="74"/>
        <v>240</v>
      </c>
      <c r="B342" s="293" t="s">
        <v>1788</v>
      </c>
      <c r="C342" s="74" t="str">
        <f>IFERROR(VLOOKUP(J342,Tabla_Items,2,FALSE),G342)</f>
        <v>Pintura al látex en cielorrasos</v>
      </c>
      <c r="D342" s="141" t="str">
        <f>IFERROR(VLOOKUP(J342,Tabla_Items,3,FALSE),H342)</f>
        <v>m2</v>
      </c>
      <c r="E342" s="119"/>
      <c r="G342" s="335" t="s">
        <v>1441</v>
      </c>
      <c r="H342" s="344" t="s">
        <v>6</v>
      </c>
      <c r="I342" s="135"/>
      <c r="J342" s="202"/>
    </row>
    <row r="343" spans="1:10" ht="20.100000000000001" customHeight="1" x14ac:dyDescent="0.25">
      <c r="A343" s="76">
        <f t="shared" si="74"/>
        <v>240</v>
      </c>
      <c r="B343" s="290" t="s">
        <v>1789</v>
      </c>
      <c r="C343" s="74" t="str">
        <f>IFERROR(VLOOKUP(J343,Tabla_Items,2,FALSE),G343)</f>
        <v>Pintura esmalte sintético en carpintería</v>
      </c>
      <c r="D343" s="141">
        <f>IFERROR(VLOOKUP(J343,Tabla_Items,3,FALSE),H343)</f>
        <v>0</v>
      </c>
      <c r="E343" s="119"/>
      <c r="G343" s="333" t="s">
        <v>1442</v>
      </c>
      <c r="H343" s="348"/>
      <c r="I343" s="135"/>
      <c r="J343" s="202"/>
    </row>
    <row r="344" spans="1:10" ht="20.100000000000001" customHeight="1" x14ac:dyDescent="0.25">
      <c r="A344" s="76">
        <f t="shared" ref="A344:A383" si="93">IF(D344=0,A343,A343+1)</f>
        <v>241</v>
      </c>
      <c r="B344" s="293" t="s">
        <v>1790</v>
      </c>
      <c r="C344" s="74" t="str">
        <f t="shared" si="72"/>
        <v>Sobre Carpintería Metálica y Herrería</v>
      </c>
      <c r="D344" s="141" t="str">
        <f t="shared" si="73"/>
        <v>m2</v>
      </c>
      <c r="E344" s="119"/>
      <c r="G344" s="336" t="s">
        <v>1443</v>
      </c>
      <c r="H344" s="344" t="s">
        <v>6</v>
      </c>
      <c r="I344" s="135"/>
      <c r="J344" s="202"/>
    </row>
    <row r="345" spans="1:10" ht="20.100000000000001" customHeight="1" x14ac:dyDescent="0.25">
      <c r="A345" s="76">
        <f t="shared" si="93"/>
        <v>242</v>
      </c>
      <c r="B345" s="293" t="s">
        <v>1791</v>
      </c>
      <c r="C345" s="74" t="str">
        <f t="shared" ref="C345" si="94">IFERROR(VLOOKUP(J345,Tabla_Items,2,FALSE),G345)</f>
        <v>Pintura Antióxido</v>
      </c>
      <c r="D345" s="141" t="str">
        <f t="shared" ref="D345" si="95">IFERROR(VLOOKUP(J345,Tabla_Items,3,FALSE),H345)</f>
        <v>m2</v>
      </c>
      <c r="E345" s="119"/>
      <c r="G345" s="336" t="s">
        <v>1444</v>
      </c>
      <c r="H345" s="344" t="s">
        <v>6</v>
      </c>
      <c r="I345" s="135"/>
      <c r="J345" s="202"/>
    </row>
    <row r="346" spans="1:10" ht="20.100000000000001" customHeight="1" x14ac:dyDescent="0.25">
      <c r="A346" s="76">
        <f t="shared" si="93"/>
        <v>242</v>
      </c>
      <c r="B346" s="293" t="s">
        <v>1792</v>
      </c>
      <c r="C346" s="74" t="str">
        <f t="shared" si="72"/>
        <v>Pinturas varias</v>
      </c>
      <c r="D346" s="141">
        <f t="shared" si="73"/>
        <v>0</v>
      </c>
      <c r="E346" s="119"/>
      <c r="G346" s="329" t="s">
        <v>1445</v>
      </c>
      <c r="H346" s="343"/>
      <c r="I346" s="135"/>
      <c r="J346" s="202"/>
    </row>
    <row r="347" spans="1:10" ht="20.100000000000001" customHeight="1" thickBot="1" x14ac:dyDescent="0.3">
      <c r="A347" s="76">
        <f t="shared" si="93"/>
        <v>243</v>
      </c>
      <c r="B347" s="299" t="s">
        <v>1793</v>
      </c>
      <c r="C347" s="74" t="str">
        <f t="shared" si="72"/>
        <v>Pintura esmalte sintético en paredes (friso)</v>
      </c>
      <c r="D347" s="141" t="str">
        <f t="shared" si="73"/>
        <v>m2</v>
      </c>
      <c r="E347" s="119"/>
      <c r="G347" s="337" t="s">
        <v>1446</v>
      </c>
      <c r="H347" s="351" t="s">
        <v>6</v>
      </c>
      <c r="I347" s="135"/>
      <c r="J347" s="202"/>
    </row>
    <row r="348" spans="1:10" ht="20.100000000000001" customHeight="1" thickBot="1" x14ac:dyDescent="0.3">
      <c r="A348" s="76">
        <f t="shared" si="93"/>
        <v>243</v>
      </c>
      <c r="B348" s="295" t="s">
        <v>1317</v>
      </c>
      <c r="C348" s="74" t="str">
        <f t="shared" ref="C348" si="96">IFERROR(VLOOKUP(J348,Tabla_Items,2,FALSE),G348)</f>
        <v xml:space="preserve"> SEÑALETICA</v>
      </c>
      <c r="D348" s="141">
        <f t="shared" ref="D348" si="97">IFERROR(VLOOKUP(J348,Tabla_Items,3,FALSE),H348)</f>
        <v>0</v>
      </c>
      <c r="E348" s="119"/>
      <c r="G348" s="322" t="s">
        <v>1447</v>
      </c>
      <c r="H348" s="350"/>
      <c r="I348" s="135"/>
      <c r="J348" s="202"/>
    </row>
    <row r="349" spans="1:10" ht="20.100000000000001" customHeight="1" thickBot="1" x14ac:dyDescent="0.3">
      <c r="A349" s="76">
        <f t="shared" si="93"/>
        <v>244</v>
      </c>
      <c r="B349" s="293" t="s">
        <v>1318</v>
      </c>
      <c r="C349" s="74" t="str">
        <f t="shared" ref="C349:C351" si="98">IFERROR(VLOOKUP(J349,Tabla_Items,2,FALSE),G349)</f>
        <v>Señalización</v>
      </c>
      <c r="D349" s="141" t="str">
        <f t="shared" ref="D349:D351" si="99">IFERROR(VLOOKUP(J349,Tabla_Items,3,FALSE),H349)</f>
        <v>Un</v>
      </c>
      <c r="E349" s="119"/>
      <c r="G349" s="316" t="s">
        <v>1448</v>
      </c>
      <c r="H349" s="344" t="s">
        <v>1464</v>
      </c>
      <c r="I349" s="135"/>
      <c r="J349" s="202"/>
    </row>
    <row r="350" spans="1:10" ht="20.100000000000001" customHeight="1" thickBot="1" x14ac:dyDescent="0.3">
      <c r="A350" s="76">
        <f t="shared" si="93"/>
        <v>244</v>
      </c>
      <c r="B350" s="288" t="s">
        <v>1794</v>
      </c>
      <c r="C350" s="74" t="str">
        <f t="shared" si="98"/>
        <v xml:space="preserve"> OBRAS EXTERIORES</v>
      </c>
      <c r="D350" s="141">
        <f t="shared" si="99"/>
        <v>0</v>
      </c>
      <c r="E350" s="119"/>
      <c r="G350" s="302" t="s">
        <v>1449</v>
      </c>
      <c r="H350" s="346"/>
      <c r="I350" s="135"/>
      <c r="J350" s="202"/>
    </row>
    <row r="351" spans="1:10" ht="20.100000000000001" customHeight="1" x14ac:dyDescent="0.25">
      <c r="A351" s="76">
        <f t="shared" si="93"/>
        <v>244</v>
      </c>
      <c r="B351" s="290" t="s">
        <v>1795</v>
      </c>
      <c r="C351" s="74" t="str">
        <f t="shared" si="98"/>
        <v xml:space="preserve">Cercos </v>
      </c>
      <c r="D351" s="141">
        <f t="shared" si="99"/>
        <v>0</v>
      </c>
      <c r="E351" s="119"/>
      <c r="G351" s="303" t="s">
        <v>1450</v>
      </c>
      <c r="H351" s="348"/>
      <c r="I351" s="135"/>
      <c r="J351" s="202"/>
    </row>
    <row r="352" spans="1:10" ht="20.100000000000001" customHeight="1" x14ac:dyDescent="0.25">
      <c r="A352" s="76">
        <f t="shared" si="93"/>
        <v>245</v>
      </c>
      <c r="B352" s="293" t="s">
        <v>1796</v>
      </c>
      <c r="C352" s="74" t="str">
        <f t="shared" si="72"/>
        <v>Cercos Perimetrales</v>
      </c>
      <c r="D352" s="141" t="str">
        <f t="shared" si="73"/>
        <v>ml</v>
      </c>
      <c r="E352" s="119"/>
      <c r="G352" s="338" t="s">
        <v>1451</v>
      </c>
      <c r="H352" s="344" t="s">
        <v>606</v>
      </c>
      <c r="I352" s="135"/>
      <c r="J352" s="202"/>
    </row>
    <row r="353" spans="1:10" ht="20.100000000000001" customHeight="1" x14ac:dyDescent="0.25">
      <c r="A353" s="76">
        <f t="shared" si="93"/>
        <v>246</v>
      </c>
      <c r="B353" s="293" t="s">
        <v>1797</v>
      </c>
      <c r="C353" s="74" t="str">
        <f t="shared" si="72"/>
        <v>Cercos Frente</v>
      </c>
      <c r="D353" s="141" t="str">
        <f t="shared" si="73"/>
        <v>m2</v>
      </c>
      <c r="E353" s="119"/>
      <c r="G353" s="338" t="s">
        <v>1452</v>
      </c>
      <c r="H353" s="344" t="s">
        <v>6</v>
      </c>
      <c r="I353" s="135"/>
      <c r="J353" s="202"/>
    </row>
    <row r="354" spans="1:10" ht="20.100000000000001" customHeight="1" x14ac:dyDescent="0.25">
      <c r="A354" s="76">
        <f t="shared" si="93"/>
        <v>246</v>
      </c>
      <c r="B354" s="290" t="s">
        <v>1798</v>
      </c>
      <c r="C354" s="74" t="str">
        <f t="shared" si="72"/>
        <v>Equipamiento fijo</v>
      </c>
      <c r="D354" s="141">
        <f t="shared" si="73"/>
        <v>0</v>
      </c>
      <c r="E354" s="119"/>
      <c r="G354" s="313" t="s">
        <v>1453</v>
      </c>
      <c r="H354" s="342"/>
      <c r="I354" s="135"/>
      <c r="J354" s="202"/>
    </row>
    <row r="355" spans="1:10" ht="20.100000000000001" customHeight="1" x14ac:dyDescent="0.25">
      <c r="A355" s="76">
        <f t="shared" si="93"/>
        <v>247</v>
      </c>
      <c r="B355" s="293" t="s">
        <v>1799</v>
      </c>
      <c r="C355" s="74" t="str">
        <f t="shared" si="72"/>
        <v>Bancos Exteriores</v>
      </c>
      <c r="D355" s="141" t="str">
        <f t="shared" si="73"/>
        <v>gl</v>
      </c>
      <c r="E355" s="119"/>
      <c r="G355" s="338" t="s">
        <v>1602</v>
      </c>
      <c r="H355" s="344" t="s">
        <v>4</v>
      </c>
      <c r="I355" s="135"/>
      <c r="J355" s="202"/>
    </row>
    <row r="356" spans="1:10" ht="20.100000000000001" customHeight="1" x14ac:dyDescent="0.25">
      <c r="A356" s="76">
        <f t="shared" si="93"/>
        <v>248</v>
      </c>
      <c r="B356" s="293" t="s">
        <v>1800</v>
      </c>
      <c r="C356" s="74" t="str">
        <f t="shared" si="72"/>
        <v>Bicicletero</v>
      </c>
      <c r="D356" s="141" t="str">
        <f t="shared" si="73"/>
        <v>gl</v>
      </c>
      <c r="E356" s="119"/>
      <c r="G356" s="338" t="s">
        <v>1598</v>
      </c>
      <c r="H356" s="344" t="s">
        <v>4</v>
      </c>
      <c r="I356" s="135"/>
      <c r="J356" s="202"/>
    </row>
    <row r="357" spans="1:10" ht="20.100000000000001" customHeight="1" x14ac:dyDescent="0.25">
      <c r="A357" s="76">
        <f t="shared" si="93"/>
        <v>249</v>
      </c>
      <c r="B357" s="293" t="s">
        <v>1801</v>
      </c>
      <c r="C357" s="74" t="str">
        <f>IFERROR(VLOOKUP(J357,Tabla_Items,2,FALSE),G357)</f>
        <v>Bebederos</v>
      </c>
      <c r="D357" s="141" t="str">
        <f t="shared" si="73"/>
        <v>gl</v>
      </c>
      <c r="E357" s="119"/>
      <c r="G357" s="338" t="s">
        <v>1802</v>
      </c>
      <c r="H357" s="344" t="s">
        <v>4</v>
      </c>
      <c r="I357" s="135"/>
      <c r="J357" s="202"/>
    </row>
    <row r="358" spans="1:10" ht="20.100000000000001" customHeight="1" x14ac:dyDescent="0.25">
      <c r="A358" s="76">
        <f t="shared" si="93"/>
        <v>249</v>
      </c>
      <c r="B358" s="290" t="s">
        <v>1803</v>
      </c>
      <c r="C358" s="74" t="str">
        <f t="shared" si="72"/>
        <v>Parquizacion y riego</v>
      </c>
      <c r="D358" s="141">
        <f t="shared" si="73"/>
        <v>0</v>
      </c>
      <c r="E358" s="119"/>
      <c r="G358" s="313" t="s">
        <v>1454</v>
      </c>
      <c r="H358" s="342"/>
      <c r="I358" s="135"/>
      <c r="J358" s="202"/>
    </row>
    <row r="359" spans="1:10" ht="20.100000000000001" customHeight="1" x14ac:dyDescent="0.25">
      <c r="A359" s="76">
        <f t="shared" si="93"/>
        <v>250</v>
      </c>
      <c r="B359" s="290" t="s">
        <v>1804</v>
      </c>
      <c r="C359" s="74" t="str">
        <f t="shared" si="72"/>
        <v>Vegetación</v>
      </c>
      <c r="D359" s="141" t="str">
        <f t="shared" si="73"/>
        <v>gl</v>
      </c>
      <c r="E359" s="119"/>
      <c r="G359" s="315" t="s">
        <v>1805</v>
      </c>
      <c r="H359" s="342" t="s">
        <v>4</v>
      </c>
      <c r="I359" s="135"/>
      <c r="J359" s="202"/>
    </row>
    <row r="360" spans="1:10" ht="20.100000000000001" customHeight="1" x14ac:dyDescent="0.25">
      <c r="A360" s="76">
        <f t="shared" si="93"/>
        <v>250</v>
      </c>
      <c r="B360" s="293" t="s">
        <v>1806</v>
      </c>
      <c r="C360" s="74" t="str">
        <f t="shared" si="72"/>
        <v>Puentes, rampas, barandas y otros</v>
      </c>
      <c r="D360" s="141">
        <f t="shared" si="73"/>
        <v>0</v>
      </c>
      <c r="E360" s="119"/>
      <c r="G360" s="329" t="s">
        <v>1455</v>
      </c>
      <c r="H360" s="344"/>
      <c r="I360" s="135"/>
      <c r="J360" s="202"/>
    </row>
    <row r="361" spans="1:10" ht="20.100000000000001" customHeight="1" x14ac:dyDescent="0.25">
      <c r="A361" s="76">
        <f t="shared" si="93"/>
        <v>251</v>
      </c>
      <c r="B361" s="293" t="s">
        <v>1810</v>
      </c>
      <c r="C361" s="74" t="str">
        <f t="shared" si="72"/>
        <v>Puentes pasantes</v>
      </c>
      <c r="D361" s="141" t="str">
        <f t="shared" si="73"/>
        <v>m2</v>
      </c>
      <c r="E361" s="119"/>
      <c r="G361" s="381" t="s">
        <v>1694</v>
      </c>
      <c r="H361" s="345" t="s">
        <v>6</v>
      </c>
      <c r="I361" s="135"/>
      <c r="J361" s="202"/>
    </row>
    <row r="362" spans="1:10" ht="20.100000000000001" customHeight="1" x14ac:dyDescent="0.25">
      <c r="A362" s="76">
        <f t="shared" si="93"/>
        <v>252</v>
      </c>
      <c r="B362" s="293" t="s">
        <v>1811</v>
      </c>
      <c r="C362" s="74" t="str">
        <f t="shared" ref="C362:C369" si="100">IFERROR(VLOOKUP(J362,Tabla_Items,2,FALSE),G362)</f>
        <v>Rampas de acceso</v>
      </c>
      <c r="D362" s="141" t="str">
        <f t="shared" ref="D362:D369" si="101">IFERROR(VLOOKUP(J362,Tabla_Items,3,FALSE),H362)</f>
        <v>m2</v>
      </c>
      <c r="E362" s="119"/>
      <c r="G362" s="381" t="s">
        <v>1695</v>
      </c>
      <c r="H362" s="345" t="s">
        <v>6</v>
      </c>
      <c r="I362" s="135"/>
      <c r="J362" s="202"/>
    </row>
    <row r="363" spans="1:10" ht="20.100000000000001" customHeight="1" x14ac:dyDescent="0.25">
      <c r="A363" s="76">
        <f t="shared" si="93"/>
        <v>253</v>
      </c>
      <c r="B363" s="293" t="s">
        <v>1812</v>
      </c>
      <c r="C363" s="74" t="str">
        <f t="shared" si="100"/>
        <v>Escalones de acceso</v>
      </c>
      <c r="D363" s="141" t="str">
        <f t="shared" si="101"/>
        <v>m2</v>
      </c>
      <c r="E363" s="119"/>
      <c r="G363" s="381" t="s">
        <v>1807</v>
      </c>
      <c r="H363" s="345" t="s">
        <v>6</v>
      </c>
      <c r="I363" s="135"/>
      <c r="J363" s="202"/>
    </row>
    <row r="364" spans="1:10" ht="20.100000000000001" customHeight="1" x14ac:dyDescent="0.25">
      <c r="A364" s="76">
        <f t="shared" si="93"/>
        <v>254</v>
      </c>
      <c r="B364" s="293" t="s">
        <v>1813</v>
      </c>
      <c r="C364" s="74" t="str">
        <f t="shared" ref="C364" si="102">IFERROR(VLOOKUP(J364,Tabla_Items,2,FALSE),G364)</f>
        <v>Barandas de protección para escalones y rampas</v>
      </c>
      <c r="D364" s="141" t="str">
        <f t="shared" ref="D364" si="103">IFERROR(VLOOKUP(J364,Tabla_Items,3,FALSE),H364)</f>
        <v>gl</v>
      </c>
      <c r="E364" s="119"/>
      <c r="G364" s="381" t="s">
        <v>1808</v>
      </c>
      <c r="H364" s="345" t="s">
        <v>4</v>
      </c>
      <c r="I364" s="135"/>
      <c r="J364" s="202"/>
    </row>
    <row r="365" spans="1:10" ht="20.100000000000001" customHeight="1" thickBot="1" x14ac:dyDescent="0.3">
      <c r="A365" s="76">
        <f t="shared" si="93"/>
        <v>255</v>
      </c>
      <c r="B365" s="411" t="s">
        <v>1814</v>
      </c>
      <c r="C365" s="74" t="str">
        <f t="shared" si="100"/>
        <v>Provisión de Equipamiento deportivo</v>
      </c>
      <c r="D365" s="141" t="str">
        <f t="shared" si="101"/>
        <v>gl</v>
      </c>
      <c r="E365" s="119"/>
      <c r="G365" s="406" t="s">
        <v>1809</v>
      </c>
      <c r="H365" s="345" t="s">
        <v>4</v>
      </c>
      <c r="I365" s="135"/>
      <c r="J365" s="202"/>
    </row>
    <row r="366" spans="1:10" ht="20.100000000000001" customHeight="1" thickBot="1" x14ac:dyDescent="0.3">
      <c r="A366" s="76">
        <f t="shared" si="93"/>
        <v>255</v>
      </c>
      <c r="B366" s="288">
        <v>23</v>
      </c>
      <c r="C366" s="74" t="str">
        <f t="shared" si="100"/>
        <v xml:space="preserve"> LIMPIEZA DE OBRA</v>
      </c>
      <c r="D366" s="141">
        <f t="shared" si="101"/>
        <v>0</v>
      </c>
      <c r="E366" s="119"/>
      <c r="G366" s="302" t="s">
        <v>1456</v>
      </c>
      <c r="H366" s="390"/>
      <c r="I366" s="135"/>
      <c r="J366" s="202"/>
    </row>
    <row r="367" spans="1:10" ht="20.100000000000001" customHeight="1" x14ac:dyDescent="0.25">
      <c r="A367" s="76">
        <f t="shared" si="93"/>
        <v>256</v>
      </c>
      <c r="B367" s="298" t="s">
        <v>1319</v>
      </c>
      <c r="C367" s="74" t="str">
        <f t="shared" si="100"/>
        <v>Limpieza de obra periódica de la obra y el obrador</v>
      </c>
      <c r="D367" s="141" t="str">
        <f t="shared" si="101"/>
        <v>m2</v>
      </c>
      <c r="E367" s="119"/>
      <c r="G367" s="422" t="s">
        <v>1885</v>
      </c>
      <c r="H367" s="345" t="s">
        <v>6</v>
      </c>
      <c r="I367" s="135"/>
      <c r="J367" s="202"/>
    </row>
    <row r="368" spans="1:10" ht="20.100000000000001" customHeight="1" thickBot="1" x14ac:dyDescent="0.3">
      <c r="A368" s="76">
        <f t="shared" si="93"/>
        <v>257</v>
      </c>
      <c r="B368" s="290" t="s">
        <v>1320</v>
      </c>
      <c r="C368" s="74" t="str">
        <f t="shared" si="100"/>
        <v>Limpieza final de la obra y el obrador</v>
      </c>
      <c r="D368" s="141" t="str">
        <f t="shared" si="101"/>
        <v>m2</v>
      </c>
      <c r="E368" s="119"/>
      <c r="G368" s="415" t="s">
        <v>1886</v>
      </c>
      <c r="H368" s="345" t="s">
        <v>6</v>
      </c>
      <c r="I368" s="135"/>
      <c r="J368" s="202"/>
    </row>
    <row r="369" spans="1:10" ht="20.100000000000001" customHeight="1" thickBot="1" x14ac:dyDescent="0.3">
      <c r="A369" s="76">
        <f t="shared" si="93"/>
        <v>257</v>
      </c>
      <c r="B369" s="288">
        <v>24</v>
      </c>
      <c r="C369" s="74" t="str">
        <f t="shared" si="100"/>
        <v xml:space="preserve"> VARIOS</v>
      </c>
      <c r="D369" s="141">
        <f t="shared" si="101"/>
        <v>0</v>
      </c>
      <c r="E369" s="119"/>
      <c r="G369" s="302" t="s">
        <v>1457</v>
      </c>
      <c r="H369" s="391"/>
      <c r="I369" s="135"/>
      <c r="J369" s="202"/>
    </row>
    <row r="370" spans="1:10" ht="20.100000000000001" customHeight="1" x14ac:dyDescent="0.25">
      <c r="A370" s="76">
        <f t="shared" si="93"/>
        <v>257</v>
      </c>
      <c r="B370" s="296" t="s">
        <v>1321</v>
      </c>
      <c r="C370" s="74" t="str">
        <f t="shared" ref="C370:C380" si="104">IFERROR(VLOOKUP(J370,Tabla_Items,2,FALSE),G370)</f>
        <v>Construcción de mástil y otros</v>
      </c>
      <c r="D370" s="141">
        <f t="shared" ref="D370:D380" si="105">IFERROR(VLOOKUP(J370,Tabla_Items,3,FALSE),H370)</f>
        <v>0</v>
      </c>
      <c r="E370" s="119"/>
      <c r="G370" s="334" t="s">
        <v>1458</v>
      </c>
      <c r="H370" s="344"/>
      <c r="I370" s="135"/>
      <c r="J370" s="202"/>
    </row>
    <row r="371" spans="1:10" ht="20.100000000000001" customHeight="1" x14ac:dyDescent="0.25">
      <c r="A371" s="76">
        <f t="shared" si="93"/>
        <v>258</v>
      </c>
      <c r="B371" s="300" t="s">
        <v>1815</v>
      </c>
      <c r="C371" s="74" t="str">
        <f t="shared" si="104"/>
        <v>Mastil</v>
      </c>
      <c r="D371" s="141" t="str">
        <f t="shared" si="105"/>
        <v>Un</v>
      </c>
      <c r="E371" s="119"/>
      <c r="G371" s="338" t="s">
        <v>1887</v>
      </c>
      <c r="H371" s="344" t="s">
        <v>1464</v>
      </c>
      <c r="I371" s="135"/>
      <c r="J371" s="202"/>
    </row>
    <row r="372" spans="1:10" ht="20.100000000000001" customHeight="1" x14ac:dyDescent="0.25">
      <c r="A372" s="76">
        <f t="shared" si="93"/>
        <v>258</v>
      </c>
      <c r="B372" s="293" t="s">
        <v>1322</v>
      </c>
      <c r="C372" s="74" t="str">
        <f t="shared" si="104"/>
        <v>Otros</v>
      </c>
      <c r="D372" s="141">
        <f t="shared" si="105"/>
        <v>0</v>
      </c>
      <c r="E372" s="119"/>
      <c r="G372" s="334" t="s">
        <v>1459</v>
      </c>
      <c r="H372" s="343"/>
      <c r="I372" s="135"/>
      <c r="J372" s="202"/>
    </row>
    <row r="373" spans="1:10" ht="20.100000000000001" customHeight="1" x14ac:dyDescent="0.25">
      <c r="A373" s="76">
        <f t="shared" si="93"/>
        <v>259</v>
      </c>
      <c r="B373" s="301" t="s">
        <v>1323</v>
      </c>
      <c r="C373" s="74" t="str">
        <f t="shared" si="104"/>
        <v>Guardasillas</v>
      </c>
      <c r="D373" s="141" t="str">
        <f t="shared" si="105"/>
        <v>ml</v>
      </c>
      <c r="E373" s="119"/>
      <c r="G373" s="340" t="s">
        <v>1460</v>
      </c>
      <c r="H373" s="344" t="s">
        <v>606</v>
      </c>
      <c r="I373" s="135"/>
      <c r="J373" s="202"/>
    </row>
    <row r="374" spans="1:10" ht="20.100000000000001" customHeight="1" x14ac:dyDescent="0.25">
      <c r="A374" s="76">
        <f t="shared" si="93"/>
        <v>260</v>
      </c>
      <c r="B374" s="301" t="s">
        <v>1816</v>
      </c>
      <c r="C374" s="74" t="str">
        <f t="shared" si="104"/>
        <v>Provisiòn de canastos para residuos</v>
      </c>
      <c r="D374" s="141" t="str">
        <f t="shared" si="105"/>
        <v>Un</v>
      </c>
      <c r="E374" s="119"/>
      <c r="G374" s="340" t="s">
        <v>1461</v>
      </c>
      <c r="H374" s="344" t="s">
        <v>1464</v>
      </c>
      <c r="I374" s="135"/>
      <c r="J374" s="202"/>
    </row>
    <row r="375" spans="1:10" ht="20.100000000000001" customHeight="1" x14ac:dyDescent="0.25">
      <c r="A375" s="76">
        <f t="shared" si="93"/>
        <v>261</v>
      </c>
      <c r="B375" s="301" t="s">
        <v>1817</v>
      </c>
      <c r="C375" s="74" t="str">
        <f t="shared" si="104"/>
        <v>Pizarrones</v>
      </c>
      <c r="D375" s="141" t="str">
        <f t="shared" si="105"/>
        <v>Un</v>
      </c>
      <c r="E375" s="119"/>
      <c r="G375" s="340" t="s">
        <v>974</v>
      </c>
      <c r="H375" s="344" t="s">
        <v>1464</v>
      </c>
      <c r="I375" s="135"/>
      <c r="J375" s="202"/>
    </row>
    <row r="376" spans="1:10" ht="20.100000000000001" customHeight="1" x14ac:dyDescent="0.25">
      <c r="A376" s="76">
        <f t="shared" si="93"/>
        <v>262</v>
      </c>
      <c r="B376" s="301" t="s">
        <v>1818</v>
      </c>
      <c r="C376" s="74" t="str">
        <f t="shared" si="104"/>
        <v>Caja Guarda llaves</v>
      </c>
      <c r="D376" s="141" t="str">
        <f t="shared" si="105"/>
        <v>Un</v>
      </c>
      <c r="E376" s="119"/>
      <c r="G376" s="340" t="s">
        <v>1462</v>
      </c>
      <c r="H376" s="344" t="s">
        <v>1464</v>
      </c>
      <c r="I376" s="135"/>
      <c r="J376" s="202"/>
    </row>
    <row r="377" spans="1:10" ht="20.100000000000001" customHeight="1" x14ac:dyDescent="0.25">
      <c r="A377" s="76">
        <f t="shared" si="93"/>
        <v>263</v>
      </c>
      <c r="B377" s="301" t="s">
        <v>1819</v>
      </c>
      <c r="C377" s="74" t="str">
        <f t="shared" si="104"/>
        <v>Planos aprobados</v>
      </c>
      <c r="D377" s="141" t="str">
        <f t="shared" si="105"/>
        <v>Un</v>
      </c>
      <c r="E377" s="119"/>
      <c r="G377" s="340" t="s">
        <v>1463</v>
      </c>
      <c r="H377" s="344" t="s">
        <v>1464</v>
      </c>
      <c r="I377" s="135"/>
      <c r="J377" s="202"/>
    </row>
    <row r="378" spans="1:10" ht="20.100000000000001" customHeight="1" x14ac:dyDescent="0.25">
      <c r="A378" s="76">
        <f t="shared" si="93"/>
        <v>263</v>
      </c>
      <c r="B378" s="301" t="s">
        <v>1888</v>
      </c>
      <c r="C378" s="74" t="str">
        <f t="shared" si="104"/>
        <v>Equipamiento mobiliario</v>
      </c>
      <c r="D378" s="141">
        <f t="shared" si="105"/>
        <v>0</v>
      </c>
      <c r="E378" s="119"/>
      <c r="G378" s="340" t="s">
        <v>1820</v>
      </c>
      <c r="H378" s="344"/>
      <c r="I378" s="135"/>
      <c r="J378" s="202"/>
    </row>
    <row r="379" spans="1:10" ht="20.100000000000001" customHeight="1" x14ac:dyDescent="0.25">
      <c r="A379" s="76">
        <f t="shared" si="93"/>
        <v>264</v>
      </c>
      <c r="B379" s="301" t="s">
        <v>1889</v>
      </c>
      <c r="C379" s="74" t="str">
        <f t="shared" si="104"/>
        <v>Escritorio y silla docente (gobierno)</v>
      </c>
      <c r="D379" s="141" t="str">
        <f t="shared" si="105"/>
        <v>Un</v>
      </c>
      <c r="E379" s="119"/>
      <c r="G379" s="340" t="s">
        <v>1821</v>
      </c>
      <c r="H379" s="344" t="s">
        <v>1464</v>
      </c>
      <c r="I379" s="135"/>
      <c r="J379" s="202"/>
    </row>
    <row r="380" spans="1:10" ht="20.100000000000001" customHeight="1" x14ac:dyDescent="0.25">
      <c r="A380" s="76">
        <f t="shared" si="93"/>
        <v>265</v>
      </c>
      <c r="B380" s="301" t="s">
        <v>1890</v>
      </c>
      <c r="C380" s="74" t="str">
        <f t="shared" si="104"/>
        <v xml:space="preserve">Mesa MC3 </v>
      </c>
      <c r="D380" s="141" t="str">
        <f t="shared" si="105"/>
        <v>Un</v>
      </c>
      <c r="E380" s="119"/>
      <c r="G380" s="340" t="s">
        <v>1822</v>
      </c>
      <c r="H380" s="344" t="s">
        <v>1464</v>
      </c>
      <c r="I380" s="135"/>
      <c r="J380" s="202"/>
    </row>
    <row r="381" spans="1:10" ht="20.100000000000001" customHeight="1" x14ac:dyDescent="0.25">
      <c r="A381" s="76">
        <f t="shared" si="93"/>
        <v>266</v>
      </c>
      <c r="B381" s="301" t="s">
        <v>1891</v>
      </c>
      <c r="C381" s="74" t="str">
        <f t="shared" ref="C381:C382" si="106">IFERROR(VLOOKUP(J381,Tabla_Items,2,FALSE),G381)</f>
        <v xml:space="preserve">Silla SM1 </v>
      </c>
      <c r="D381" s="141" t="str">
        <f t="shared" ref="D381:D382" si="107">IFERROR(VLOOKUP(J381,Tabla_Items,3,FALSE),H381)</f>
        <v>Un</v>
      </c>
      <c r="E381" s="119"/>
      <c r="G381" s="340" t="s">
        <v>1823</v>
      </c>
      <c r="H381" s="344" t="s">
        <v>1464</v>
      </c>
      <c r="I381" s="135"/>
      <c r="J381" s="202"/>
    </row>
    <row r="382" spans="1:10" ht="20.100000000000001" customHeight="1" x14ac:dyDescent="0.25">
      <c r="A382" s="76">
        <f t="shared" si="93"/>
        <v>267</v>
      </c>
      <c r="B382" s="301" t="s">
        <v>1892</v>
      </c>
      <c r="C382" s="74" t="str">
        <f t="shared" si="106"/>
        <v>Silla SM1 (SUM)</v>
      </c>
      <c r="D382" s="141" t="str">
        <f t="shared" si="107"/>
        <v>Un</v>
      </c>
      <c r="E382" s="119"/>
      <c r="G382" s="340" t="s">
        <v>1824</v>
      </c>
      <c r="H382" s="344" t="s">
        <v>1464</v>
      </c>
      <c r="I382" s="135"/>
      <c r="J382" s="202"/>
    </row>
    <row r="383" spans="1:10" ht="20.100000000000001" customHeight="1" thickBot="1" x14ac:dyDescent="0.3">
      <c r="A383" s="76">
        <f t="shared" si="93"/>
        <v>268</v>
      </c>
      <c r="B383" s="294" t="s">
        <v>1893</v>
      </c>
      <c r="C383" s="74" t="str">
        <f t="shared" ref="C383" si="108">IFERROR(VLOOKUP(J383,Tabla_Items,2,FALSE),G383)</f>
        <v xml:space="preserve">Escritorio y silla docente </v>
      </c>
      <c r="D383" s="141" t="str">
        <f t="shared" ref="D383" si="109">IFERROR(VLOOKUP(J383,Tabla_Items,3,FALSE),H383)</f>
        <v>Un</v>
      </c>
      <c r="E383" s="119"/>
      <c r="G383" s="340" t="s">
        <v>1825</v>
      </c>
      <c r="H383" s="344" t="s">
        <v>1464</v>
      </c>
      <c r="I383" s="135"/>
      <c r="J383" s="202"/>
    </row>
    <row r="384" spans="1:10" ht="20.100000000000001" customHeight="1" x14ac:dyDescent="0.2">
      <c r="H384" s="135"/>
      <c r="I384" s="135"/>
    </row>
    <row r="385" spans="3:9" ht="20.100000000000001" customHeight="1" x14ac:dyDescent="0.2">
      <c r="C385" s="76">
        <v>4</v>
      </c>
      <c r="H385" s="135"/>
      <c r="I385" s="135"/>
    </row>
    <row r="386" spans="3:9" ht="20.100000000000001" customHeight="1" x14ac:dyDescent="0.2">
      <c r="H386" s="135"/>
      <c r="I386" s="135"/>
    </row>
    <row r="387" spans="3:9" ht="20.100000000000001" customHeight="1" x14ac:dyDescent="0.2">
      <c r="H387" s="135"/>
      <c r="I387" s="135"/>
    </row>
    <row r="388" spans="3:9" ht="20.100000000000001" customHeight="1" x14ac:dyDescent="0.2">
      <c r="H388" s="135"/>
      <c r="I388" s="135"/>
    </row>
    <row r="389" spans="3:9" ht="20.100000000000001" customHeight="1" x14ac:dyDescent="0.2">
      <c r="H389" s="135"/>
      <c r="I389" s="135"/>
    </row>
    <row r="390" spans="3:9" ht="20.100000000000001" customHeight="1" x14ac:dyDescent="0.2">
      <c r="H390" s="135"/>
      <c r="I390" s="135"/>
    </row>
    <row r="391" spans="3:9" ht="20.100000000000001" customHeight="1" x14ac:dyDescent="0.2">
      <c r="H391" s="135"/>
      <c r="I391" s="135"/>
    </row>
    <row r="392" spans="3:9" ht="20.100000000000001" customHeight="1" x14ac:dyDescent="0.2">
      <c r="H392" s="135"/>
      <c r="I392" s="135"/>
    </row>
    <row r="393" spans="3:9" ht="20.100000000000001" customHeight="1" x14ac:dyDescent="0.2">
      <c r="H393" s="135"/>
      <c r="I393" s="135"/>
    </row>
    <row r="394" spans="3:9" ht="20.100000000000001" customHeight="1" x14ac:dyDescent="0.2">
      <c r="H394" s="135"/>
      <c r="I394" s="135"/>
    </row>
    <row r="395" spans="3:9" ht="20.100000000000001" customHeight="1" x14ac:dyDescent="0.2">
      <c r="H395" s="135"/>
      <c r="I395" s="135"/>
    </row>
    <row r="396" spans="3:9" ht="20.100000000000001" customHeight="1" x14ac:dyDescent="0.2">
      <c r="H396" s="135"/>
      <c r="I396" s="135"/>
    </row>
    <row r="397" spans="3:9" ht="20.100000000000001" customHeight="1" x14ac:dyDescent="0.2">
      <c r="H397" s="135"/>
      <c r="I397" s="135"/>
    </row>
    <row r="398" spans="3:9" ht="20.100000000000001" customHeight="1" x14ac:dyDescent="0.2">
      <c r="H398" s="135"/>
      <c r="I398" s="135"/>
    </row>
    <row r="399" spans="3:9" ht="20.100000000000001" customHeight="1" x14ac:dyDescent="0.2">
      <c r="H399" s="135"/>
      <c r="I399" s="135"/>
    </row>
    <row r="400" spans="3: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8:9" ht="20.100000000000001" customHeight="1" x14ac:dyDescent="0.2">
      <c r="H417" s="135"/>
      <c r="I417" s="135"/>
    </row>
    <row r="418" spans="8:9" ht="20.100000000000001" customHeight="1" x14ac:dyDescent="0.2">
      <c r="H418" s="135"/>
      <c r="I418" s="135"/>
    </row>
    <row r="419" spans="8:9" ht="20.100000000000001" customHeight="1" x14ac:dyDescent="0.2">
      <c r="H419" s="135"/>
      <c r="I419" s="135"/>
    </row>
    <row r="420" spans="8:9" ht="20.100000000000001" customHeight="1" x14ac:dyDescent="0.2">
      <c r="H420" s="135"/>
      <c r="I420" s="135"/>
    </row>
    <row r="421" spans="8:9" ht="20.100000000000001" customHeight="1" x14ac:dyDescent="0.2">
      <c r="H421" s="135"/>
      <c r="I421" s="135"/>
    </row>
    <row r="422" spans="8:9" ht="20.100000000000001" customHeight="1" x14ac:dyDescent="0.2">
      <c r="H422" s="135"/>
      <c r="I422" s="135"/>
    </row>
    <row r="423" spans="8:9" ht="20.100000000000001" customHeight="1" x14ac:dyDescent="0.2">
      <c r="H423" s="135"/>
      <c r="I423" s="135"/>
    </row>
    <row r="424" spans="8:9" ht="20.100000000000001" customHeight="1" x14ac:dyDescent="0.2">
      <c r="H424" s="135"/>
      <c r="I424" s="135"/>
    </row>
    <row r="425" spans="8:9" ht="20.100000000000001" customHeight="1" x14ac:dyDescent="0.2">
      <c r="H425" s="135"/>
      <c r="I425" s="135"/>
    </row>
    <row r="426" spans="8:9" ht="20.100000000000001" customHeight="1" x14ac:dyDescent="0.2">
      <c r="H426" s="135"/>
      <c r="I426" s="135"/>
    </row>
    <row r="427" spans="8:9" ht="20.100000000000001" customHeight="1" x14ac:dyDescent="0.2">
      <c r="H427" s="135"/>
      <c r="I427" s="135"/>
    </row>
    <row r="428" spans="8:9" ht="20.100000000000001" customHeight="1" x14ac:dyDescent="0.2">
      <c r="H428" s="135"/>
      <c r="I428" s="135"/>
    </row>
    <row r="429" spans="8:9" ht="20.100000000000001" customHeight="1" x14ac:dyDescent="0.2">
      <c r="H429" s="135"/>
      <c r="I429" s="135"/>
    </row>
    <row r="430" spans="8:9" ht="20.100000000000001" customHeight="1" x14ac:dyDescent="0.2">
      <c r="H430" s="135"/>
      <c r="I430" s="135"/>
    </row>
    <row r="431" spans="8:9" ht="20.100000000000001" customHeight="1" x14ac:dyDescent="0.2">
      <c r="H431" s="135"/>
      <c r="I431" s="135"/>
    </row>
    <row r="432" spans="8:9" ht="20.100000000000001" customHeight="1" x14ac:dyDescent="0.2">
      <c r="H432" s="135"/>
      <c r="I432" s="135"/>
    </row>
    <row r="433" spans="3:9" ht="20.100000000000001" customHeight="1" x14ac:dyDescent="0.2">
      <c r="H433" s="135"/>
      <c r="I433" s="135"/>
    </row>
    <row r="434" spans="3:9" ht="20.100000000000001" customHeight="1" x14ac:dyDescent="0.2">
      <c r="H434" s="135"/>
      <c r="I434" s="135"/>
    </row>
    <row r="435" spans="3:9" ht="20.100000000000001" customHeight="1" x14ac:dyDescent="0.2">
      <c r="C435" s="76">
        <v>5</v>
      </c>
      <c r="H435" s="135"/>
      <c r="I435" s="135"/>
    </row>
    <row r="436" spans="3:9" ht="20.100000000000001" customHeight="1" x14ac:dyDescent="0.2">
      <c r="H436" s="135"/>
      <c r="I436" s="135"/>
    </row>
    <row r="437" spans="3:9" ht="20.100000000000001" customHeight="1" x14ac:dyDescent="0.2">
      <c r="H437" s="135"/>
      <c r="I437" s="135"/>
    </row>
    <row r="438" spans="3:9" ht="20.100000000000001" customHeight="1" x14ac:dyDescent="0.2">
      <c r="H438" s="135"/>
      <c r="I438" s="135"/>
    </row>
    <row r="439" spans="3:9" ht="20.100000000000001" customHeight="1" x14ac:dyDescent="0.2">
      <c r="H439" s="135"/>
      <c r="I439" s="135"/>
    </row>
    <row r="440" spans="3:9" ht="20.100000000000001" customHeight="1" x14ac:dyDescent="0.2">
      <c r="H440" s="135"/>
      <c r="I440" s="135"/>
    </row>
    <row r="441" spans="3:9" ht="20.100000000000001" customHeight="1" x14ac:dyDescent="0.2">
      <c r="H441" s="135"/>
      <c r="I441" s="135"/>
    </row>
    <row r="442" spans="3:9" ht="20.100000000000001" customHeight="1" x14ac:dyDescent="0.2">
      <c r="H442" s="135"/>
      <c r="I442" s="135"/>
    </row>
    <row r="443" spans="3:9" ht="20.100000000000001" customHeight="1" x14ac:dyDescent="0.2">
      <c r="H443" s="135"/>
      <c r="I443" s="135"/>
    </row>
    <row r="444" spans="3:9" ht="20.100000000000001" customHeight="1" x14ac:dyDescent="0.2">
      <c r="H444" s="135"/>
      <c r="I444" s="135"/>
    </row>
    <row r="445" spans="3:9" ht="20.100000000000001" customHeight="1" x14ac:dyDescent="0.2">
      <c r="H445" s="135"/>
      <c r="I445" s="135"/>
    </row>
    <row r="446" spans="3:9" ht="20.100000000000001" customHeight="1" x14ac:dyDescent="0.2">
      <c r="H446" s="135"/>
      <c r="I446" s="135"/>
    </row>
    <row r="447" spans="3:9" ht="20.100000000000001" customHeight="1" x14ac:dyDescent="0.2">
      <c r="H447" s="135"/>
      <c r="I447" s="135"/>
    </row>
    <row r="448" spans="3:9" ht="20.100000000000001" customHeight="1" x14ac:dyDescent="0.2">
      <c r="H448" s="135"/>
      <c r="I448" s="135"/>
    </row>
    <row r="449" spans="8:9" ht="20.100000000000001" customHeight="1" x14ac:dyDescent="0.2">
      <c r="H449" s="135"/>
      <c r="I449" s="135"/>
    </row>
    <row r="450" spans="8:9" ht="20.100000000000001" customHeight="1" x14ac:dyDescent="0.2">
      <c r="H450" s="135"/>
      <c r="I450" s="135"/>
    </row>
    <row r="451" spans="8:9" ht="20.100000000000001" customHeight="1" x14ac:dyDescent="0.2">
      <c r="H451" s="135"/>
      <c r="I451" s="135"/>
    </row>
    <row r="452" spans="8:9" ht="20.100000000000001" customHeight="1" x14ac:dyDescent="0.2">
      <c r="H452" s="135"/>
      <c r="I452" s="135"/>
    </row>
    <row r="453" spans="8:9" ht="20.100000000000001" customHeight="1" x14ac:dyDescent="0.2">
      <c r="H453" s="135"/>
      <c r="I453" s="135"/>
    </row>
    <row r="454" spans="8:9" ht="20.100000000000001" customHeight="1" x14ac:dyDescent="0.2">
      <c r="H454" s="135"/>
      <c r="I454" s="135"/>
    </row>
    <row r="455" spans="8:9" ht="20.100000000000001" customHeight="1" x14ac:dyDescent="0.2">
      <c r="H455" s="135"/>
      <c r="I455" s="135"/>
    </row>
    <row r="456" spans="8:9" ht="20.100000000000001" customHeight="1" x14ac:dyDescent="0.2">
      <c r="H456" s="135"/>
      <c r="I456" s="135"/>
    </row>
    <row r="457" spans="8:9" ht="20.100000000000001" customHeight="1" x14ac:dyDescent="0.2">
      <c r="H457" s="135"/>
      <c r="I457" s="135"/>
    </row>
    <row r="458" spans="8:9" ht="20.100000000000001" customHeight="1" x14ac:dyDescent="0.2">
      <c r="H458" s="135"/>
      <c r="I458" s="135"/>
    </row>
    <row r="459" spans="8:9" ht="20.100000000000001" customHeight="1" x14ac:dyDescent="0.2">
      <c r="H459" s="135"/>
      <c r="I459" s="135"/>
    </row>
    <row r="460" spans="8:9" ht="20.100000000000001" customHeight="1" x14ac:dyDescent="0.2">
      <c r="H460" s="135"/>
      <c r="I460" s="135"/>
    </row>
    <row r="461" spans="8:9" ht="20.100000000000001" customHeight="1" x14ac:dyDescent="0.2">
      <c r="H461" s="135"/>
      <c r="I461" s="135"/>
    </row>
    <row r="462" spans="8:9" ht="20.100000000000001" customHeight="1" x14ac:dyDescent="0.2">
      <c r="H462" s="135"/>
      <c r="I462" s="135"/>
    </row>
    <row r="463" spans="8:9" ht="20.100000000000001" customHeight="1" x14ac:dyDescent="0.2">
      <c r="H463" s="135"/>
      <c r="I463" s="135"/>
    </row>
    <row r="464" spans="8:9" ht="20.100000000000001" customHeight="1" x14ac:dyDescent="0.2">
      <c r="H464" s="135"/>
      <c r="I464" s="135"/>
    </row>
    <row r="465" spans="8:9" ht="20.100000000000001" customHeight="1" x14ac:dyDescent="0.2">
      <c r="H465" s="135"/>
      <c r="I465" s="135"/>
    </row>
    <row r="466" spans="8:9" ht="20.100000000000001" customHeight="1" x14ac:dyDescent="0.2">
      <c r="H466" s="135"/>
      <c r="I466" s="135"/>
    </row>
    <row r="467" spans="8:9" ht="20.100000000000001" customHeight="1" x14ac:dyDescent="0.2">
      <c r="H467" s="135"/>
      <c r="I467" s="135"/>
    </row>
    <row r="468" spans="8:9" ht="20.100000000000001" customHeight="1" x14ac:dyDescent="0.2">
      <c r="H468" s="135"/>
      <c r="I468" s="135"/>
    </row>
    <row r="469" spans="8:9" ht="20.100000000000001" customHeight="1" x14ac:dyDescent="0.2">
      <c r="H469" s="135"/>
      <c r="I469" s="135"/>
    </row>
    <row r="470" spans="8:9" ht="20.100000000000001" customHeight="1" x14ac:dyDescent="0.2">
      <c r="H470" s="135"/>
      <c r="I470" s="135"/>
    </row>
    <row r="471" spans="8:9" ht="20.100000000000001" customHeight="1" x14ac:dyDescent="0.2">
      <c r="H471" s="135"/>
      <c r="I471" s="135"/>
    </row>
    <row r="472" spans="8:9" ht="20.100000000000001" customHeight="1" x14ac:dyDescent="0.2">
      <c r="H472" s="135"/>
      <c r="I472" s="135"/>
    </row>
    <row r="473" spans="8:9" ht="20.100000000000001" customHeight="1" x14ac:dyDescent="0.2">
      <c r="H473" s="135"/>
      <c r="I473" s="135"/>
    </row>
    <row r="474" spans="8:9" ht="20.100000000000001" customHeight="1" x14ac:dyDescent="0.2">
      <c r="H474" s="135"/>
      <c r="I474" s="135"/>
    </row>
    <row r="475" spans="8:9" ht="20.100000000000001" customHeight="1" x14ac:dyDescent="0.2">
      <c r="H475" s="135"/>
      <c r="I475" s="135"/>
    </row>
    <row r="476" spans="8:9" ht="20.100000000000001" customHeight="1" x14ac:dyDescent="0.2">
      <c r="H476" s="135"/>
      <c r="I476" s="135"/>
    </row>
    <row r="477" spans="8:9" ht="20.100000000000001" customHeight="1" x14ac:dyDescent="0.2">
      <c r="H477" s="135"/>
      <c r="I477" s="135"/>
    </row>
    <row r="478" spans="8:9" ht="20.100000000000001" customHeight="1" x14ac:dyDescent="0.2">
      <c r="H478" s="135"/>
      <c r="I478" s="135"/>
    </row>
    <row r="479" spans="8:9" ht="20.100000000000001" customHeight="1" x14ac:dyDescent="0.2">
      <c r="H479" s="135"/>
      <c r="I479" s="135"/>
    </row>
    <row r="480" spans="8:9" ht="20.100000000000001" customHeight="1" x14ac:dyDescent="0.2">
      <c r="H480" s="135"/>
      <c r="I480" s="135"/>
    </row>
    <row r="481" spans="3:9" ht="20.100000000000001" customHeight="1" x14ac:dyDescent="0.2">
      <c r="H481" s="135"/>
      <c r="I481" s="135"/>
    </row>
    <row r="482" spans="3:9" ht="20.100000000000001" customHeight="1" x14ac:dyDescent="0.2">
      <c r="H482" s="135"/>
      <c r="I482" s="135"/>
    </row>
    <row r="483" spans="3:9" ht="20.100000000000001" customHeight="1" x14ac:dyDescent="0.2">
      <c r="H483" s="135"/>
      <c r="I483" s="135"/>
    </row>
    <row r="484" spans="3:9" ht="20.100000000000001" customHeight="1" x14ac:dyDescent="0.2">
      <c r="H484" s="135"/>
      <c r="I484" s="135"/>
    </row>
    <row r="485" spans="3:9" ht="20.100000000000001" customHeight="1" x14ac:dyDescent="0.2">
      <c r="C485" s="76">
        <v>5</v>
      </c>
    </row>
    <row r="535" spans="3:3" ht="20.100000000000001" customHeight="1" x14ac:dyDescent="0.2">
      <c r="C535" s="76">
        <v>5</v>
      </c>
    </row>
    <row r="585" spans="3:3" ht="20.100000000000001" customHeight="1" x14ac:dyDescent="0.2">
      <c r="C585" s="76">
        <v>5</v>
      </c>
    </row>
    <row r="635" spans="3:3" ht="20.100000000000001" customHeight="1" x14ac:dyDescent="0.2">
      <c r="C635" s="76">
        <v>5</v>
      </c>
    </row>
    <row r="685" spans="3:3" ht="20.100000000000001" customHeight="1" x14ac:dyDescent="0.2">
      <c r="C685" s="76">
        <v>5</v>
      </c>
    </row>
    <row r="735" spans="3:3" ht="20.100000000000001" customHeight="1" x14ac:dyDescent="0.2">
      <c r="C735" s="76">
        <v>5</v>
      </c>
    </row>
    <row r="785" spans="3:3" ht="20.100000000000001" customHeight="1" x14ac:dyDescent="0.2">
      <c r="C785" s="76">
        <v>5</v>
      </c>
    </row>
    <row r="835" spans="3:3" ht="20.100000000000001" customHeight="1" x14ac:dyDescent="0.2">
      <c r="C835" s="76">
        <v>5</v>
      </c>
    </row>
    <row r="885" spans="3:3" ht="20.100000000000001" customHeight="1" x14ac:dyDescent="0.2">
      <c r="C885" s="76">
        <v>5</v>
      </c>
    </row>
    <row r="935" spans="3:3" ht="20.100000000000001" customHeight="1" x14ac:dyDescent="0.2">
      <c r="C935" s="76">
        <v>5</v>
      </c>
    </row>
    <row r="985" spans="3:3" ht="20.100000000000001" customHeight="1" x14ac:dyDescent="0.2">
      <c r="C985" s="76">
        <v>5</v>
      </c>
    </row>
    <row r="986" spans="3:3" ht="20.100000000000001" customHeight="1" x14ac:dyDescent="0.2">
      <c r="C986" s="76" t="str">
        <f>Datos!B47</f>
        <v>2.1.2</v>
      </c>
    </row>
    <row r="1035" spans="3:3" ht="20.100000000000001" customHeight="1" x14ac:dyDescent="0.2">
      <c r="C1035" s="76">
        <v>5</v>
      </c>
    </row>
    <row r="1036" spans="3:3" ht="20.100000000000001" customHeight="1" x14ac:dyDescent="0.2">
      <c r="C1036" s="76" t="str">
        <f>Datos!B48</f>
        <v>2.1.3</v>
      </c>
    </row>
    <row r="1085" spans="3:3" ht="20.100000000000001" customHeight="1" x14ac:dyDescent="0.2">
      <c r="C1085" s="76">
        <v>5</v>
      </c>
    </row>
    <row r="1086" spans="3:3" ht="20.100000000000001" customHeight="1" x14ac:dyDescent="0.2">
      <c r="C1086" s="76" t="e">
        <f>Datos!#REF!</f>
        <v>#REF!</v>
      </c>
    </row>
    <row r="1135" spans="3:3" ht="20.100000000000001" customHeight="1" x14ac:dyDescent="0.2">
      <c r="C1135" s="76">
        <v>5</v>
      </c>
    </row>
    <row r="1136" spans="3:3" ht="20.100000000000001" customHeight="1" x14ac:dyDescent="0.2">
      <c r="C1136" s="76" t="str">
        <f>Datos!B49</f>
        <v>2.2</v>
      </c>
    </row>
    <row r="1186" spans="3:3" ht="20.100000000000001" customHeight="1" x14ac:dyDescent="0.2">
      <c r="C1186" s="76" t="e">
        <f>Datos!#REF!</f>
        <v>#REF!</v>
      </c>
    </row>
    <row r="1235" spans="3:3" ht="20.100000000000001" customHeight="1" x14ac:dyDescent="0.2">
      <c r="C1235" s="76">
        <v>7</v>
      </c>
    </row>
    <row r="1236" spans="3:3" ht="20.100000000000001" customHeight="1" x14ac:dyDescent="0.2">
      <c r="C1236" s="76" t="str">
        <f>Datos!B51</f>
        <v>3.1</v>
      </c>
    </row>
    <row r="1286" spans="3:3" ht="20.100000000000001" customHeight="1" x14ac:dyDescent="0.2">
      <c r="C1286" s="76" t="str">
        <f>Datos!B52</f>
        <v>3.1.1</v>
      </c>
    </row>
    <row r="1335" spans="3:3" ht="20.100000000000001" customHeight="1" x14ac:dyDescent="0.2">
      <c r="C1335" s="76">
        <v>8</v>
      </c>
    </row>
    <row r="1336" spans="3:3" ht="20.100000000000001" customHeight="1" x14ac:dyDescent="0.2">
      <c r="C1336" s="76" t="e">
        <f>Datos!#REF!</f>
        <v>#REF!</v>
      </c>
    </row>
    <row r="1385" spans="3:3" ht="20.100000000000001" customHeight="1" x14ac:dyDescent="0.2">
      <c r="C1385" s="76">
        <v>8</v>
      </c>
    </row>
    <row r="1386" spans="3:3" ht="20.100000000000001" customHeight="1" x14ac:dyDescent="0.2">
      <c r="C1386" s="76" t="str">
        <f>Datos!B56</f>
        <v>3.1.5</v>
      </c>
    </row>
    <row r="1435" spans="3:3" ht="20.100000000000001" customHeight="1" x14ac:dyDescent="0.2">
      <c r="C1435" s="76">
        <v>8</v>
      </c>
    </row>
    <row r="1436" spans="3:3" ht="20.100000000000001" customHeight="1" x14ac:dyDescent="0.2">
      <c r="C1436" s="76" t="str">
        <f>Datos!B57</f>
        <v>3.1.6</v>
      </c>
    </row>
    <row r="1485" spans="3:3" ht="20.100000000000001" customHeight="1" x14ac:dyDescent="0.2">
      <c r="C1485" s="76">
        <v>8</v>
      </c>
    </row>
    <row r="1486" spans="3:3" ht="20.100000000000001" customHeight="1" x14ac:dyDescent="0.2">
      <c r="C1486" s="76" t="str">
        <f>Datos!B58</f>
        <v>3.1.7</v>
      </c>
    </row>
    <row r="1535" spans="3:3" ht="20.100000000000001" customHeight="1" x14ac:dyDescent="0.2">
      <c r="C1535" s="76">
        <v>8</v>
      </c>
    </row>
    <row r="1536" spans="3:3" ht="20.100000000000001" customHeight="1" x14ac:dyDescent="0.2">
      <c r="C1536" s="76" t="str">
        <f>Datos!B59</f>
        <v>3.1.8</v>
      </c>
    </row>
    <row r="1586" spans="3:3" ht="20.100000000000001" customHeight="1" x14ac:dyDescent="0.2">
      <c r="C1586" s="76" t="str">
        <f>Datos!B60</f>
        <v>3.1.9</v>
      </c>
    </row>
    <row r="1636" spans="3:3" ht="20.100000000000001" customHeight="1" x14ac:dyDescent="0.2">
      <c r="C1636" s="76" t="str">
        <f>Datos!B61</f>
        <v>3.1.10</v>
      </c>
    </row>
    <row r="1686" spans="3:3" ht="20.100000000000001" customHeight="1" x14ac:dyDescent="0.2">
      <c r="C1686" s="76" t="e">
        <f>Datos!#REF!</f>
        <v>#REF!</v>
      </c>
    </row>
    <row r="1735" spans="3:3" ht="20.100000000000001" customHeight="1" x14ac:dyDescent="0.2">
      <c r="C1735" s="76">
        <v>12</v>
      </c>
    </row>
    <row r="1736" spans="3:3" ht="20.100000000000001" customHeight="1" x14ac:dyDescent="0.2">
      <c r="C1736" s="76" t="str">
        <f>Datos!B63</f>
        <v>3.2.1</v>
      </c>
    </row>
    <row r="1785" spans="3:3" ht="20.100000000000001" customHeight="1" x14ac:dyDescent="0.2">
      <c r="C1785" s="76">
        <v>12</v>
      </c>
    </row>
    <row r="1786" spans="3:3" ht="20.100000000000001" customHeight="1" x14ac:dyDescent="0.2">
      <c r="C1786" s="76" t="str">
        <f>Datos!B64</f>
        <v>3.2.2</v>
      </c>
    </row>
    <row r="1835" spans="3:3" ht="20.100000000000001" customHeight="1" x14ac:dyDescent="0.2">
      <c r="C1835" s="76">
        <v>12</v>
      </c>
    </row>
    <row r="1836" spans="3:3" ht="20.100000000000001" customHeight="1" x14ac:dyDescent="0.2">
      <c r="C1836" s="76" t="e">
        <f>Datos!#REF!</f>
        <v>#REF!</v>
      </c>
    </row>
    <row r="1885" spans="3:3" ht="20.100000000000001" customHeight="1" x14ac:dyDescent="0.2">
      <c r="C1885" s="76">
        <v>12</v>
      </c>
    </row>
    <row r="1886" spans="3:3" ht="20.100000000000001" customHeight="1" x14ac:dyDescent="0.2">
      <c r="C1886" s="76">
        <f>Datos!B66</f>
        <v>4</v>
      </c>
    </row>
    <row r="1935" spans="3:3" ht="20.100000000000001" customHeight="1" x14ac:dyDescent="0.2">
      <c r="C1935" s="76">
        <v>12</v>
      </c>
    </row>
    <row r="1936" spans="3:3" ht="20.100000000000001" customHeight="1" x14ac:dyDescent="0.2">
      <c r="C1936" s="76" t="str">
        <f>Datos!B67</f>
        <v>4.1</v>
      </c>
    </row>
    <row r="1985" spans="3:3" ht="20.100000000000001" customHeight="1" x14ac:dyDescent="0.2">
      <c r="C1985" s="76">
        <v>13</v>
      </c>
    </row>
    <row r="1986" spans="3:3" ht="20.100000000000001" customHeight="1" x14ac:dyDescent="0.2">
      <c r="C1986" s="76" t="e">
        <f>Datos!#REF!</f>
        <v>#REF!</v>
      </c>
    </row>
    <row r="2035" spans="3:3" ht="20.100000000000001" customHeight="1" x14ac:dyDescent="0.2">
      <c r="C2035" s="76">
        <v>13</v>
      </c>
    </row>
    <row r="2036" spans="3:3" ht="20.100000000000001" customHeight="1" x14ac:dyDescent="0.2">
      <c r="C2036" s="76" t="str">
        <f>Datos!B68</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6" priority="29" stopIfTrue="1">
      <formula>#REF!=1</formula>
    </cfRule>
  </conditionalFormatting>
  <conditionalFormatting sqref="B26:B191">
    <cfRule type="expression" dxfId="135" priority="30" stopIfTrue="1">
      <formula>#REF!&gt;0</formula>
    </cfRule>
    <cfRule type="expression" dxfId="134" priority="31" stopIfTrue="1">
      <formula>#REF!&gt;0</formula>
    </cfRule>
    <cfRule type="expression" dxfId="133" priority="32" stopIfTrue="1">
      <formula>#REF!&gt;0</formula>
    </cfRule>
  </conditionalFormatting>
  <conditionalFormatting sqref="D15:D18">
    <cfRule type="expression" dxfId="132" priority="37" stopIfTrue="1">
      <formula>#REF!=1</formula>
    </cfRule>
  </conditionalFormatting>
  <conditionalFormatting sqref="C26:C383">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G313:G318">
    <cfRule type="expression" dxfId="128" priority="4" stopIfTrue="1">
      <formula>#REF!&gt;0</formula>
    </cfRule>
    <cfRule type="expression" dxfId="127" priority="5" stopIfTrue="1">
      <formula>#REF!&gt;0</formula>
    </cfRule>
    <cfRule type="expression" dxfId="126" priority="6" stopIfTrue="1">
      <formula>#REF!&gt;0</formula>
    </cfRule>
  </conditionalFormatting>
  <conditionalFormatting sqref="G323:G328">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count="1">
    <dataValidation type="list" allowBlank="1" showInputMessage="1" showErrorMessage="1" sqref="H224:H229 H321:H322">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J26:J383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54"/>
  <sheetViews>
    <sheetView showGridLines="0" showZeros="0" tabSelected="1" view="pageBreakPreview" topLeftCell="A353" zoomScaleNormal="90" zoomScaleSheetLayoutView="100" workbookViewId="0">
      <selection activeCell="E358" sqref="E358"/>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Primaria Creacion Bº 7 de Septiembre</v>
      </c>
      <c r="D2" s="149"/>
      <c r="E2" s="149"/>
      <c r="F2" s="149"/>
      <c r="G2" s="149"/>
      <c r="I2" s="149"/>
    </row>
    <row r="3" spans="1:9" s="106" customFormat="1" ht="20.100000000000001" customHeight="1" x14ac:dyDescent="0.2">
      <c r="A3" s="148" t="s">
        <v>15</v>
      </c>
      <c r="B3" s="148"/>
      <c r="C3" s="150" t="str">
        <f>Ubicación</f>
        <v>Chimbas</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207242385.15000001</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37" t="s">
        <v>990</v>
      </c>
      <c r="B15" s="439" t="s">
        <v>0</v>
      </c>
      <c r="C15" s="440"/>
      <c r="D15" s="437" t="s">
        <v>1</v>
      </c>
      <c r="E15" s="437" t="s">
        <v>2</v>
      </c>
      <c r="F15" s="436" t="s">
        <v>1030</v>
      </c>
      <c r="G15" s="436" t="s">
        <v>1031</v>
      </c>
      <c r="H15" s="436" t="s">
        <v>1009</v>
      </c>
      <c r="I15" s="437" t="s">
        <v>13</v>
      </c>
    </row>
    <row r="16" spans="1:9" ht="20.100000000000001" customHeight="1" x14ac:dyDescent="0.2">
      <c r="A16" s="438"/>
      <c r="B16" s="441"/>
      <c r="C16" s="442"/>
      <c r="D16" s="438"/>
      <c r="E16" s="438"/>
      <c r="F16" s="436"/>
      <c r="G16" s="436"/>
      <c r="H16" s="436"/>
      <c r="I16" s="438"/>
    </row>
    <row r="17" spans="1:9" ht="20.100000000000001" customHeight="1" x14ac:dyDescent="0.2">
      <c r="A17" s="73"/>
      <c r="B17" s="133"/>
      <c r="C17" s="133"/>
      <c r="D17" s="73"/>
      <c r="E17" s="73"/>
      <c r="F17" s="133"/>
      <c r="G17" s="133"/>
      <c r="I17" s="163"/>
    </row>
    <row r="18" spans="1:9" ht="24.95" customHeight="1" x14ac:dyDescent="0.2">
      <c r="A18" s="143">
        <f>Datos!B26</f>
        <v>1</v>
      </c>
      <c r="B18" s="433" t="str">
        <f t="shared" ref="B18:B49" si="0">IFERROR(VLOOKUP(A18,Tabla_Datos,2,FALSE),"")</f>
        <v xml:space="preserve"> TRABAJOS PREPARATORIOS</v>
      </c>
      <c r="C18" s="434"/>
      <c r="D18" s="164">
        <f t="shared" ref="D18:D81"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5" customHeight="1" x14ac:dyDescent="0.2">
      <c r="A19" s="143" t="str">
        <f>Datos!B27</f>
        <v>1.1</v>
      </c>
      <c r="B19" s="433" t="str">
        <f t="shared" si="0"/>
        <v>Preparación y limpieza de los terrenos.</v>
      </c>
      <c r="C19" s="434"/>
      <c r="D19" s="164">
        <f t="shared" si="1"/>
        <v>0</v>
      </c>
      <c r="E19" s="165">
        <f t="shared" si="2"/>
        <v>0</v>
      </c>
      <c r="F19" s="166">
        <f t="shared" si="3"/>
        <v>0</v>
      </c>
      <c r="G19" s="124">
        <f t="shared" si="4"/>
        <v>0</v>
      </c>
      <c r="H19" s="124">
        <f t="shared" ref="H19:H82" si="6">ROUND(E19*G19,2)</f>
        <v>0</v>
      </c>
      <c r="I19" s="167">
        <f t="shared" si="5"/>
        <v>0</v>
      </c>
    </row>
    <row r="20" spans="1:9" ht="24.95" customHeight="1" x14ac:dyDescent="0.2">
      <c r="A20" s="143" t="str">
        <f>Datos!B28</f>
        <v>1.1.1</v>
      </c>
      <c r="B20" s="433" t="str">
        <f t="shared" si="0"/>
        <v>Preparación y limpieza.</v>
      </c>
      <c r="C20" s="434"/>
      <c r="D20" s="164" t="str">
        <f t="shared" si="1"/>
        <v>m2</v>
      </c>
      <c r="E20" s="165">
        <f t="shared" si="2"/>
        <v>0</v>
      </c>
      <c r="F20" s="166">
        <f t="shared" si="3"/>
        <v>0</v>
      </c>
      <c r="G20" s="124">
        <f t="shared" si="4"/>
        <v>0</v>
      </c>
      <c r="H20" s="124">
        <f t="shared" si="6"/>
        <v>0</v>
      </c>
      <c r="I20" s="167">
        <f t="shared" si="5"/>
        <v>0</v>
      </c>
    </row>
    <row r="21" spans="1:9" ht="24.95" customHeight="1" x14ac:dyDescent="0.2">
      <c r="A21" s="143" t="str">
        <f>Datos!B29</f>
        <v>1.1.3</v>
      </c>
      <c r="B21" s="433" t="str">
        <f t="shared" si="0"/>
        <v>Construcción del Obrador, Depósito de materiales, Sanitarios de personal</v>
      </c>
      <c r="C21" s="434"/>
      <c r="D21" s="164" t="str">
        <f t="shared" si="1"/>
        <v>Un</v>
      </c>
      <c r="E21" s="165">
        <f t="shared" si="2"/>
        <v>0</v>
      </c>
      <c r="F21" s="166">
        <f t="shared" si="3"/>
        <v>0</v>
      </c>
      <c r="G21" s="124">
        <f t="shared" si="4"/>
        <v>0</v>
      </c>
      <c r="H21" s="124">
        <f t="shared" si="6"/>
        <v>0</v>
      </c>
      <c r="I21" s="167">
        <f t="shared" si="5"/>
        <v>0</v>
      </c>
    </row>
    <row r="22" spans="1:9" ht="24.95" customHeight="1" x14ac:dyDescent="0.2">
      <c r="A22" s="143" t="str">
        <f>Datos!B30</f>
        <v>1.1.4</v>
      </c>
      <c r="B22" s="433" t="str">
        <f t="shared" si="0"/>
        <v>Provisión y colocación del Cartel de Obra</v>
      </c>
      <c r="C22" s="434"/>
      <c r="D22" s="164" t="str">
        <f t="shared" si="1"/>
        <v xml:space="preserve">Un </v>
      </c>
      <c r="E22" s="165">
        <f t="shared" si="2"/>
        <v>0</v>
      </c>
      <c r="F22" s="166">
        <f t="shared" si="3"/>
        <v>0</v>
      </c>
      <c r="G22" s="124">
        <f t="shared" si="4"/>
        <v>0</v>
      </c>
      <c r="H22" s="124">
        <f t="shared" si="6"/>
        <v>0</v>
      </c>
      <c r="I22" s="167">
        <f t="shared" si="5"/>
        <v>0</v>
      </c>
    </row>
    <row r="23" spans="1:9" ht="24.95" customHeight="1" x14ac:dyDescent="0.2">
      <c r="A23" s="143" t="str">
        <f>Datos!B31</f>
        <v>1.2</v>
      </c>
      <c r="B23" s="433" t="str">
        <f t="shared" si="0"/>
        <v>Replanteo y Otros</v>
      </c>
      <c r="C23" s="434"/>
      <c r="D23" s="164">
        <f t="shared" si="1"/>
        <v>0</v>
      </c>
      <c r="E23" s="165">
        <f t="shared" si="2"/>
        <v>0</v>
      </c>
      <c r="F23" s="166">
        <f t="shared" si="3"/>
        <v>0</v>
      </c>
      <c r="G23" s="124">
        <f t="shared" si="4"/>
        <v>0</v>
      </c>
      <c r="H23" s="124">
        <f t="shared" si="6"/>
        <v>0</v>
      </c>
      <c r="I23" s="167">
        <f t="shared" si="5"/>
        <v>0</v>
      </c>
    </row>
    <row r="24" spans="1:9" ht="24.95" customHeight="1" x14ac:dyDescent="0.2">
      <c r="A24" s="143" t="str">
        <f>Datos!B32</f>
        <v>1.2.1</v>
      </c>
      <c r="B24" s="433" t="str">
        <f t="shared" si="0"/>
        <v>Replanteo de la Obra</v>
      </c>
      <c r="C24" s="434"/>
      <c r="D24" s="164" t="str">
        <f t="shared" si="1"/>
        <v>m2</v>
      </c>
      <c r="E24" s="165">
        <f t="shared" si="2"/>
        <v>0</v>
      </c>
      <c r="F24" s="166">
        <f t="shared" si="3"/>
        <v>0</v>
      </c>
      <c r="G24" s="124">
        <f t="shared" si="4"/>
        <v>0</v>
      </c>
      <c r="H24" s="124">
        <f t="shared" si="6"/>
        <v>0</v>
      </c>
      <c r="I24" s="167">
        <f t="shared" si="5"/>
        <v>0</v>
      </c>
    </row>
    <row r="25" spans="1:9" ht="24.95" customHeight="1" x14ac:dyDescent="0.2">
      <c r="A25" s="143" t="str">
        <f>Datos!B33</f>
        <v>1.2.2</v>
      </c>
      <c r="B25" s="433" t="str">
        <f t="shared" si="0"/>
        <v>Oficina para la Inspección</v>
      </c>
      <c r="C25" s="434"/>
      <c r="D25" s="164" t="str">
        <f t="shared" si="1"/>
        <v>Un</v>
      </c>
      <c r="E25" s="165">
        <f t="shared" si="2"/>
        <v>0</v>
      </c>
      <c r="F25" s="166">
        <f t="shared" si="3"/>
        <v>0</v>
      </c>
      <c r="G25" s="124">
        <f t="shared" si="4"/>
        <v>0</v>
      </c>
      <c r="H25" s="124">
        <f t="shared" si="6"/>
        <v>0</v>
      </c>
      <c r="I25" s="167">
        <f t="shared" si="5"/>
        <v>0</v>
      </c>
    </row>
    <row r="26" spans="1:9" ht="24.95" customHeight="1" x14ac:dyDescent="0.2">
      <c r="A26" s="143" t="str">
        <f>Datos!B34</f>
        <v>1.2.3</v>
      </c>
      <c r="B26" s="433" t="str">
        <f t="shared" si="0"/>
        <v>Cegado de Pozos Absorbentes o Negros, Cámaras, Zanjas o excavaciones</v>
      </c>
      <c r="C26" s="434"/>
      <c r="D26" s="164" t="str">
        <f t="shared" si="1"/>
        <v>gl</v>
      </c>
      <c r="E26" s="165">
        <f t="shared" si="2"/>
        <v>0</v>
      </c>
      <c r="F26" s="166">
        <f t="shared" si="3"/>
        <v>0</v>
      </c>
      <c r="G26" s="124">
        <f t="shared" si="4"/>
        <v>0</v>
      </c>
      <c r="H26" s="124">
        <f t="shared" si="6"/>
        <v>0</v>
      </c>
      <c r="I26" s="167">
        <f t="shared" si="5"/>
        <v>0</v>
      </c>
    </row>
    <row r="27" spans="1:9" ht="24.95" customHeight="1" x14ac:dyDescent="0.2">
      <c r="A27" s="143" t="str">
        <f>Datos!B35</f>
        <v>1.2.5</v>
      </c>
      <c r="B27" s="433" t="str">
        <f t="shared" si="0"/>
        <v>Vallados y Cierres Perimetrales</v>
      </c>
      <c r="C27" s="434"/>
      <c r="D27" s="164" t="str">
        <f t="shared" si="1"/>
        <v>gl</v>
      </c>
      <c r="E27" s="165">
        <f t="shared" si="2"/>
        <v>0</v>
      </c>
      <c r="F27" s="166">
        <f t="shared" si="3"/>
        <v>0</v>
      </c>
      <c r="G27" s="124">
        <f t="shared" si="4"/>
        <v>0</v>
      </c>
      <c r="H27" s="124">
        <f t="shared" si="6"/>
        <v>0</v>
      </c>
      <c r="I27" s="167">
        <f t="shared" si="5"/>
        <v>0</v>
      </c>
    </row>
    <row r="28" spans="1:9" ht="24.95" customHeight="1" x14ac:dyDescent="0.2">
      <c r="A28" s="143" t="str">
        <f>Datos!B36</f>
        <v>1.3</v>
      </c>
      <c r="B28" s="433" t="str">
        <f t="shared" si="0"/>
        <v>Actividades complementarias</v>
      </c>
      <c r="C28" s="434"/>
      <c r="D28" s="164">
        <f t="shared" si="1"/>
        <v>0</v>
      </c>
      <c r="E28" s="165">
        <f t="shared" si="2"/>
        <v>0</v>
      </c>
      <c r="F28" s="166">
        <f t="shared" si="3"/>
        <v>0</v>
      </c>
      <c r="G28" s="124">
        <f t="shared" si="4"/>
        <v>0</v>
      </c>
      <c r="H28" s="124">
        <f t="shared" si="6"/>
        <v>0</v>
      </c>
      <c r="I28" s="167">
        <f t="shared" si="5"/>
        <v>0</v>
      </c>
    </row>
    <row r="29" spans="1:9" ht="24.95" customHeight="1" x14ac:dyDescent="0.2">
      <c r="A29" s="143" t="str">
        <f>Datos!B37</f>
        <v>1.3.1</v>
      </c>
      <c r="B29" s="433" t="str">
        <f t="shared" si="0"/>
        <v>Vigilancia y alumbrado de obra</v>
      </c>
      <c r="C29" s="434"/>
      <c r="D29" s="164" t="str">
        <f t="shared" si="1"/>
        <v>Un</v>
      </c>
      <c r="E29" s="165">
        <f t="shared" si="2"/>
        <v>0</v>
      </c>
      <c r="F29" s="166">
        <f t="shared" si="3"/>
        <v>0</v>
      </c>
      <c r="G29" s="124">
        <f t="shared" si="4"/>
        <v>0</v>
      </c>
      <c r="H29" s="124">
        <f t="shared" si="6"/>
        <v>0</v>
      </c>
      <c r="I29" s="167">
        <f t="shared" si="5"/>
        <v>0</v>
      </c>
    </row>
    <row r="30" spans="1:9" ht="24.95" customHeight="1" x14ac:dyDescent="0.2">
      <c r="A30" s="143" t="str">
        <f>Datos!B38</f>
        <v>1.3.2</v>
      </c>
      <c r="B30" s="433" t="str">
        <f t="shared" si="0"/>
        <v>Energia de obra. Agua para construcción</v>
      </c>
      <c r="C30" s="434"/>
      <c r="D30" s="164" t="str">
        <f t="shared" si="1"/>
        <v>Un</v>
      </c>
      <c r="E30" s="165">
        <f t="shared" si="2"/>
        <v>0</v>
      </c>
      <c r="F30" s="166">
        <f t="shared" si="3"/>
        <v>0</v>
      </c>
      <c r="G30" s="124">
        <f t="shared" si="4"/>
        <v>0</v>
      </c>
      <c r="H30" s="124">
        <f t="shared" si="6"/>
        <v>0</v>
      </c>
      <c r="I30" s="167">
        <f t="shared" si="5"/>
        <v>0</v>
      </c>
    </row>
    <row r="31" spans="1:9" ht="24.95" customHeight="1" x14ac:dyDescent="0.2">
      <c r="A31" s="143" t="str">
        <f>Datos!B39</f>
        <v>1.3.3</v>
      </c>
      <c r="B31" s="433" t="str">
        <f t="shared" si="0"/>
        <v>Medidas de seguridad</v>
      </c>
      <c r="C31" s="434"/>
      <c r="D31" s="164" t="str">
        <f t="shared" si="1"/>
        <v>Un</v>
      </c>
      <c r="E31" s="165">
        <f t="shared" si="2"/>
        <v>0</v>
      </c>
      <c r="F31" s="166">
        <f t="shared" si="3"/>
        <v>0</v>
      </c>
      <c r="G31" s="124">
        <f t="shared" si="4"/>
        <v>0</v>
      </c>
      <c r="H31" s="124">
        <f t="shared" si="6"/>
        <v>0</v>
      </c>
      <c r="I31" s="167">
        <f t="shared" si="5"/>
        <v>0</v>
      </c>
    </row>
    <row r="32" spans="1:9" ht="24.95" customHeight="1" x14ac:dyDescent="0.2">
      <c r="A32" s="143" t="str">
        <f>Datos!B40</f>
        <v>1.4</v>
      </c>
      <c r="B32" s="433" t="str">
        <f t="shared" si="0"/>
        <v>Cumplimiento Plan de Gestión Ambiental y Social. Condiciones de Higiene y Seguridad</v>
      </c>
      <c r="C32" s="434"/>
      <c r="D32" s="164">
        <f t="shared" si="1"/>
        <v>0</v>
      </c>
      <c r="E32" s="165">
        <f t="shared" si="2"/>
        <v>0</v>
      </c>
      <c r="F32" s="166">
        <f t="shared" si="3"/>
        <v>0</v>
      </c>
      <c r="G32" s="124">
        <f t="shared" si="4"/>
        <v>0</v>
      </c>
      <c r="H32" s="124">
        <f t="shared" si="6"/>
        <v>0</v>
      </c>
      <c r="I32" s="167">
        <f t="shared" si="5"/>
        <v>0</v>
      </c>
    </row>
    <row r="33" spans="1:9" ht="24.95" customHeight="1" x14ac:dyDescent="0.2">
      <c r="A33" s="143" t="str">
        <f>Datos!B41</f>
        <v>1.4.1</v>
      </c>
      <c r="B33" s="433" t="str">
        <f t="shared" si="0"/>
        <v>Plan de Manejo Ambiental</v>
      </c>
      <c r="C33" s="434"/>
      <c r="D33" s="164" t="str">
        <f t="shared" si="1"/>
        <v>gl</v>
      </c>
      <c r="E33" s="165">
        <f t="shared" si="2"/>
        <v>0</v>
      </c>
      <c r="F33" s="166">
        <f t="shared" si="3"/>
        <v>0</v>
      </c>
      <c r="G33" s="124">
        <f t="shared" si="4"/>
        <v>0</v>
      </c>
      <c r="H33" s="124">
        <f t="shared" si="6"/>
        <v>0</v>
      </c>
      <c r="I33" s="167">
        <f t="shared" si="5"/>
        <v>0</v>
      </c>
    </row>
    <row r="34" spans="1:9" ht="24.95" customHeight="1" x14ac:dyDescent="0.2">
      <c r="A34" s="143" t="str">
        <f>Datos!B42</f>
        <v>1.4.2</v>
      </c>
      <c r="B34" s="433" t="str">
        <f t="shared" si="0"/>
        <v>Permiso Ambiental</v>
      </c>
      <c r="C34" s="434"/>
      <c r="D34" s="164" t="str">
        <f t="shared" si="1"/>
        <v>mes</v>
      </c>
      <c r="E34" s="165">
        <f t="shared" si="2"/>
        <v>0</v>
      </c>
      <c r="F34" s="166">
        <f t="shared" si="3"/>
        <v>0</v>
      </c>
      <c r="G34" s="124">
        <f t="shared" si="4"/>
        <v>0</v>
      </c>
      <c r="H34" s="124">
        <f t="shared" si="6"/>
        <v>0</v>
      </c>
      <c r="I34" s="167">
        <f t="shared" si="5"/>
        <v>0</v>
      </c>
    </row>
    <row r="35" spans="1:9" ht="24.95" customHeight="1" x14ac:dyDescent="0.2">
      <c r="A35" s="143" t="str">
        <f>Datos!B43</f>
        <v>1.4.3</v>
      </c>
      <c r="B35" s="433" t="str">
        <f t="shared" si="0"/>
        <v>Seguimiento Pmas</v>
      </c>
      <c r="C35" s="434"/>
      <c r="D35" s="164" t="str">
        <f t="shared" si="1"/>
        <v>mes</v>
      </c>
      <c r="E35" s="165">
        <f t="shared" si="2"/>
        <v>0</v>
      </c>
      <c r="F35" s="166">
        <f t="shared" si="3"/>
        <v>0</v>
      </c>
      <c r="G35" s="124">
        <f t="shared" si="4"/>
        <v>0</v>
      </c>
      <c r="H35" s="124">
        <f t="shared" si="6"/>
        <v>0</v>
      </c>
      <c r="I35" s="167">
        <f t="shared" si="5"/>
        <v>0</v>
      </c>
    </row>
    <row r="36" spans="1:9" ht="24.95" customHeight="1" x14ac:dyDescent="0.2">
      <c r="A36" s="143">
        <f>Datos!B44</f>
        <v>2</v>
      </c>
      <c r="B36" s="433" t="str">
        <f t="shared" si="0"/>
        <v>MOVIMIENTO DE SUELOS</v>
      </c>
      <c r="C36" s="434"/>
      <c r="D36" s="164">
        <f t="shared" si="1"/>
        <v>0</v>
      </c>
      <c r="E36" s="165">
        <f t="shared" si="2"/>
        <v>0</v>
      </c>
      <c r="F36" s="166">
        <f t="shared" si="3"/>
        <v>0</v>
      </c>
      <c r="G36" s="124">
        <f t="shared" si="4"/>
        <v>0</v>
      </c>
      <c r="H36" s="124">
        <f t="shared" si="6"/>
        <v>0</v>
      </c>
      <c r="I36" s="167">
        <f t="shared" si="5"/>
        <v>0</v>
      </c>
    </row>
    <row r="37" spans="1:9" ht="24.95" customHeight="1" x14ac:dyDescent="0.2">
      <c r="A37" s="143" t="str">
        <f>Datos!B45</f>
        <v>2.1</v>
      </c>
      <c r="B37" s="433" t="str">
        <f t="shared" si="0"/>
        <v>Terraplenamientos, Rellenos y Compactación</v>
      </c>
      <c r="C37" s="434"/>
      <c r="D37" s="164">
        <f t="shared" si="1"/>
        <v>0</v>
      </c>
      <c r="E37" s="165">
        <f t="shared" si="2"/>
        <v>0</v>
      </c>
      <c r="F37" s="166">
        <f t="shared" si="3"/>
        <v>0</v>
      </c>
      <c r="G37" s="124">
        <f t="shared" si="4"/>
        <v>0</v>
      </c>
      <c r="H37" s="124">
        <f t="shared" si="6"/>
        <v>0</v>
      </c>
      <c r="I37" s="167">
        <f t="shared" si="5"/>
        <v>0</v>
      </c>
    </row>
    <row r="38" spans="1:9" ht="24.95" customHeight="1" x14ac:dyDescent="0.2">
      <c r="A38" s="143" t="str">
        <f>Datos!B46</f>
        <v>2.1.1</v>
      </c>
      <c r="B38" s="433" t="str">
        <f t="shared" si="0"/>
        <v>Relleno Bajo Contrapiso</v>
      </c>
      <c r="C38" s="434"/>
      <c r="D38" s="164" t="str">
        <f t="shared" si="1"/>
        <v>m3</v>
      </c>
      <c r="E38" s="165">
        <f t="shared" si="2"/>
        <v>0</v>
      </c>
      <c r="F38" s="166">
        <f t="shared" si="3"/>
        <v>0</v>
      </c>
      <c r="G38" s="124">
        <f t="shared" si="4"/>
        <v>0</v>
      </c>
      <c r="H38" s="124">
        <f t="shared" si="6"/>
        <v>0</v>
      </c>
      <c r="I38" s="167">
        <f t="shared" si="5"/>
        <v>0</v>
      </c>
    </row>
    <row r="39" spans="1:9" ht="24.95" customHeight="1" x14ac:dyDescent="0.2">
      <c r="A39" s="143" t="str">
        <f>Datos!B47</f>
        <v>2.1.2</v>
      </c>
      <c r="B39" s="433" t="str">
        <f t="shared" si="0"/>
        <v>Relleno de Zanjas y Conductos</v>
      </c>
      <c r="C39" s="434"/>
      <c r="D39" s="164" t="str">
        <f t="shared" si="1"/>
        <v>m3</v>
      </c>
      <c r="E39" s="165">
        <f t="shared" si="2"/>
        <v>0</v>
      </c>
      <c r="F39" s="166">
        <f t="shared" si="3"/>
        <v>0</v>
      </c>
      <c r="G39" s="124">
        <f t="shared" si="4"/>
        <v>0</v>
      </c>
      <c r="H39" s="124">
        <f t="shared" si="6"/>
        <v>0</v>
      </c>
      <c r="I39" s="167">
        <f t="shared" si="5"/>
        <v>0</v>
      </c>
    </row>
    <row r="40" spans="1:9" ht="24.95" customHeight="1" x14ac:dyDescent="0.2">
      <c r="A40" s="143" t="str">
        <f>Datos!B48</f>
        <v>2.1.3</v>
      </c>
      <c r="B40" s="433" t="str">
        <f t="shared" si="0"/>
        <v>Nivelación del Terreno</v>
      </c>
      <c r="C40" s="434"/>
      <c r="D40" s="164" t="str">
        <f t="shared" si="1"/>
        <v>m3</v>
      </c>
      <c r="E40" s="165">
        <f t="shared" si="2"/>
        <v>0</v>
      </c>
      <c r="F40" s="166">
        <f t="shared" si="3"/>
        <v>0</v>
      </c>
      <c r="G40" s="124">
        <f t="shared" si="4"/>
        <v>0</v>
      </c>
      <c r="H40" s="124">
        <f t="shared" si="6"/>
        <v>0</v>
      </c>
      <c r="I40" s="167">
        <f t="shared" si="5"/>
        <v>0</v>
      </c>
    </row>
    <row r="41" spans="1:9" ht="24.95" customHeight="1" x14ac:dyDescent="0.2">
      <c r="A41" s="143" t="str">
        <f>Datos!B49</f>
        <v>2.2</v>
      </c>
      <c r="B41" s="433" t="str">
        <f t="shared" si="0"/>
        <v>Excavacion para fundaciones</v>
      </c>
      <c r="C41" s="434"/>
      <c r="D41" s="164" t="str">
        <f t="shared" si="1"/>
        <v>m3</v>
      </c>
      <c r="E41" s="165">
        <f t="shared" si="2"/>
        <v>0</v>
      </c>
      <c r="F41" s="166">
        <f t="shared" si="3"/>
        <v>0</v>
      </c>
      <c r="G41" s="124">
        <f t="shared" si="4"/>
        <v>0</v>
      </c>
      <c r="H41" s="124">
        <f t="shared" si="6"/>
        <v>0</v>
      </c>
      <c r="I41" s="167">
        <f t="shared" si="5"/>
        <v>0</v>
      </c>
    </row>
    <row r="42" spans="1:9" ht="24.95" customHeight="1" x14ac:dyDescent="0.2">
      <c r="A42" s="143">
        <f>Datos!B50</f>
        <v>3</v>
      </c>
      <c r="B42" s="433" t="str">
        <f t="shared" si="0"/>
        <v>ESTRUCTURA RESISTENTE</v>
      </c>
      <c r="C42" s="434"/>
      <c r="D42" s="164">
        <f t="shared" si="1"/>
        <v>0</v>
      </c>
      <c r="E42" s="165">
        <f t="shared" si="2"/>
        <v>0</v>
      </c>
      <c r="F42" s="166">
        <f t="shared" si="3"/>
        <v>0</v>
      </c>
      <c r="G42" s="124">
        <f t="shared" si="4"/>
        <v>0</v>
      </c>
      <c r="H42" s="124">
        <f t="shared" si="6"/>
        <v>0</v>
      </c>
      <c r="I42" s="167">
        <f t="shared" si="5"/>
        <v>0</v>
      </c>
    </row>
    <row r="43" spans="1:9" ht="24.95" customHeight="1" x14ac:dyDescent="0.2">
      <c r="A43" s="143" t="str">
        <f>Datos!B51</f>
        <v>3.1</v>
      </c>
      <c r="B43" s="433" t="str">
        <f t="shared" si="0"/>
        <v>Estructura de Hº Aº</v>
      </c>
      <c r="C43" s="434"/>
      <c r="D43" s="164">
        <f t="shared" si="1"/>
        <v>0</v>
      </c>
      <c r="E43" s="165">
        <f t="shared" si="2"/>
        <v>0</v>
      </c>
      <c r="F43" s="166">
        <f t="shared" si="3"/>
        <v>0</v>
      </c>
      <c r="G43" s="124">
        <f t="shared" si="4"/>
        <v>0</v>
      </c>
      <c r="H43" s="124">
        <f t="shared" si="6"/>
        <v>0</v>
      </c>
      <c r="I43" s="167">
        <f t="shared" si="5"/>
        <v>0</v>
      </c>
    </row>
    <row r="44" spans="1:9" ht="24.95" customHeight="1" x14ac:dyDescent="0.2">
      <c r="A44" s="143" t="str">
        <f>Datos!B52</f>
        <v>3.1.1</v>
      </c>
      <c r="B44" s="433" t="str">
        <f t="shared" si="0"/>
        <v>Hormigones de limpieza y no resistentes</v>
      </c>
      <c r="C44" s="434"/>
      <c r="D44" s="164" t="str">
        <f t="shared" si="1"/>
        <v>m2</v>
      </c>
      <c r="E44" s="165">
        <f t="shared" si="2"/>
        <v>0</v>
      </c>
      <c r="F44" s="166">
        <f t="shared" si="3"/>
        <v>0</v>
      </c>
      <c r="G44" s="124">
        <f t="shared" si="4"/>
        <v>0</v>
      </c>
      <c r="H44" s="124">
        <f t="shared" si="6"/>
        <v>0</v>
      </c>
      <c r="I44" s="167">
        <f t="shared" si="5"/>
        <v>0</v>
      </c>
    </row>
    <row r="45" spans="1:9" ht="24.95" customHeight="1" x14ac:dyDescent="0.2">
      <c r="A45" s="143" t="str">
        <f>Datos!B53</f>
        <v>3.1.2</v>
      </c>
      <c r="B45" s="433" t="str">
        <f t="shared" si="0"/>
        <v xml:space="preserve">Hormigones para cimientos </v>
      </c>
      <c r="C45" s="434"/>
      <c r="D45" s="164" t="str">
        <f t="shared" si="1"/>
        <v>m3</v>
      </c>
      <c r="E45" s="165">
        <f t="shared" si="2"/>
        <v>0</v>
      </c>
      <c r="F45" s="166">
        <f t="shared" si="3"/>
        <v>0</v>
      </c>
      <c r="G45" s="124">
        <f t="shared" si="4"/>
        <v>0</v>
      </c>
      <c r="H45" s="124">
        <f t="shared" si="6"/>
        <v>0</v>
      </c>
      <c r="I45" s="167">
        <f t="shared" si="5"/>
        <v>0</v>
      </c>
    </row>
    <row r="46" spans="1:9" ht="24.95" customHeight="1" x14ac:dyDescent="0.2">
      <c r="A46" s="143" t="str">
        <f>Datos!B54</f>
        <v>3.1.3</v>
      </c>
      <c r="B46" s="433" t="str">
        <f t="shared" si="0"/>
        <v>Hormigones para sobrecimientos</v>
      </c>
      <c r="C46" s="434"/>
      <c r="D46" s="164" t="str">
        <f t="shared" si="1"/>
        <v>m3</v>
      </c>
      <c r="E46" s="165">
        <f t="shared" si="2"/>
        <v>0</v>
      </c>
      <c r="F46" s="166">
        <f t="shared" si="3"/>
        <v>0</v>
      </c>
      <c r="G46" s="124">
        <f t="shared" si="4"/>
        <v>0</v>
      </c>
      <c r="H46" s="124">
        <f t="shared" si="6"/>
        <v>0</v>
      </c>
      <c r="I46" s="167">
        <f t="shared" si="5"/>
        <v>0</v>
      </c>
    </row>
    <row r="47" spans="1:9" ht="24.95" customHeight="1" x14ac:dyDescent="0.2">
      <c r="A47" s="143" t="str">
        <f>Datos!B55</f>
        <v>3.1.4</v>
      </c>
      <c r="B47" s="433" t="str">
        <f t="shared" si="0"/>
        <v>Hormigones para plateas, zapatas, bases y vigas de fundación</v>
      </c>
      <c r="C47" s="434"/>
      <c r="D47" s="164" t="str">
        <f t="shared" si="1"/>
        <v>m3</v>
      </c>
      <c r="E47" s="165">
        <f t="shared" si="2"/>
        <v>0</v>
      </c>
      <c r="F47" s="166">
        <f t="shared" si="3"/>
        <v>0</v>
      </c>
      <c r="G47" s="124">
        <f t="shared" si="4"/>
        <v>0</v>
      </c>
      <c r="H47" s="124">
        <f t="shared" si="6"/>
        <v>0</v>
      </c>
      <c r="I47" s="167">
        <f t="shared" si="5"/>
        <v>0</v>
      </c>
    </row>
    <row r="48" spans="1:9" ht="24.95" customHeight="1" x14ac:dyDescent="0.2">
      <c r="A48" s="143" t="str">
        <f>Datos!B56</f>
        <v>3.1.5</v>
      </c>
      <c r="B48" s="433" t="str">
        <f t="shared" si="0"/>
        <v>Hormigones para vigas de arriostramiento</v>
      </c>
      <c r="C48" s="434"/>
      <c r="D48" s="164" t="str">
        <f t="shared" si="1"/>
        <v>m3</v>
      </c>
      <c r="E48" s="165">
        <f t="shared" si="2"/>
        <v>0</v>
      </c>
      <c r="F48" s="166">
        <f t="shared" si="3"/>
        <v>0</v>
      </c>
      <c r="G48" s="124">
        <f t="shared" si="4"/>
        <v>0</v>
      </c>
      <c r="H48" s="124">
        <f t="shared" si="6"/>
        <v>0</v>
      </c>
      <c r="I48" s="167">
        <f t="shared" si="5"/>
        <v>0</v>
      </c>
    </row>
    <row r="49" spans="1:9" ht="24.95" customHeight="1" x14ac:dyDescent="0.2">
      <c r="A49" s="143" t="str">
        <f>Datos!B57</f>
        <v>3.1.6</v>
      </c>
      <c r="B49" s="433" t="str">
        <f t="shared" si="0"/>
        <v>Hormigones para columnas de carga</v>
      </c>
      <c r="C49" s="434"/>
      <c r="D49" s="164" t="str">
        <f t="shared" si="1"/>
        <v>m3</v>
      </c>
      <c r="E49" s="165">
        <f t="shared" si="2"/>
        <v>0</v>
      </c>
      <c r="F49" s="166">
        <f t="shared" si="3"/>
        <v>0</v>
      </c>
      <c r="G49" s="124">
        <f t="shared" si="4"/>
        <v>0</v>
      </c>
      <c r="H49" s="124">
        <f t="shared" si="6"/>
        <v>0</v>
      </c>
      <c r="I49" s="167">
        <f t="shared" si="5"/>
        <v>0</v>
      </c>
    </row>
    <row r="50" spans="1:9" ht="24.95" customHeight="1" x14ac:dyDescent="0.2">
      <c r="A50" s="143" t="str">
        <f>Datos!B58</f>
        <v>3.1.7</v>
      </c>
      <c r="B50" s="433" t="str">
        <f t="shared" ref="B50:B81" si="7">IFERROR(VLOOKUP(A50,Tabla_Datos,2,FALSE),"")</f>
        <v>Hormigones para columnas de encadenado</v>
      </c>
      <c r="C50" s="434"/>
      <c r="D50" s="164" t="str">
        <f t="shared" si="1"/>
        <v>m3</v>
      </c>
      <c r="E50" s="165">
        <f t="shared" ref="E50:E81" si="8">IFERROR(VLOOKUP(A50,Tabla_Datos,4,FALSE),0)</f>
        <v>0</v>
      </c>
      <c r="F50" s="166">
        <f t="shared" ref="F50:F81" si="9">IFERROR(VLOOKUP(A50,Tabla_Analisis_Precio,7,FALSE),0)</f>
        <v>0</v>
      </c>
      <c r="G50" s="124">
        <f t="shared" ref="G50:G81" si="10">ROUND(PrecioUnitario(F50,Costo_Financiero,Gasto_Generales_Porcentaje,Beneficio,Ingresos_Brutos,IVA),2)</f>
        <v>0</v>
      </c>
      <c r="H50" s="124">
        <f t="shared" si="6"/>
        <v>0</v>
      </c>
      <c r="I50" s="167">
        <f t="shared" ref="I50:I81" si="11">IFERROR(H50/Monto_Oferta,0)</f>
        <v>0</v>
      </c>
    </row>
    <row r="51" spans="1:9" ht="24.95" customHeight="1" x14ac:dyDescent="0.2">
      <c r="A51" s="143" t="str">
        <f>Datos!B59</f>
        <v>3.1.8</v>
      </c>
      <c r="B51" s="433" t="str">
        <f t="shared" si="7"/>
        <v>Hormigones para vigas  de carga</v>
      </c>
      <c r="C51" s="434"/>
      <c r="D51" s="164" t="str">
        <f t="shared" si="1"/>
        <v>m3</v>
      </c>
      <c r="E51" s="165">
        <f t="shared" si="8"/>
        <v>0</v>
      </c>
      <c r="F51" s="166">
        <f t="shared" si="9"/>
        <v>0</v>
      </c>
      <c r="G51" s="124">
        <f t="shared" si="10"/>
        <v>0</v>
      </c>
      <c r="H51" s="124">
        <f t="shared" si="6"/>
        <v>0</v>
      </c>
      <c r="I51" s="167">
        <f t="shared" si="11"/>
        <v>0</v>
      </c>
    </row>
    <row r="52" spans="1:9" ht="24.95" customHeight="1" x14ac:dyDescent="0.2">
      <c r="A52" s="143" t="str">
        <f>Datos!B60</f>
        <v>3.1.9</v>
      </c>
      <c r="B52" s="433" t="str">
        <f t="shared" si="7"/>
        <v>Hormigones para vigas de encadenado</v>
      </c>
      <c r="C52" s="434"/>
      <c r="D52" s="164" t="str">
        <f t="shared" si="1"/>
        <v>m3</v>
      </c>
      <c r="E52" s="165">
        <f t="shared" si="8"/>
        <v>0</v>
      </c>
      <c r="F52" s="166">
        <f t="shared" si="9"/>
        <v>0</v>
      </c>
      <c r="G52" s="124">
        <f t="shared" si="10"/>
        <v>0</v>
      </c>
      <c r="H52" s="124">
        <f t="shared" si="6"/>
        <v>0</v>
      </c>
      <c r="I52" s="167">
        <f t="shared" si="11"/>
        <v>0</v>
      </c>
    </row>
    <row r="53" spans="1:9" ht="24.95" customHeight="1" x14ac:dyDescent="0.2">
      <c r="A53" s="143" t="str">
        <f>Datos!B61</f>
        <v>3.1.10</v>
      </c>
      <c r="B53" s="433" t="str">
        <f t="shared" si="7"/>
        <v>Hormigones para losas</v>
      </c>
      <c r="C53" s="434"/>
      <c r="D53" s="164" t="str">
        <f t="shared" si="1"/>
        <v>m3</v>
      </c>
      <c r="E53" s="165">
        <f t="shared" si="8"/>
        <v>0</v>
      </c>
      <c r="F53" s="166">
        <f t="shared" si="9"/>
        <v>0</v>
      </c>
      <c r="G53" s="124">
        <f t="shared" si="10"/>
        <v>0</v>
      </c>
      <c r="H53" s="124">
        <f t="shared" si="6"/>
        <v>0</v>
      </c>
      <c r="I53" s="167">
        <f t="shared" si="11"/>
        <v>0</v>
      </c>
    </row>
    <row r="54" spans="1:9" ht="24.95" customHeight="1" x14ac:dyDescent="0.2">
      <c r="A54" s="143" t="str">
        <f>Datos!B62</f>
        <v>3.2</v>
      </c>
      <c r="B54" s="433" t="str">
        <f t="shared" si="7"/>
        <v>Estructura  metálica</v>
      </c>
      <c r="C54" s="434"/>
      <c r="D54" s="164">
        <f t="shared" si="1"/>
        <v>0</v>
      </c>
      <c r="E54" s="165">
        <f t="shared" si="8"/>
        <v>0</v>
      </c>
      <c r="F54" s="166">
        <f t="shared" si="9"/>
        <v>0</v>
      </c>
      <c r="G54" s="124">
        <f t="shared" si="10"/>
        <v>0</v>
      </c>
      <c r="H54" s="124">
        <f t="shared" si="6"/>
        <v>0</v>
      </c>
      <c r="I54" s="167">
        <f t="shared" si="11"/>
        <v>0</v>
      </c>
    </row>
    <row r="55" spans="1:9" ht="24.95" customHeight="1" x14ac:dyDescent="0.2">
      <c r="A55" s="143" t="str">
        <f>Datos!B63</f>
        <v>3.2.1</v>
      </c>
      <c r="B55" s="433" t="str">
        <f t="shared" si="7"/>
        <v>Vigas, correas, y cerramiento</v>
      </c>
      <c r="C55" s="434"/>
      <c r="D55" s="164" t="str">
        <f t="shared" si="1"/>
        <v>m2</v>
      </c>
      <c r="E55" s="165">
        <f t="shared" si="8"/>
        <v>0</v>
      </c>
      <c r="F55" s="166">
        <f t="shared" si="9"/>
        <v>0</v>
      </c>
      <c r="G55" s="124">
        <f t="shared" si="10"/>
        <v>0</v>
      </c>
      <c r="H55" s="124">
        <f t="shared" si="6"/>
        <v>0</v>
      </c>
      <c r="I55" s="167">
        <f t="shared" si="11"/>
        <v>0</v>
      </c>
    </row>
    <row r="56" spans="1:9" ht="24.95" customHeight="1" x14ac:dyDescent="0.2">
      <c r="A56" s="143" t="str">
        <f>Datos!B64</f>
        <v>3.2.2</v>
      </c>
      <c r="B56" s="433" t="str">
        <f t="shared" si="7"/>
        <v>Estructura metálica de Torre de Tanque</v>
      </c>
      <c r="C56" s="434"/>
      <c r="D56" s="164" t="str">
        <f t="shared" si="1"/>
        <v>m2</v>
      </c>
      <c r="E56" s="165">
        <f t="shared" si="8"/>
        <v>0</v>
      </c>
      <c r="F56" s="166">
        <f t="shared" si="9"/>
        <v>0</v>
      </c>
      <c r="G56" s="124">
        <f t="shared" si="10"/>
        <v>0</v>
      </c>
      <c r="H56" s="124">
        <f t="shared" si="6"/>
        <v>0</v>
      </c>
      <c r="I56" s="167">
        <f t="shared" si="11"/>
        <v>0</v>
      </c>
    </row>
    <row r="57" spans="1:9" ht="24.95" customHeight="1" x14ac:dyDescent="0.2">
      <c r="A57" s="143" t="str">
        <f>Datos!B65</f>
        <v>3.2.3</v>
      </c>
      <c r="B57" s="433" t="str">
        <f t="shared" si="7"/>
        <v>Pergolas metálicas</v>
      </c>
      <c r="C57" s="434"/>
      <c r="D57" s="164" t="str">
        <f t="shared" si="1"/>
        <v>m2</v>
      </c>
      <c r="E57" s="165">
        <f t="shared" si="8"/>
        <v>0</v>
      </c>
      <c r="F57" s="166">
        <f t="shared" si="9"/>
        <v>0</v>
      </c>
      <c r="G57" s="124">
        <f t="shared" si="10"/>
        <v>0</v>
      </c>
      <c r="H57" s="124">
        <f t="shared" si="6"/>
        <v>0</v>
      </c>
      <c r="I57" s="167">
        <f t="shared" si="11"/>
        <v>0</v>
      </c>
    </row>
    <row r="58" spans="1:9" ht="24.95" customHeight="1" x14ac:dyDescent="0.2">
      <c r="A58" s="143">
        <f>Datos!B66</f>
        <v>4</v>
      </c>
      <c r="B58" s="433" t="str">
        <f t="shared" si="7"/>
        <v xml:space="preserve"> ALBAÑILERÍA</v>
      </c>
      <c r="C58" s="434"/>
      <c r="D58" s="164">
        <f t="shared" si="1"/>
        <v>0</v>
      </c>
      <c r="E58" s="165">
        <f t="shared" si="8"/>
        <v>0</v>
      </c>
      <c r="F58" s="166">
        <f t="shared" si="9"/>
        <v>0</v>
      </c>
      <c r="G58" s="124">
        <f t="shared" si="10"/>
        <v>0</v>
      </c>
      <c r="H58" s="124">
        <f t="shared" si="6"/>
        <v>0</v>
      </c>
      <c r="I58" s="167">
        <f t="shared" si="11"/>
        <v>0</v>
      </c>
    </row>
    <row r="59" spans="1:9" ht="24.95" customHeight="1" x14ac:dyDescent="0.2">
      <c r="A59" s="143" t="str">
        <f>Datos!B67</f>
        <v>4.1</v>
      </c>
      <c r="B59" s="433" t="str">
        <f t="shared" si="7"/>
        <v>Muros</v>
      </c>
      <c r="C59" s="434"/>
      <c r="D59" s="164">
        <f t="shared" si="1"/>
        <v>0</v>
      </c>
      <c r="E59" s="165">
        <f t="shared" si="8"/>
        <v>0</v>
      </c>
      <c r="F59" s="166">
        <f t="shared" si="9"/>
        <v>0</v>
      </c>
      <c r="G59" s="124">
        <f t="shared" si="10"/>
        <v>0</v>
      </c>
      <c r="H59" s="124">
        <f t="shared" si="6"/>
        <v>0</v>
      </c>
      <c r="I59" s="167">
        <f t="shared" si="11"/>
        <v>0</v>
      </c>
    </row>
    <row r="60" spans="1:9" ht="24.95" customHeight="1" x14ac:dyDescent="0.2">
      <c r="A60" s="143" t="str">
        <f>Datos!B68</f>
        <v>4.1.3</v>
      </c>
      <c r="B60" s="433" t="str">
        <f t="shared" si="7"/>
        <v>Mamposterías  de ladrillón de 0,20 m</v>
      </c>
      <c r="C60" s="434"/>
      <c r="D60" s="164" t="str">
        <f t="shared" si="1"/>
        <v>m2</v>
      </c>
      <c r="E60" s="165">
        <f t="shared" si="8"/>
        <v>0</v>
      </c>
      <c r="F60" s="166">
        <f t="shared" si="9"/>
        <v>0</v>
      </c>
      <c r="G60" s="124">
        <f t="shared" si="10"/>
        <v>0</v>
      </c>
      <c r="H60" s="124">
        <f t="shared" si="6"/>
        <v>0</v>
      </c>
      <c r="I60" s="167">
        <f t="shared" si="11"/>
        <v>0</v>
      </c>
    </row>
    <row r="61" spans="1:9" ht="24.95" customHeight="1" x14ac:dyDescent="0.2">
      <c r="A61" s="143" t="str">
        <f>Datos!B69</f>
        <v>4.2</v>
      </c>
      <c r="B61" s="433" t="str">
        <f t="shared" si="7"/>
        <v>Tabiques</v>
      </c>
      <c r="C61" s="434"/>
      <c r="D61" s="164">
        <f t="shared" si="1"/>
        <v>0</v>
      </c>
      <c r="E61" s="165">
        <f t="shared" si="8"/>
        <v>0</v>
      </c>
      <c r="F61" s="166">
        <f t="shared" si="9"/>
        <v>0</v>
      </c>
      <c r="G61" s="124">
        <f t="shared" si="10"/>
        <v>0</v>
      </c>
      <c r="H61" s="124">
        <f t="shared" si="6"/>
        <v>0</v>
      </c>
      <c r="I61" s="167">
        <f t="shared" si="11"/>
        <v>0</v>
      </c>
    </row>
    <row r="62" spans="1:9" ht="24.95" customHeight="1" x14ac:dyDescent="0.2">
      <c r="A62" s="143" t="str">
        <f>Datos!B70</f>
        <v>4.2.2</v>
      </c>
      <c r="B62" s="433" t="str">
        <f t="shared" si="7"/>
        <v>Tabiques de Hº Aº</v>
      </c>
      <c r="C62" s="434"/>
      <c r="D62" s="164" t="str">
        <f t="shared" si="1"/>
        <v>m2</v>
      </c>
      <c r="E62" s="165">
        <f t="shared" si="8"/>
        <v>0</v>
      </c>
      <c r="F62" s="166">
        <f t="shared" si="9"/>
        <v>0</v>
      </c>
      <c r="G62" s="124">
        <f t="shared" si="10"/>
        <v>0</v>
      </c>
      <c r="H62" s="124">
        <f t="shared" si="6"/>
        <v>0</v>
      </c>
      <c r="I62" s="167">
        <f t="shared" si="11"/>
        <v>0</v>
      </c>
    </row>
    <row r="63" spans="1:9" ht="24.95" customHeight="1" x14ac:dyDescent="0.2">
      <c r="A63" s="143" t="str">
        <f>Datos!B71</f>
        <v>4.4</v>
      </c>
      <c r="B63" s="433" t="str">
        <f t="shared" si="7"/>
        <v>Aislaciones</v>
      </c>
      <c r="C63" s="434"/>
      <c r="D63" s="164">
        <f t="shared" si="1"/>
        <v>0</v>
      </c>
      <c r="E63" s="165">
        <f t="shared" si="8"/>
        <v>0</v>
      </c>
      <c r="F63" s="166">
        <f t="shared" si="9"/>
        <v>0</v>
      </c>
      <c r="G63" s="124">
        <f t="shared" si="10"/>
        <v>0</v>
      </c>
      <c r="H63" s="124">
        <f t="shared" si="6"/>
        <v>0</v>
      </c>
      <c r="I63" s="167">
        <f t="shared" si="11"/>
        <v>0</v>
      </c>
    </row>
    <row r="64" spans="1:9" ht="24.95" customHeight="1" x14ac:dyDescent="0.2">
      <c r="A64" s="143" t="str">
        <f>Datos!B72</f>
        <v>4.4.1</v>
      </c>
      <c r="B64" s="433" t="str">
        <f t="shared" si="7"/>
        <v>Capa Aisladora Horizontal y Vertical</v>
      </c>
      <c r="C64" s="434"/>
      <c r="D64" s="164" t="str">
        <f t="shared" si="1"/>
        <v>m2</v>
      </c>
      <c r="E64" s="165">
        <f t="shared" si="8"/>
        <v>0</v>
      </c>
      <c r="F64" s="166">
        <f t="shared" si="9"/>
        <v>0</v>
      </c>
      <c r="G64" s="124">
        <f t="shared" si="10"/>
        <v>0</v>
      </c>
      <c r="H64" s="124">
        <f t="shared" si="6"/>
        <v>0</v>
      </c>
      <c r="I64" s="167">
        <f t="shared" si="11"/>
        <v>0</v>
      </c>
    </row>
    <row r="65" spans="1:9" ht="24.95" customHeight="1" x14ac:dyDescent="0.2">
      <c r="A65" s="143" t="str">
        <f>Datos!B73</f>
        <v>4.5</v>
      </c>
      <c r="B65" s="433" t="str">
        <f t="shared" si="7"/>
        <v>Revoques</v>
      </c>
      <c r="C65" s="434"/>
      <c r="D65" s="164">
        <f t="shared" si="1"/>
        <v>0</v>
      </c>
      <c r="E65" s="165">
        <f t="shared" si="8"/>
        <v>0</v>
      </c>
      <c r="F65" s="166">
        <f t="shared" si="9"/>
        <v>0</v>
      </c>
      <c r="G65" s="124">
        <f t="shared" si="10"/>
        <v>0</v>
      </c>
      <c r="H65" s="124">
        <f t="shared" si="6"/>
        <v>0</v>
      </c>
      <c r="I65" s="167">
        <f t="shared" si="11"/>
        <v>0</v>
      </c>
    </row>
    <row r="66" spans="1:9" ht="24.95" customHeight="1" x14ac:dyDescent="0.2">
      <c r="A66" s="143" t="str">
        <f>Datos!B74</f>
        <v>4.5.1</v>
      </c>
      <c r="B66" s="433" t="str">
        <f t="shared" si="7"/>
        <v>Jaharro a la cal  interior y exterior</v>
      </c>
      <c r="C66" s="434"/>
      <c r="D66" s="164" t="str">
        <f t="shared" si="1"/>
        <v>m2</v>
      </c>
      <c r="E66" s="165">
        <f t="shared" si="8"/>
        <v>0</v>
      </c>
      <c r="F66" s="166">
        <f t="shared" si="9"/>
        <v>0</v>
      </c>
      <c r="G66" s="124">
        <f t="shared" si="10"/>
        <v>0</v>
      </c>
      <c r="H66" s="124">
        <f t="shared" si="6"/>
        <v>0</v>
      </c>
      <c r="I66" s="167">
        <f t="shared" si="11"/>
        <v>0</v>
      </c>
    </row>
    <row r="67" spans="1:9" ht="24.95" customHeight="1" x14ac:dyDescent="0.2">
      <c r="A67" s="143" t="str">
        <f>Datos!B75</f>
        <v>4.5.2</v>
      </c>
      <c r="B67" s="433" t="str">
        <f t="shared" si="7"/>
        <v>Revoque  impermeable</v>
      </c>
      <c r="C67" s="434"/>
      <c r="D67" s="164" t="str">
        <f t="shared" si="1"/>
        <v>m2</v>
      </c>
      <c r="E67" s="165">
        <f t="shared" si="8"/>
        <v>0</v>
      </c>
      <c r="F67" s="166">
        <f t="shared" si="9"/>
        <v>0</v>
      </c>
      <c r="G67" s="124">
        <f t="shared" si="10"/>
        <v>0</v>
      </c>
      <c r="H67" s="124">
        <f t="shared" si="6"/>
        <v>0</v>
      </c>
      <c r="I67" s="167">
        <f t="shared" si="11"/>
        <v>0</v>
      </c>
    </row>
    <row r="68" spans="1:9" ht="24.95" customHeight="1" x14ac:dyDescent="0.2">
      <c r="A68" s="143" t="str">
        <f>Datos!B76</f>
        <v>4.5.3</v>
      </c>
      <c r="B68" s="433" t="str">
        <f t="shared" si="7"/>
        <v>Jaharro bajo revestimiento</v>
      </c>
      <c r="C68" s="434"/>
      <c r="D68" s="164" t="str">
        <f t="shared" si="1"/>
        <v>m2</v>
      </c>
      <c r="E68" s="165">
        <f t="shared" si="8"/>
        <v>0</v>
      </c>
      <c r="F68" s="166">
        <f t="shared" si="9"/>
        <v>0</v>
      </c>
      <c r="G68" s="124">
        <f t="shared" si="10"/>
        <v>0</v>
      </c>
      <c r="H68" s="124">
        <f t="shared" si="6"/>
        <v>0</v>
      </c>
      <c r="I68" s="167">
        <f t="shared" si="11"/>
        <v>0</v>
      </c>
    </row>
    <row r="69" spans="1:9" ht="24.95" customHeight="1" x14ac:dyDescent="0.2">
      <c r="A69" s="143" t="str">
        <f>Datos!B77</f>
        <v>4.5.4</v>
      </c>
      <c r="B69" s="433" t="str">
        <f t="shared" si="7"/>
        <v>Enlucidos</v>
      </c>
      <c r="C69" s="434"/>
      <c r="D69" s="164" t="str">
        <f t="shared" si="1"/>
        <v>m2</v>
      </c>
      <c r="E69" s="165">
        <f t="shared" si="8"/>
        <v>0</v>
      </c>
      <c r="F69" s="166">
        <f t="shared" si="9"/>
        <v>0</v>
      </c>
      <c r="G69" s="124">
        <f t="shared" si="10"/>
        <v>0</v>
      </c>
      <c r="H69" s="124">
        <f t="shared" si="6"/>
        <v>0</v>
      </c>
      <c r="I69" s="167">
        <f t="shared" si="11"/>
        <v>0</v>
      </c>
    </row>
    <row r="70" spans="1:9" ht="24.95" customHeight="1" x14ac:dyDescent="0.2">
      <c r="A70" s="143" t="str">
        <f>Datos!B78</f>
        <v>4.6</v>
      </c>
      <c r="B70" s="433" t="str">
        <f t="shared" si="7"/>
        <v>Contrapisos</v>
      </c>
      <c r="C70" s="434"/>
      <c r="D70" s="164">
        <f t="shared" si="1"/>
        <v>0</v>
      </c>
      <c r="E70" s="165">
        <f t="shared" si="8"/>
        <v>0</v>
      </c>
      <c r="F70" s="166">
        <f t="shared" si="9"/>
        <v>0</v>
      </c>
      <c r="G70" s="124">
        <f t="shared" si="10"/>
        <v>0</v>
      </c>
      <c r="H70" s="124">
        <f t="shared" si="6"/>
        <v>0</v>
      </c>
      <c r="I70" s="167">
        <f t="shared" si="11"/>
        <v>0</v>
      </c>
    </row>
    <row r="71" spans="1:9" ht="24.95" customHeight="1" x14ac:dyDescent="0.2">
      <c r="A71" s="143" t="str">
        <f>Datos!B79</f>
        <v>4.6.2</v>
      </c>
      <c r="B71" s="433" t="str">
        <f t="shared" si="7"/>
        <v>De hormigón armado</v>
      </c>
      <c r="C71" s="434"/>
      <c r="D71" s="164" t="str">
        <f t="shared" si="1"/>
        <v>m2</v>
      </c>
      <c r="E71" s="165">
        <f t="shared" si="8"/>
        <v>0</v>
      </c>
      <c r="F71" s="166">
        <f t="shared" si="9"/>
        <v>0</v>
      </c>
      <c r="G71" s="124">
        <f t="shared" si="10"/>
        <v>0</v>
      </c>
      <c r="H71" s="124">
        <f t="shared" si="6"/>
        <v>0</v>
      </c>
      <c r="I71" s="167">
        <f t="shared" si="11"/>
        <v>0</v>
      </c>
    </row>
    <row r="72" spans="1:9" ht="24.95" customHeight="1" x14ac:dyDescent="0.2">
      <c r="A72" s="143" t="str">
        <f>Datos!B80</f>
        <v>4.7</v>
      </c>
      <c r="B72" s="433" t="str">
        <f t="shared" si="7"/>
        <v>Antepechos</v>
      </c>
      <c r="C72" s="434"/>
      <c r="D72" s="164">
        <f t="shared" si="1"/>
        <v>0</v>
      </c>
      <c r="E72" s="165">
        <f t="shared" si="8"/>
        <v>0</v>
      </c>
      <c r="F72" s="166">
        <f t="shared" si="9"/>
        <v>0</v>
      </c>
      <c r="G72" s="124">
        <f t="shared" si="10"/>
        <v>0</v>
      </c>
      <c r="H72" s="124">
        <f t="shared" si="6"/>
        <v>0</v>
      </c>
      <c r="I72" s="167">
        <f t="shared" si="11"/>
        <v>0</v>
      </c>
    </row>
    <row r="73" spans="1:9" ht="24.95" customHeight="1" x14ac:dyDescent="0.2">
      <c r="A73" s="143" t="str">
        <f>Datos!B81</f>
        <v>4.7.1</v>
      </c>
      <c r="B73" s="433" t="str">
        <f t="shared" si="7"/>
        <v xml:space="preserve">De hormigón </v>
      </c>
      <c r="C73" s="434"/>
      <c r="D73" s="164" t="str">
        <f t="shared" si="1"/>
        <v>m2</v>
      </c>
      <c r="E73" s="165">
        <f t="shared" si="8"/>
        <v>0</v>
      </c>
      <c r="F73" s="166">
        <f t="shared" si="9"/>
        <v>0</v>
      </c>
      <c r="G73" s="124">
        <f t="shared" si="10"/>
        <v>0</v>
      </c>
      <c r="H73" s="124">
        <f t="shared" si="6"/>
        <v>0</v>
      </c>
      <c r="I73" s="167">
        <f t="shared" si="11"/>
        <v>0</v>
      </c>
    </row>
    <row r="74" spans="1:9" ht="24.95" customHeight="1" x14ac:dyDescent="0.2">
      <c r="A74" s="143">
        <f>Datos!B82</f>
        <v>5</v>
      </c>
      <c r="B74" s="433" t="str">
        <f t="shared" si="7"/>
        <v xml:space="preserve"> REVESTIMIENTOS</v>
      </c>
      <c r="C74" s="434"/>
      <c r="D74" s="164">
        <f t="shared" si="1"/>
        <v>0</v>
      </c>
      <c r="E74" s="165">
        <f t="shared" si="8"/>
        <v>0</v>
      </c>
      <c r="F74" s="166">
        <f t="shared" si="9"/>
        <v>0</v>
      </c>
      <c r="G74" s="124">
        <f t="shared" si="10"/>
        <v>0</v>
      </c>
      <c r="H74" s="124">
        <f t="shared" si="6"/>
        <v>0</v>
      </c>
      <c r="I74" s="167">
        <f t="shared" si="11"/>
        <v>0</v>
      </c>
    </row>
    <row r="75" spans="1:9" ht="24.95" customHeight="1" x14ac:dyDescent="0.2">
      <c r="A75" s="143" t="str">
        <f>Datos!B83</f>
        <v>5.1</v>
      </c>
      <c r="B75" s="433" t="str">
        <f t="shared" si="7"/>
        <v>Cerámico</v>
      </c>
      <c r="C75" s="434"/>
      <c r="D75" s="164" t="str">
        <f t="shared" si="1"/>
        <v>m2</v>
      </c>
      <c r="E75" s="165">
        <f t="shared" si="8"/>
        <v>0</v>
      </c>
      <c r="F75" s="166">
        <f t="shared" si="9"/>
        <v>0</v>
      </c>
      <c r="G75" s="124">
        <f t="shared" si="10"/>
        <v>0</v>
      </c>
      <c r="H75" s="124">
        <f t="shared" si="6"/>
        <v>0</v>
      </c>
      <c r="I75" s="167">
        <f t="shared" si="11"/>
        <v>0</v>
      </c>
    </row>
    <row r="76" spans="1:9" ht="24.95" customHeight="1" x14ac:dyDescent="0.2">
      <c r="A76" s="143" t="str">
        <f>Datos!B84</f>
        <v>5.6</v>
      </c>
      <c r="B76" s="433" t="str">
        <f t="shared" si="7"/>
        <v>Acrílico con color incorporado</v>
      </c>
      <c r="C76" s="434"/>
      <c r="D76" s="164" t="str">
        <f t="shared" si="1"/>
        <v>m2</v>
      </c>
      <c r="E76" s="165">
        <f t="shared" si="8"/>
        <v>0</v>
      </c>
      <c r="F76" s="166">
        <f t="shared" si="9"/>
        <v>0</v>
      </c>
      <c r="G76" s="124">
        <f t="shared" si="10"/>
        <v>0</v>
      </c>
      <c r="H76" s="124">
        <f t="shared" si="6"/>
        <v>0</v>
      </c>
      <c r="I76" s="167">
        <f t="shared" si="11"/>
        <v>0</v>
      </c>
    </row>
    <row r="77" spans="1:9" ht="24.95" customHeight="1" x14ac:dyDescent="0.2">
      <c r="A77" s="143">
        <f>Datos!B85</f>
        <v>6</v>
      </c>
      <c r="B77" s="433" t="str">
        <f t="shared" si="7"/>
        <v xml:space="preserve"> PISOS Y ZÓCALOS</v>
      </c>
      <c r="C77" s="434"/>
      <c r="D77" s="164">
        <f t="shared" si="1"/>
        <v>0</v>
      </c>
      <c r="E77" s="165">
        <f t="shared" si="8"/>
        <v>0</v>
      </c>
      <c r="F77" s="166">
        <f t="shared" si="9"/>
        <v>0</v>
      </c>
      <c r="G77" s="124">
        <f t="shared" si="10"/>
        <v>0</v>
      </c>
      <c r="H77" s="124">
        <f t="shared" si="6"/>
        <v>0</v>
      </c>
      <c r="I77" s="167">
        <f t="shared" si="11"/>
        <v>0</v>
      </c>
    </row>
    <row r="78" spans="1:9" ht="24.95" customHeight="1" x14ac:dyDescent="0.2">
      <c r="A78" s="143" t="str">
        <f>Datos!B86</f>
        <v>6.1</v>
      </c>
      <c r="B78" s="433" t="str">
        <f t="shared" si="7"/>
        <v>Pisos Interiores</v>
      </c>
      <c r="C78" s="434"/>
      <c r="D78" s="164">
        <f t="shared" si="1"/>
        <v>0</v>
      </c>
      <c r="E78" s="165">
        <f t="shared" si="8"/>
        <v>0</v>
      </c>
      <c r="F78" s="166">
        <f t="shared" si="9"/>
        <v>0</v>
      </c>
      <c r="G78" s="124">
        <f t="shared" si="10"/>
        <v>0</v>
      </c>
      <c r="H78" s="124">
        <f t="shared" si="6"/>
        <v>0</v>
      </c>
      <c r="I78" s="167">
        <f t="shared" si="11"/>
        <v>0</v>
      </c>
    </row>
    <row r="79" spans="1:9" ht="24.95" customHeight="1" x14ac:dyDescent="0.2">
      <c r="A79" s="143" t="str">
        <f>Datos!B87</f>
        <v>6.1.1</v>
      </c>
      <c r="B79" s="433" t="str">
        <f t="shared" si="7"/>
        <v>De hormigón</v>
      </c>
      <c r="C79" s="434"/>
      <c r="D79" s="164" t="str">
        <f t="shared" si="1"/>
        <v>m2</v>
      </c>
      <c r="E79" s="165">
        <f t="shared" si="8"/>
        <v>0</v>
      </c>
      <c r="F79" s="166">
        <f t="shared" si="9"/>
        <v>0</v>
      </c>
      <c r="G79" s="124">
        <f t="shared" si="10"/>
        <v>0</v>
      </c>
      <c r="H79" s="124">
        <f t="shared" si="6"/>
        <v>0</v>
      </c>
      <c r="I79" s="167">
        <f t="shared" si="11"/>
        <v>0</v>
      </c>
    </row>
    <row r="80" spans="1:9" ht="24.95" customHeight="1" x14ac:dyDescent="0.2">
      <c r="A80" s="143" t="str">
        <f>Datos!B88</f>
        <v>6.1.2</v>
      </c>
      <c r="B80" s="433" t="str">
        <f t="shared" si="7"/>
        <v>Pisos de mosaico granítico (0,30 x 0,30)</v>
      </c>
      <c r="C80" s="434"/>
      <c r="D80" s="164" t="str">
        <f t="shared" si="1"/>
        <v>m2</v>
      </c>
      <c r="E80" s="165">
        <f t="shared" si="8"/>
        <v>0</v>
      </c>
      <c r="F80" s="166">
        <f t="shared" si="9"/>
        <v>0</v>
      </c>
      <c r="G80" s="124">
        <f t="shared" si="10"/>
        <v>0</v>
      </c>
      <c r="H80" s="124">
        <f t="shared" si="6"/>
        <v>0</v>
      </c>
      <c r="I80" s="167">
        <f t="shared" si="11"/>
        <v>0</v>
      </c>
    </row>
    <row r="81" spans="1:9" ht="24.95" customHeight="1" x14ac:dyDescent="0.2">
      <c r="A81" s="143" t="str">
        <f>Datos!B89</f>
        <v>6.1.7</v>
      </c>
      <c r="B81" s="433" t="str">
        <f t="shared" si="7"/>
        <v>Zócalos graníticos (0,07x0,30)</v>
      </c>
      <c r="C81" s="434"/>
      <c r="D81" s="164" t="str">
        <f t="shared" si="1"/>
        <v>ml</v>
      </c>
      <c r="E81" s="165">
        <f t="shared" si="8"/>
        <v>0</v>
      </c>
      <c r="F81" s="166">
        <f t="shared" si="9"/>
        <v>0</v>
      </c>
      <c r="G81" s="124">
        <f t="shared" si="10"/>
        <v>0</v>
      </c>
      <c r="H81" s="124">
        <f t="shared" si="6"/>
        <v>0</v>
      </c>
      <c r="I81" s="167">
        <f t="shared" si="11"/>
        <v>0</v>
      </c>
    </row>
    <row r="82" spans="1:9" ht="24.95" customHeight="1" x14ac:dyDescent="0.2">
      <c r="A82" s="143" t="str">
        <f>Datos!B90</f>
        <v>6.1.10</v>
      </c>
      <c r="B82" s="433" t="str">
        <f t="shared" ref="B82:B102" si="12">IFERROR(VLOOKUP(A82,Tabla_Datos,2,FALSE),"")</f>
        <v>Zócalo cementicio</v>
      </c>
      <c r="C82" s="434"/>
      <c r="D82" s="164" t="str">
        <f t="shared" ref="D82:D145" si="13">IFERROR(VLOOKUP(A82,Tabla_Datos,3,FALSE),"")</f>
        <v>ml</v>
      </c>
      <c r="E82" s="165">
        <f t="shared" ref="E82:E102" si="14">IFERROR(VLOOKUP(A82,Tabla_Datos,4,FALSE),0)</f>
        <v>0</v>
      </c>
      <c r="F82" s="166">
        <f t="shared" ref="F82:F102" si="15">IFERROR(VLOOKUP(A82,Tabla_Analisis_Precio,7,FALSE),0)</f>
        <v>0</v>
      </c>
      <c r="G82" s="124">
        <f t="shared" ref="G82:G113" si="16">ROUND(PrecioUnitario(F82,Costo_Financiero,Gasto_Generales_Porcentaje,Beneficio,Ingresos_Brutos,IVA),2)</f>
        <v>0</v>
      </c>
      <c r="H82" s="124">
        <f t="shared" si="6"/>
        <v>0</v>
      </c>
      <c r="I82" s="167">
        <f t="shared" ref="I82:I102" si="17">IFERROR(H82/Monto_Oferta,0)</f>
        <v>0</v>
      </c>
    </row>
    <row r="83" spans="1:9" ht="24.95" customHeight="1" x14ac:dyDescent="0.2">
      <c r="A83" s="143" t="str">
        <f>Datos!B91</f>
        <v>6.1.12</v>
      </c>
      <c r="B83" s="433" t="str">
        <f t="shared" si="12"/>
        <v>Umbrales y solías</v>
      </c>
      <c r="C83" s="434"/>
      <c r="D83" s="164" t="str">
        <f t="shared" si="13"/>
        <v>m2</v>
      </c>
      <c r="E83" s="165">
        <f t="shared" si="14"/>
        <v>0</v>
      </c>
      <c r="F83" s="166">
        <f t="shared" si="15"/>
        <v>0</v>
      </c>
      <c r="G83" s="124">
        <f t="shared" si="16"/>
        <v>0</v>
      </c>
      <c r="H83" s="124">
        <f t="shared" ref="H83:H102" si="18">ROUND(E83*G83,2)</f>
        <v>0</v>
      </c>
      <c r="I83" s="167">
        <f t="shared" si="17"/>
        <v>0</v>
      </c>
    </row>
    <row r="84" spans="1:9" ht="24.95" customHeight="1" x14ac:dyDescent="0.2">
      <c r="A84" s="143" t="str">
        <f>Datos!B92</f>
        <v>6.2</v>
      </c>
      <c r="B84" s="433" t="str">
        <f t="shared" si="12"/>
        <v>Pisos Exteriores</v>
      </c>
      <c r="C84" s="434"/>
      <c r="D84" s="164">
        <f t="shared" si="13"/>
        <v>0</v>
      </c>
      <c r="E84" s="165">
        <f t="shared" si="14"/>
        <v>0</v>
      </c>
      <c r="F84" s="166">
        <f t="shared" si="15"/>
        <v>0</v>
      </c>
      <c r="G84" s="124">
        <f t="shared" si="16"/>
        <v>0</v>
      </c>
      <c r="H84" s="124">
        <f t="shared" si="18"/>
        <v>0</v>
      </c>
      <c r="I84" s="167">
        <f t="shared" si="17"/>
        <v>0</v>
      </c>
    </row>
    <row r="85" spans="1:9" ht="24.95" customHeight="1" x14ac:dyDescent="0.2">
      <c r="A85" s="143" t="str">
        <f>Datos!B93</f>
        <v>6.2.1</v>
      </c>
      <c r="B85" s="433" t="str">
        <f t="shared" si="12"/>
        <v>De hormigón armado fratasado</v>
      </c>
      <c r="C85" s="434"/>
      <c r="D85" s="164" t="str">
        <f t="shared" si="13"/>
        <v>m2</v>
      </c>
      <c r="E85" s="165">
        <f t="shared" si="14"/>
        <v>0</v>
      </c>
      <c r="F85" s="166">
        <f t="shared" si="15"/>
        <v>0</v>
      </c>
      <c r="G85" s="124">
        <f t="shared" si="16"/>
        <v>0</v>
      </c>
      <c r="H85" s="124">
        <f t="shared" si="18"/>
        <v>0</v>
      </c>
      <c r="I85" s="167">
        <f t="shared" si="17"/>
        <v>0</v>
      </c>
    </row>
    <row r="86" spans="1:9" ht="24.95" customHeight="1" x14ac:dyDescent="0.2">
      <c r="A86" s="143" t="str">
        <f>Datos!B94</f>
        <v>6.2.2</v>
      </c>
      <c r="B86" s="433" t="str">
        <f t="shared" si="12"/>
        <v>De hormigón fratasado</v>
      </c>
      <c r="C86" s="434"/>
      <c r="D86" s="164" t="str">
        <f t="shared" si="13"/>
        <v>m2</v>
      </c>
      <c r="E86" s="165">
        <f t="shared" si="14"/>
        <v>0</v>
      </c>
      <c r="F86" s="166">
        <f t="shared" si="15"/>
        <v>0</v>
      </c>
      <c r="G86" s="124">
        <f t="shared" si="16"/>
        <v>0</v>
      </c>
      <c r="H86" s="124">
        <f t="shared" si="18"/>
        <v>0</v>
      </c>
      <c r="I86" s="167">
        <f t="shared" si="17"/>
        <v>0</v>
      </c>
    </row>
    <row r="87" spans="1:9" ht="24.95" customHeight="1" x14ac:dyDescent="0.2">
      <c r="A87" s="143" t="str">
        <f>Datos!B95</f>
        <v>6.2.3</v>
      </c>
      <c r="B87" s="433" t="str">
        <f t="shared" si="12"/>
        <v>Piso consolidado de grancilla + fillet</v>
      </c>
      <c r="C87" s="434"/>
      <c r="D87" s="164" t="str">
        <f t="shared" si="13"/>
        <v>m2</v>
      </c>
      <c r="E87" s="165">
        <f t="shared" si="14"/>
        <v>0</v>
      </c>
      <c r="F87" s="166">
        <f t="shared" si="15"/>
        <v>0</v>
      </c>
      <c r="G87" s="124">
        <f t="shared" si="16"/>
        <v>0</v>
      </c>
      <c r="H87" s="124">
        <f t="shared" si="18"/>
        <v>0</v>
      </c>
      <c r="I87" s="167">
        <f t="shared" si="17"/>
        <v>0</v>
      </c>
    </row>
    <row r="88" spans="1:9" ht="24.95" customHeight="1" x14ac:dyDescent="0.2">
      <c r="A88" s="143" t="str">
        <f>Datos!B96</f>
        <v>6.2.4</v>
      </c>
      <c r="B88" s="433" t="str">
        <f t="shared" si="12"/>
        <v>De hormigón armado llaneado tipo industrial c/ endurecedor y color</v>
      </c>
      <c r="C88" s="434"/>
      <c r="D88" s="164" t="str">
        <f t="shared" si="13"/>
        <v>m3</v>
      </c>
      <c r="E88" s="165">
        <f t="shared" si="14"/>
        <v>0</v>
      </c>
      <c r="F88" s="166">
        <f t="shared" si="15"/>
        <v>0</v>
      </c>
      <c r="G88" s="124">
        <f t="shared" si="16"/>
        <v>0</v>
      </c>
      <c r="H88" s="124">
        <f t="shared" si="18"/>
        <v>0</v>
      </c>
      <c r="I88" s="167">
        <f t="shared" si="17"/>
        <v>0</v>
      </c>
    </row>
    <row r="89" spans="1:9" ht="24.95" customHeight="1" x14ac:dyDescent="0.2">
      <c r="A89" s="143" t="str">
        <f>Datos!B97</f>
        <v>6.2.9</v>
      </c>
      <c r="B89" s="433" t="str">
        <f t="shared" si="12"/>
        <v>Zocalo exterior rehundido</v>
      </c>
      <c r="C89" s="434"/>
      <c r="D89" s="164" t="str">
        <f t="shared" si="13"/>
        <v>ml</v>
      </c>
      <c r="E89" s="165">
        <f t="shared" si="14"/>
        <v>0</v>
      </c>
      <c r="F89" s="166">
        <f t="shared" si="15"/>
        <v>0</v>
      </c>
      <c r="G89" s="124">
        <f t="shared" si="16"/>
        <v>0</v>
      </c>
      <c r="H89" s="124">
        <f t="shared" si="18"/>
        <v>0</v>
      </c>
      <c r="I89" s="167">
        <f t="shared" si="17"/>
        <v>0</v>
      </c>
    </row>
    <row r="90" spans="1:9" ht="24.95" customHeight="1" x14ac:dyDescent="0.2">
      <c r="A90" s="143">
        <f>Datos!B98</f>
        <v>7</v>
      </c>
      <c r="B90" s="433" t="str">
        <f t="shared" si="12"/>
        <v xml:space="preserve"> MARMOLERÍA</v>
      </c>
      <c r="C90" s="434"/>
      <c r="D90" s="164">
        <f t="shared" si="13"/>
        <v>0</v>
      </c>
      <c r="E90" s="165">
        <f t="shared" si="14"/>
        <v>0</v>
      </c>
      <c r="F90" s="166">
        <f t="shared" si="15"/>
        <v>0</v>
      </c>
      <c r="G90" s="124">
        <f t="shared" si="16"/>
        <v>0</v>
      </c>
      <c r="H90" s="124">
        <f t="shared" si="18"/>
        <v>0</v>
      </c>
      <c r="I90" s="167">
        <f t="shared" si="17"/>
        <v>0</v>
      </c>
    </row>
    <row r="91" spans="1:9" ht="24.95" customHeight="1" x14ac:dyDescent="0.2">
      <c r="A91" s="143" t="str">
        <f>Datos!B99</f>
        <v>7.1</v>
      </c>
      <c r="B91" s="433" t="str">
        <f t="shared" si="12"/>
        <v>Mesadas de granito natural</v>
      </c>
      <c r="C91" s="434"/>
      <c r="D91" s="164" t="str">
        <f t="shared" si="13"/>
        <v>m2</v>
      </c>
      <c r="E91" s="165">
        <f t="shared" si="14"/>
        <v>0</v>
      </c>
      <c r="F91" s="166">
        <f t="shared" si="15"/>
        <v>0</v>
      </c>
      <c r="G91" s="124">
        <f t="shared" si="16"/>
        <v>0</v>
      </c>
      <c r="H91" s="124">
        <f t="shared" si="18"/>
        <v>0</v>
      </c>
      <c r="I91" s="167">
        <f t="shared" si="17"/>
        <v>0</v>
      </c>
    </row>
    <row r="92" spans="1:9" ht="24.95" customHeight="1" x14ac:dyDescent="0.2">
      <c r="A92" s="143">
        <f>Datos!B100</f>
        <v>8</v>
      </c>
      <c r="B92" s="433" t="str">
        <f t="shared" si="12"/>
        <v xml:space="preserve"> CUBIERTAS Y TECHOS</v>
      </c>
      <c r="C92" s="434"/>
      <c r="D92" s="164">
        <f t="shared" si="13"/>
        <v>0</v>
      </c>
      <c r="E92" s="165">
        <f t="shared" si="14"/>
        <v>0</v>
      </c>
      <c r="F92" s="166">
        <f t="shared" si="15"/>
        <v>0</v>
      </c>
      <c r="G92" s="124">
        <f t="shared" si="16"/>
        <v>0</v>
      </c>
      <c r="H92" s="124">
        <f t="shared" si="18"/>
        <v>0</v>
      </c>
      <c r="I92" s="167">
        <f t="shared" si="17"/>
        <v>0</v>
      </c>
    </row>
    <row r="93" spans="1:9" ht="24.95" customHeight="1" x14ac:dyDescent="0.2">
      <c r="A93" s="143" t="str">
        <f>Datos!B101</f>
        <v>8.1</v>
      </c>
      <c r="B93" s="433" t="str">
        <f t="shared" si="12"/>
        <v>Sobre losa de hormigón armado</v>
      </c>
      <c r="C93" s="434"/>
      <c r="D93" s="164" t="str">
        <f t="shared" si="13"/>
        <v>m2</v>
      </c>
      <c r="E93" s="165">
        <f t="shared" si="14"/>
        <v>0</v>
      </c>
      <c r="F93" s="166">
        <f t="shared" si="15"/>
        <v>0</v>
      </c>
      <c r="G93" s="124">
        <f t="shared" si="16"/>
        <v>0</v>
      </c>
      <c r="H93" s="124">
        <f t="shared" si="18"/>
        <v>0</v>
      </c>
      <c r="I93" s="167">
        <f t="shared" si="17"/>
        <v>0</v>
      </c>
    </row>
    <row r="94" spans="1:9" ht="24.95" customHeight="1" x14ac:dyDescent="0.2">
      <c r="A94" s="143" t="str">
        <f>Datos!B102</f>
        <v>8.2</v>
      </c>
      <c r="B94" s="433" t="str">
        <f t="shared" si="12"/>
        <v>Cubiertas metálicas (incluída aislaciones)</v>
      </c>
      <c r="C94" s="434"/>
      <c r="D94" s="164" t="str">
        <f t="shared" si="13"/>
        <v>m2</v>
      </c>
      <c r="E94" s="165">
        <f t="shared" si="14"/>
        <v>0</v>
      </c>
      <c r="F94" s="166">
        <f t="shared" si="15"/>
        <v>0</v>
      </c>
      <c r="G94" s="124">
        <f t="shared" si="16"/>
        <v>0</v>
      </c>
      <c r="H94" s="124">
        <f t="shared" si="18"/>
        <v>0</v>
      </c>
      <c r="I94" s="167">
        <f t="shared" si="17"/>
        <v>0</v>
      </c>
    </row>
    <row r="95" spans="1:9" ht="24.95" customHeight="1" x14ac:dyDescent="0.2">
      <c r="A95" s="143">
        <f>Datos!B103</f>
        <v>9</v>
      </c>
      <c r="B95" s="433" t="str">
        <f t="shared" si="12"/>
        <v xml:space="preserve"> CIELORRASOS</v>
      </c>
      <c r="C95" s="434"/>
      <c r="D95" s="164">
        <f t="shared" si="13"/>
        <v>0</v>
      </c>
      <c r="E95" s="165">
        <f t="shared" si="14"/>
        <v>0</v>
      </c>
      <c r="F95" s="166">
        <f t="shared" si="15"/>
        <v>0</v>
      </c>
      <c r="G95" s="124">
        <f t="shared" si="16"/>
        <v>0</v>
      </c>
      <c r="H95" s="124">
        <f t="shared" si="18"/>
        <v>0</v>
      </c>
      <c r="I95" s="167">
        <f t="shared" si="17"/>
        <v>0</v>
      </c>
    </row>
    <row r="96" spans="1:9" ht="24.95" customHeight="1" x14ac:dyDescent="0.2">
      <c r="A96" s="143" t="str">
        <f>Datos!B104</f>
        <v>9.1</v>
      </c>
      <c r="B96" s="433" t="str">
        <f t="shared" si="12"/>
        <v>Aplicados</v>
      </c>
      <c r="C96" s="434"/>
      <c r="D96" s="164">
        <f t="shared" si="13"/>
        <v>0</v>
      </c>
      <c r="E96" s="165">
        <f t="shared" si="14"/>
        <v>0</v>
      </c>
      <c r="F96" s="166">
        <f t="shared" si="15"/>
        <v>0</v>
      </c>
      <c r="G96" s="124">
        <f t="shared" si="16"/>
        <v>0</v>
      </c>
      <c r="H96" s="124">
        <f t="shared" si="18"/>
        <v>0</v>
      </c>
      <c r="I96" s="167">
        <f t="shared" si="17"/>
        <v>0</v>
      </c>
    </row>
    <row r="97" spans="1:9" ht="24.95" customHeight="1" x14ac:dyDescent="0.2">
      <c r="A97" s="143" t="str">
        <f>Datos!B105</f>
        <v>9.1.1</v>
      </c>
      <c r="B97" s="433" t="str">
        <f t="shared" si="12"/>
        <v>A la cal</v>
      </c>
      <c r="C97" s="434"/>
      <c r="D97" s="164" t="str">
        <f t="shared" si="13"/>
        <v>m2</v>
      </c>
      <c r="E97" s="165">
        <f t="shared" si="14"/>
        <v>0</v>
      </c>
      <c r="F97" s="166">
        <f t="shared" si="15"/>
        <v>0</v>
      </c>
      <c r="G97" s="124">
        <f t="shared" si="16"/>
        <v>0</v>
      </c>
      <c r="H97" s="124">
        <f t="shared" si="18"/>
        <v>0</v>
      </c>
      <c r="I97" s="167">
        <f t="shared" si="17"/>
        <v>0</v>
      </c>
    </row>
    <row r="98" spans="1:9" ht="24.95" customHeight="1" x14ac:dyDescent="0.2">
      <c r="A98" s="143" t="str">
        <f>Datos!B106</f>
        <v>9.1.2</v>
      </c>
      <c r="B98" s="433" t="str">
        <f t="shared" si="12"/>
        <v>Al yeso</v>
      </c>
      <c r="C98" s="434"/>
      <c r="D98" s="164" t="str">
        <f t="shared" si="13"/>
        <v>m2</v>
      </c>
      <c r="E98" s="165">
        <f t="shared" si="14"/>
        <v>0</v>
      </c>
      <c r="F98" s="166">
        <f t="shared" si="15"/>
        <v>0</v>
      </c>
      <c r="G98" s="124">
        <f t="shared" si="16"/>
        <v>0</v>
      </c>
      <c r="H98" s="124">
        <f t="shared" si="18"/>
        <v>0</v>
      </c>
      <c r="I98" s="167">
        <f t="shared" si="17"/>
        <v>0</v>
      </c>
    </row>
    <row r="99" spans="1:9" ht="24.95" customHeight="1" x14ac:dyDescent="0.2">
      <c r="A99" s="143">
        <f>Datos!B107</f>
        <v>10</v>
      </c>
      <c r="B99" s="433" t="str">
        <f t="shared" si="12"/>
        <v xml:space="preserve"> CARPINTERÍAS</v>
      </c>
      <c r="C99" s="434"/>
      <c r="D99" s="164">
        <f t="shared" si="13"/>
        <v>0</v>
      </c>
      <c r="E99" s="165">
        <f t="shared" si="14"/>
        <v>0</v>
      </c>
      <c r="F99" s="166">
        <f t="shared" si="15"/>
        <v>0</v>
      </c>
      <c r="G99" s="124">
        <f t="shared" si="16"/>
        <v>0</v>
      </c>
      <c r="H99" s="124">
        <f t="shared" si="18"/>
        <v>0</v>
      </c>
      <c r="I99" s="167">
        <f t="shared" si="17"/>
        <v>0</v>
      </c>
    </row>
    <row r="100" spans="1:9" ht="24.95" customHeight="1" x14ac:dyDescent="0.2">
      <c r="A100" s="143" t="str">
        <f>Datos!B108</f>
        <v>10.1</v>
      </c>
      <c r="B100" s="433" t="str">
        <f t="shared" si="12"/>
        <v>Carpinteria metalica</v>
      </c>
      <c r="C100" s="434"/>
      <c r="D100" s="164">
        <f t="shared" si="13"/>
        <v>0</v>
      </c>
      <c r="E100" s="165">
        <f t="shared" si="14"/>
        <v>0</v>
      </c>
      <c r="F100" s="166">
        <f t="shared" si="15"/>
        <v>0</v>
      </c>
      <c r="G100" s="124">
        <f t="shared" si="16"/>
        <v>0</v>
      </c>
      <c r="H100" s="124">
        <f t="shared" si="18"/>
        <v>0</v>
      </c>
      <c r="I100" s="167">
        <f t="shared" si="17"/>
        <v>0</v>
      </c>
    </row>
    <row r="101" spans="1:9" ht="24.95" customHeight="1" x14ac:dyDescent="0.2">
      <c r="A101" s="143" t="str">
        <f>Datos!B109</f>
        <v>10.1.1</v>
      </c>
      <c r="B101" s="433" t="str">
        <f t="shared" si="12"/>
        <v>Chapa Doblada y herrería</v>
      </c>
      <c r="C101" s="434"/>
      <c r="D101" s="164">
        <f t="shared" si="13"/>
        <v>0</v>
      </c>
      <c r="E101" s="165">
        <f t="shared" si="14"/>
        <v>0</v>
      </c>
      <c r="F101" s="166">
        <f t="shared" si="15"/>
        <v>0</v>
      </c>
      <c r="G101" s="124">
        <f t="shared" si="16"/>
        <v>0</v>
      </c>
      <c r="H101" s="124">
        <f t="shared" si="18"/>
        <v>0</v>
      </c>
      <c r="I101" s="167">
        <f t="shared" si="17"/>
        <v>0</v>
      </c>
    </row>
    <row r="102" spans="1:9" ht="24.95" customHeight="1" x14ac:dyDescent="0.2">
      <c r="A102" s="143" t="str">
        <f>Datos!B110</f>
        <v>10.1.1.1</v>
      </c>
      <c r="B102" s="433" t="str">
        <f t="shared" si="12"/>
        <v>P1</v>
      </c>
      <c r="C102" s="434"/>
      <c r="D102" s="164" t="str">
        <f t="shared" si="13"/>
        <v>m2</v>
      </c>
      <c r="E102" s="165">
        <f t="shared" si="14"/>
        <v>0</v>
      </c>
      <c r="F102" s="166">
        <f t="shared" si="15"/>
        <v>0</v>
      </c>
      <c r="G102" s="124">
        <f t="shared" si="16"/>
        <v>0</v>
      </c>
      <c r="H102" s="124">
        <f t="shared" si="18"/>
        <v>0</v>
      </c>
      <c r="I102" s="167">
        <f t="shared" si="17"/>
        <v>0</v>
      </c>
    </row>
    <row r="103" spans="1:9" ht="24.95" customHeight="1" x14ac:dyDescent="0.2">
      <c r="A103" s="143" t="str">
        <f>Datos!B111</f>
        <v>10.1.1.2</v>
      </c>
      <c r="B103" s="433" t="str">
        <f t="shared" ref="B103:B131" si="19">IFERROR(VLOOKUP(A103,Tabla_Datos,2,FALSE),"")</f>
        <v>P2</v>
      </c>
      <c r="C103" s="434"/>
      <c r="D103" s="164" t="str">
        <f t="shared" si="13"/>
        <v>m2</v>
      </c>
      <c r="E103" s="165">
        <f t="shared" ref="E103:E143" si="20">IFERROR(VLOOKUP(A103,Tabla_Datos,4,FALSE),0)</f>
        <v>0</v>
      </c>
      <c r="F103" s="166">
        <f t="shared" ref="F103:F143" si="21">IFERROR(VLOOKUP(A103,Tabla_Analisis_Precio,7,FALSE),0)</f>
        <v>0</v>
      </c>
      <c r="G103" s="124">
        <f t="shared" si="16"/>
        <v>0</v>
      </c>
      <c r="H103" s="124">
        <f t="shared" ref="H103:H143" si="22">ROUND(E103*G103,2)</f>
        <v>0</v>
      </c>
      <c r="I103" s="167">
        <f t="shared" ref="I103:I143" si="23">IFERROR(H103/Monto_Oferta,0)</f>
        <v>0</v>
      </c>
    </row>
    <row r="104" spans="1:9" ht="24.95" customHeight="1" x14ac:dyDescent="0.2">
      <c r="A104" s="143" t="str">
        <f>Datos!B112</f>
        <v>10.1.1.3</v>
      </c>
      <c r="B104" s="433" t="str">
        <f t="shared" si="19"/>
        <v>P3</v>
      </c>
      <c r="C104" s="434"/>
      <c r="D104" s="164" t="str">
        <f t="shared" si="13"/>
        <v>m2</v>
      </c>
      <c r="E104" s="165">
        <f t="shared" si="20"/>
        <v>0</v>
      </c>
      <c r="F104" s="166">
        <f t="shared" si="21"/>
        <v>0</v>
      </c>
      <c r="G104" s="124">
        <f t="shared" si="16"/>
        <v>0</v>
      </c>
      <c r="H104" s="124">
        <f t="shared" si="22"/>
        <v>0</v>
      </c>
      <c r="I104" s="167">
        <f t="shared" si="23"/>
        <v>0</v>
      </c>
    </row>
    <row r="105" spans="1:9" ht="24.95" customHeight="1" x14ac:dyDescent="0.2">
      <c r="A105" s="143" t="str">
        <f>Datos!B113</f>
        <v>10.1.1.4</v>
      </c>
      <c r="B105" s="433" t="str">
        <f t="shared" si="19"/>
        <v>P4</v>
      </c>
      <c r="C105" s="434"/>
      <c r="D105" s="164" t="str">
        <f t="shared" si="13"/>
        <v>m2</v>
      </c>
      <c r="E105" s="165">
        <f t="shared" si="20"/>
        <v>0</v>
      </c>
      <c r="F105" s="166">
        <f t="shared" si="21"/>
        <v>0</v>
      </c>
      <c r="G105" s="124">
        <f t="shared" si="16"/>
        <v>0</v>
      </c>
      <c r="H105" s="124">
        <f t="shared" si="22"/>
        <v>0</v>
      </c>
      <c r="I105" s="167">
        <f t="shared" si="23"/>
        <v>0</v>
      </c>
    </row>
    <row r="106" spans="1:9" ht="24.95" customHeight="1" x14ac:dyDescent="0.2">
      <c r="A106" s="143" t="str">
        <f>Datos!B114</f>
        <v>10.1.1.5</v>
      </c>
      <c r="B106" s="433" t="str">
        <f t="shared" si="19"/>
        <v>P5</v>
      </c>
      <c r="C106" s="434"/>
      <c r="D106" s="164" t="str">
        <f t="shared" si="13"/>
        <v>m2</v>
      </c>
      <c r="E106" s="165">
        <f t="shared" si="20"/>
        <v>0</v>
      </c>
      <c r="F106" s="166">
        <f t="shared" si="21"/>
        <v>0</v>
      </c>
      <c r="G106" s="124">
        <f t="shared" si="16"/>
        <v>0</v>
      </c>
      <c r="H106" s="124">
        <f t="shared" si="22"/>
        <v>0</v>
      </c>
      <c r="I106" s="167">
        <f t="shared" si="23"/>
        <v>0</v>
      </c>
    </row>
    <row r="107" spans="1:9" ht="24.95" customHeight="1" x14ac:dyDescent="0.2">
      <c r="A107" s="143" t="str">
        <f>Datos!B115</f>
        <v>10.1.1.6</v>
      </c>
      <c r="B107" s="433" t="str">
        <f t="shared" si="19"/>
        <v>P6</v>
      </c>
      <c r="C107" s="434"/>
      <c r="D107" s="164" t="str">
        <f t="shared" si="13"/>
        <v>m2</v>
      </c>
      <c r="E107" s="165">
        <f t="shared" si="20"/>
        <v>0</v>
      </c>
      <c r="F107" s="166">
        <f t="shared" si="21"/>
        <v>0</v>
      </c>
      <c r="G107" s="124">
        <f t="shared" si="16"/>
        <v>0</v>
      </c>
      <c r="H107" s="124">
        <f t="shared" si="22"/>
        <v>0</v>
      </c>
      <c r="I107" s="167">
        <f t="shared" si="23"/>
        <v>0</v>
      </c>
    </row>
    <row r="108" spans="1:9" ht="24.95" customHeight="1" x14ac:dyDescent="0.2">
      <c r="A108" s="143" t="str">
        <f>Datos!B116</f>
        <v>10.1.1.7</v>
      </c>
      <c r="B108" s="433" t="str">
        <f t="shared" si="19"/>
        <v>P7</v>
      </c>
      <c r="C108" s="434"/>
      <c r="D108" s="164" t="str">
        <f t="shared" si="13"/>
        <v>m2</v>
      </c>
      <c r="E108" s="165">
        <f t="shared" si="20"/>
        <v>0</v>
      </c>
      <c r="F108" s="166">
        <f t="shared" si="21"/>
        <v>0</v>
      </c>
      <c r="G108" s="124">
        <f t="shared" si="16"/>
        <v>0</v>
      </c>
      <c r="H108" s="124">
        <f t="shared" si="22"/>
        <v>0</v>
      </c>
      <c r="I108" s="167">
        <f t="shared" si="23"/>
        <v>0</v>
      </c>
    </row>
    <row r="109" spans="1:9" ht="24.95" customHeight="1" x14ac:dyDescent="0.2">
      <c r="A109" s="143" t="str">
        <f>Datos!B117</f>
        <v>10.1.1.8</v>
      </c>
      <c r="B109" s="433" t="str">
        <f t="shared" si="19"/>
        <v>P8</v>
      </c>
      <c r="C109" s="434"/>
      <c r="D109" s="164" t="str">
        <f t="shared" si="13"/>
        <v>m2</v>
      </c>
      <c r="E109" s="165">
        <f t="shared" si="20"/>
        <v>0</v>
      </c>
      <c r="F109" s="166">
        <f t="shared" si="21"/>
        <v>0</v>
      </c>
      <c r="G109" s="124">
        <f t="shared" si="16"/>
        <v>0</v>
      </c>
      <c r="H109" s="124">
        <f t="shared" si="22"/>
        <v>0</v>
      </c>
      <c r="I109" s="167">
        <f t="shared" si="23"/>
        <v>0</v>
      </c>
    </row>
    <row r="110" spans="1:9" ht="24.95" customHeight="1" x14ac:dyDescent="0.2">
      <c r="A110" s="143" t="str">
        <f>Datos!B118</f>
        <v>10.1.1.9</v>
      </c>
      <c r="B110" s="433" t="str">
        <f t="shared" si="19"/>
        <v>P9</v>
      </c>
      <c r="C110" s="434"/>
      <c r="D110" s="164" t="str">
        <f t="shared" si="13"/>
        <v>m2</v>
      </c>
      <c r="E110" s="165">
        <f t="shared" si="20"/>
        <v>0</v>
      </c>
      <c r="F110" s="166">
        <f t="shared" si="21"/>
        <v>0</v>
      </c>
      <c r="G110" s="124">
        <f t="shared" si="16"/>
        <v>0</v>
      </c>
      <c r="H110" s="124">
        <f t="shared" si="22"/>
        <v>0</v>
      </c>
      <c r="I110" s="167">
        <f t="shared" si="23"/>
        <v>0</v>
      </c>
    </row>
    <row r="111" spans="1:9" ht="24.95" customHeight="1" x14ac:dyDescent="0.2">
      <c r="A111" s="143" t="str">
        <f>Datos!B119</f>
        <v>10.1.1.10</v>
      </c>
      <c r="B111" s="433" t="str">
        <f t="shared" si="19"/>
        <v>P10</v>
      </c>
      <c r="C111" s="434"/>
      <c r="D111" s="164" t="str">
        <f t="shared" si="13"/>
        <v>m2</v>
      </c>
      <c r="E111" s="165">
        <f t="shared" si="20"/>
        <v>0</v>
      </c>
      <c r="F111" s="166">
        <f t="shared" si="21"/>
        <v>0</v>
      </c>
      <c r="G111" s="124">
        <f t="shared" si="16"/>
        <v>0</v>
      </c>
      <c r="H111" s="124">
        <f t="shared" si="22"/>
        <v>0</v>
      </c>
      <c r="I111" s="167">
        <f t="shared" si="23"/>
        <v>0</v>
      </c>
    </row>
    <row r="112" spans="1:9" ht="24.95" customHeight="1" x14ac:dyDescent="0.2">
      <c r="A112" s="143" t="str">
        <f>Datos!B120</f>
        <v>10.1.1.11</v>
      </c>
      <c r="B112" s="433" t="str">
        <f t="shared" si="19"/>
        <v>P11</v>
      </c>
      <c r="C112" s="434"/>
      <c r="D112" s="164" t="str">
        <f t="shared" si="13"/>
        <v>m2</v>
      </c>
      <c r="E112" s="165">
        <f t="shared" si="20"/>
        <v>0</v>
      </c>
      <c r="F112" s="166">
        <f t="shared" si="21"/>
        <v>0</v>
      </c>
      <c r="G112" s="124">
        <f t="shared" si="16"/>
        <v>0</v>
      </c>
      <c r="H112" s="124">
        <f t="shared" si="22"/>
        <v>0</v>
      </c>
      <c r="I112" s="167">
        <f t="shared" si="23"/>
        <v>0</v>
      </c>
    </row>
    <row r="113" spans="1:9" ht="24.95" customHeight="1" x14ac:dyDescent="0.2">
      <c r="A113" s="143" t="str">
        <f>Datos!B121</f>
        <v>10.1.1.12</v>
      </c>
      <c r="B113" s="433" t="str">
        <f t="shared" si="19"/>
        <v>P12</v>
      </c>
      <c r="C113" s="434"/>
      <c r="D113" s="164" t="str">
        <f t="shared" si="13"/>
        <v>m2</v>
      </c>
      <c r="E113" s="165">
        <f t="shared" si="20"/>
        <v>0</v>
      </c>
      <c r="F113" s="166">
        <f t="shared" si="21"/>
        <v>0</v>
      </c>
      <c r="G113" s="124">
        <f t="shared" si="16"/>
        <v>0</v>
      </c>
      <c r="H113" s="124">
        <f t="shared" si="22"/>
        <v>0</v>
      </c>
      <c r="I113" s="167">
        <f t="shared" si="23"/>
        <v>0</v>
      </c>
    </row>
    <row r="114" spans="1:9" ht="24.95" customHeight="1" x14ac:dyDescent="0.2">
      <c r="A114" s="143" t="str">
        <f>Datos!B122</f>
        <v>10.1.1.13</v>
      </c>
      <c r="B114" s="433" t="str">
        <f t="shared" si="19"/>
        <v>PL</v>
      </c>
      <c r="C114" s="434"/>
      <c r="D114" s="164" t="str">
        <f t="shared" si="13"/>
        <v>m2</v>
      </c>
      <c r="E114" s="165">
        <f t="shared" si="20"/>
        <v>0</v>
      </c>
      <c r="F114" s="166">
        <f t="shared" si="21"/>
        <v>0</v>
      </c>
      <c r="G114" s="124">
        <f t="shared" ref="G114:G145" si="24">ROUND(PrecioUnitario(F114,Costo_Financiero,Gasto_Generales_Porcentaje,Beneficio,Ingresos_Brutos,IVA),2)</f>
        <v>0</v>
      </c>
      <c r="H114" s="124">
        <f t="shared" si="22"/>
        <v>0</v>
      </c>
      <c r="I114" s="167">
        <f t="shared" si="23"/>
        <v>0</v>
      </c>
    </row>
    <row r="115" spans="1:9" ht="24.95" customHeight="1" x14ac:dyDescent="0.2">
      <c r="A115" s="143" t="str">
        <f>Datos!B123</f>
        <v>10.1.1.14</v>
      </c>
      <c r="B115" s="433" t="str">
        <f t="shared" si="19"/>
        <v>PL1</v>
      </c>
      <c r="C115" s="434"/>
      <c r="D115" s="164" t="str">
        <f t="shared" si="13"/>
        <v>m2</v>
      </c>
      <c r="E115" s="165">
        <f t="shared" si="20"/>
        <v>0</v>
      </c>
      <c r="F115" s="166">
        <f t="shared" si="21"/>
        <v>0</v>
      </c>
      <c r="G115" s="124">
        <f t="shared" si="24"/>
        <v>0</v>
      </c>
      <c r="H115" s="124">
        <f t="shared" si="22"/>
        <v>0</v>
      </c>
      <c r="I115" s="167">
        <f t="shared" si="23"/>
        <v>0</v>
      </c>
    </row>
    <row r="116" spans="1:9" ht="24.95" customHeight="1" x14ac:dyDescent="0.2">
      <c r="A116" s="143" t="str">
        <f>Datos!B124</f>
        <v>10.1.1.15</v>
      </c>
      <c r="B116" s="433" t="str">
        <f t="shared" si="19"/>
        <v>PT1</v>
      </c>
      <c r="C116" s="434"/>
      <c r="D116" s="164" t="str">
        <f t="shared" si="13"/>
        <v>m2</v>
      </c>
      <c r="E116" s="165">
        <f t="shared" si="20"/>
        <v>0</v>
      </c>
      <c r="F116" s="166">
        <f t="shared" si="21"/>
        <v>0</v>
      </c>
      <c r="G116" s="124">
        <f t="shared" si="24"/>
        <v>0</v>
      </c>
      <c r="H116" s="124">
        <f t="shared" si="22"/>
        <v>0</v>
      </c>
      <c r="I116" s="167">
        <f t="shared" si="23"/>
        <v>0</v>
      </c>
    </row>
    <row r="117" spans="1:9" ht="24.95" customHeight="1" x14ac:dyDescent="0.2">
      <c r="A117" s="143" t="str">
        <f>Datos!B125</f>
        <v>10.1.1.16</v>
      </c>
      <c r="B117" s="433" t="str">
        <f t="shared" si="19"/>
        <v>PT2</v>
      </c>
      <c r="C117" s="434"/>
      <c r="D117" s="164" t="str">
        <f t="shared" si="13"/>
        <v>m2</v>
      </c>
      <c r="E117" s="165">
        <f t="shared" si="20"/>
        <v>0</v>
      </c>
      <c r="F117" s="166">
        <f t="shared" si="21"/>
        <v>0</v>
      </c>
      <c r="G117" s="124">
        <f t="shared" si="24"/>
        <v>0</v>
      </c>
      <c r="H117" s="124">
        <f t="shared" si="22"/>
        <v>0</v>
      </c>
      <c r="I117" s="167">
        <f t="shared" si="23"/>
        <v>0</v>
      </c>
    </row>
    <row r="118" spans="1:9" ht="24.95" customHeight="1" x14ac:dyDescent="0.2">
      <c r="A118" s="143" t="str">
        <f>Datos!B126</f>
        <v>10.1.1.17</v>
      </c>
      <c r="B118" s="433" t="str">
        <f t="shared" si="19"/>
        <v>V2</v>
      </c>
      <c r="C118" s="434"/>
      <c r="D118" s="164" t="str">
        <f t="shared" si="13"/>
        <v>m2</v>
      </c>
      <c r="E118" s="165">
        <f t="shared" si="20"/>
        <v>0</v>
      </c>
      <c r="F118" s="166">
        <f t="shared" si="21"/>
        <v>0</v>
      </c>
      <c r="G118" s="124">
        <f t="shared" si="24"/>
        <v>0</v>
      </c>
      <c r="H118" s="124">
        <f t="shared" si="22"/>
        <v>0</v>
      </c>
      <c r="I118" s="167">
        <f t="shared" si="23"/>
        <v>0</v>
      </c>
    </row>
    <row r="119" spans="1:9" ht="24.95" customHeight="1" x14ac:dyDescent="0.2">
      <c r="A119" s="143" t="str">
        <f>Datos!B127</f>
        <v>10.1.1.18</v>
      </c>
      <c r="B119" s="433" t="str">
        <f t="shared" si="19"/>
        <v>V3</v>
      </c>
      <c r="C119" s="434"/>
      <c r="D119" s="164" t="str">
        <f t="shared" si="13"/>
        <v>m2</v>
      </c>
      <c r="E119" s="165">
        <f t="shared" si="20"/>
        <v>0</v>
      </c>
      <c r="F119" s="166">
        <f t="shared" si="21"/>
        <v>0</v>
      </c>
      <c r="G119" s="124">
        <f t="shared" si="24"/>
        <v>0</v>
      </c>
      <c r="H119" s="124">
        <f t="shared" si="22"/>
        <v>0</v>
      </c>
      <c r="I119" s="167">
        <f t="shared" si="23"/>
        <v>0</v>
      </c>
    </row>
    <row r="120" spans="1:9" ht="24.95" customHeight="1" x14ac:dyDescent="0.2">
      <c r="A120" s="143" t="str">
        <f>Datos!B128</f>
        <v>10.1.1.19</v>
      </c>
      <c r="B120" s="433" t="str">
        <f t="shared" si="19"/>
        <v>V4</v>
      </c>
      <c r="C120" s="434"/>
      <c r="D120" s="164" t="str">
        <f t="shared" si="13"/>
        <v>m2</v>
      </c>
      <c r="E120" s="165">
        <f t="shared" si="20"/>
        <v>0</v>
      </c>
      <c r="F120" s="166">
        <f t="shared" si="21"/>
        <v>0</v>
      </c>
      <c r="G120" s="124">
        <f t="shared" si="24"/>
        <v>0</v>
      </c>
      <c r="H120" s="124">
        <f t="shared" si="22"/>
        <v>0</v>
      </c>
      <c r="I120" s="167">
        <f t="shared" si="23"/>
        <v>0</v>
      </c>
    </row>
    <row r="121" spans="1:9" ht="24.95" customHeight="1" x14ac:dyDescent="0.2">
      <c r="A121" s="143" t="str">
        <f>Datos!B129</f>
        <v>10.1.1.20</v>
      </c>
      <c r="B121" s="433" t="str">
        <f t="shared" si="19"/>
        <v>V5</v>
      </c>
      <c r="C121" s="434"/>
      <c r="D121" s="164" t="str">
        <f t="shared" si="13"/>
        <v>m2</v>
      </c>
      <c r="E121" s="165">
        <f t="shared" si="20"/>
        <v>0</v>
      </c>
      <c r="F121" s="166">
        <f t="shared" si="21"/>
        <v>0</v>
      </c>
      <c r="G121" s="124">
        <f t="shared" si="24"/>
        <v>0</v>
      </c>
      <c r="H121" s="124">
        <f t="shared" si="22"/>
        <v>0</v>
      </c>
      <c r="I121" s="167">
        <f t="shared" si="23"/>
        <v>0</v>
      </c>
    </row>
    <row r="122" spans="1:9" ht="24.95" customHeight="1" x14ac:dyDescent="0.2">
      <c r="A122" s="143" t="str">
        <f>Datos!B130</f>
        <v>10.1.1.21</v>
      </c>
      <c r="B122" s="433" t="str">
        <f t="shared" si="19"/>
        <v>V6</v>
      </c>
      <c r="C122" s="434"/>
      <c r="D122" s="164" t="str">
        <f t="shared" si="13"/>
        <v>m2</v>
      </c>
      <c r="E122" s="165">
        <f t="shared" si="20"/>
        <v>0</v>
      </c>
      <c r="F122" s="166">
        <f t="shared" si="21"/>
        <v>0</v>
      </c>
      <c r="G122" s="124">
        <f t="shared" si="24"/>
        <v>0</v>
      </c>
      <c r="H122" s="124">
        <f t="shared" si="22"/>
        <v>0</v>
      </c>
      <c r="I122" s="167">
        <f t="shared" si="23"/>
        <v>0</v>
      </c>
    </row>
    <row r="123" spans="1:9" ht="24.95" customHeight="1" x14ac:dyDescent="0.2">
      <c r="A123" s="143" t="str">
        <f>Datos!B131</f>
        <v>10.1.1.22</v>
      </c>
      <c r="B123" s="433" t="str">
        <f t="shared" si="19"/>
        <v>V7</v>
      </c>
      <c r="C123" s="434"/>
      <c r="D123" s="164" t="str">
        <f t="shared" si="13"/>
        <v>m2</v>
      </c>
      <c r="E123" s="165">
        <f t="shared" si="20"/>
        <v>0</v>
      </c>
      <c r="F123" s="166">
        <f t="shared" si="21"/>
        <v>0</v>
      </c>
      <c r="G123" s="124">
        <f t="shared" si="24"/>
        <v>0</v>
      </c>
      <c r="H123" s="124">
        <f t="shared" si="22"/>
        <v>0</v>
      </c>
      <c r="I123" s="167">
        <f t="shared" si="23"/>
        <v>0</v>
      </c>
    </row>
    <row r="124" spans="1:9" ht="24.95" customHeight="1" x14ac:dyDescent="0.2">
      <c r="A124" s="143" t="str">
        <f>Datos!B132</f>
        <v>10.1.1.23</v>
      </c>
      <c r="B124" s="433" t="str">
        <f t="shared" si="19"/>
        <v>V10</v>
      </c>
      <c r="C124" s="434"/>
      <c r="D124" s="164" t="str">
        <f t="shared" si="13"/>
        <v>m2</v>
      </c>
      <c r="E124" s="165">
        <f t="shared" si="20"/>
        <v>0</v>
      </c>
      <c r="F124" s="166">
        <f t="shared" si="21"/>
        <v>0</v>
      </c>
      <c r="G124" s="124">
        <f t="shared" si="24"/>
        <v>0</v>
      </c>
      <c r="H124" s="124">
        <f t="shared" si="22"/>
        <v>0</v>
      </c>
      <c r="I124" s="167">
        <f t="shared" si="23"/>
        <v>0</v>
      </c>
    </row>
    <row r="125" spans="1:9" ht="24.95" customHeight="1" x14ac:dyDescent="0.2">
      <c r="A125" s="143" t="str">
        <f>Datos!B133</f>
        <v>10.1.3</v>
      </c>
      <c r="B125" s="433" t="str">
        <f t="shared" si="19"/>
        <v>Chapa artística micro perforada</v>
      </c>
      <c r="C125" s="434"/>
      <c r="D125" s="164" t="str">
        <f t="shared" si="13"/>
        <v>m2</v>
      </c>
      <c r="E125" s="165">
        <f t="shared" si="20"/>
        <v>0</v>
      </c>
      <c r="F125" s="166">
        <f t="shared" si="21"/>
        <v>0</v>
      </c>
      <c r="G125" s="124">
        <f t="shared" si="24"/>
        <v>0</v>
      </c>
      <c r="H125" s="124">
        <f t="shared" si="22"/>
        <v>0</v>
      </c>
      <c r="I125" s="167">
        <f t="shared" si="23"/>
        <v>0</v>
      </c>
    </row>
    <row r="126" spans="1:9" ht="24.95" customHeight="1" x14ac:dyDescent="0.2">
      <c r="A126" s="143" t="str">
        <f>Datos!B134</f>
        <v>10.1.5</v>
      </c>
      <c r="B126" s="433" t="str">
        <f t="shared" si="19"/>
        <v>Malla de Seguridad</v>
      </c>
      <c r="C126" s="434"/>
      <c r="D126" s="164" t="str">
        <f t="shared" si="13"/>
        <v>m2</v>
      </c>
      <c r="E126" s="165">
        <f t="shared" si="20"/>
        <v>0</v>
      </c>
      <c r="F126" s="166">
        <f t="shared" si="21"/>
        <v>0</v>
      </c>
      <c r="G126" s="124">
        <f t="shared" si="24"/>
        <v>0</v>
      </c>
      <c r="H126" s="124">
        <f t="shared" si="22"/>
        <v>0</v>
      </c>
      <c r="I126" s="167">
        <f t="shared" si="23"/>
        <v>0</v>
      </c>
    </row>
    <row r="127" spans="1:9" ht="24.95" customHeight="1" x14ac:dyDescent="0.2">
      <c r="A127" s="143" t="str">
        <f>Datos!B135</f>
        <v>10.2</v>
      </c>
      <c r="B127" s="433" t="str">
        <f t="shared" si="19"/>
        <v>Carpintería de Aluminio</v>
      </c>
      <c r="C127" s="434"/>
      <c r="D127" s="164">
        <f t="shared" si="13"/>
        <v>0</v>
      </c>
      <c r="E127" s="165">
        <f t="shared" si="20"/>
        <v>0</v>
      </c>
      <c r="F127" s="166">
        <f t="shared" si="21"/>
        <v>0</v>
      </c>
      <c r="G127" s="124">
        <f t="shared" si="24"/>
        <v>0</v>
      </c>
      <c r="H127" s="124">
        <f t="shared" si="22"/>
        <v>0</v>
      </c>
      <c r="I127" s="167">
        <f t="shared" si="23"/>
        <v>0</v>
      </c>
    </row>
    <row r="128" spans="1:9" ht="24.95" customHeight="1" x14ac:dyDescent="0.2">
      <c r="A128" s="143" t="str">
        <f>Datos!B136</f>
        <v>10.2.1</v>
      </c>
      <c r="B128" s="433" t="str">
        <f t="shared" si="19"/>
        <v>V1</v>
      </c>
      <c r="C128" s="434"/>
      <c r="D128" s="164" t="str">
        <f t="shared" si="13"/>
        <v>m2</v>
      </c>
      <c r="E128" s="165">
        <f t="shared" si="20"/>
        <v>0</v>
      </c>
      <c r="F128" s="166">
        <f t="shared" si="21"/>
        <v>0</v>
      </c>
      <c r="G128" s="124">
        <f t="shared" si="24"/>
        <v>0</v>
      </c>
      <c r="H128" s="124">
        <f t="shared" si="22"/>
        <v>0</v>
      </c>
      <c r="I128" s="167">
        <f t="shared" si="23"/>
        <v>0</v>
      </c>
    </row>
    <row r="129" spans="1:9" ht="24.95" customHeight="1" x14ac:dyDescent="0.2">
      <c r="A129" s="143" t="str">
        <f>Datos!B137</f>
        <v>10.2.2</v>
      </c>
      <c r="B129" s="433" t="str">
        <f t="shared" si="19"/>
        <v>V8</v>
      </c>
      <c r="C129" s="434"/>
      <c r="D129" s="164" t="str">
        <f t="shared" si="13"/>
        <v>m2</v>
      </c>
      <c r="E129" s="165">
        <f t="shared" si="20"/>
        <v>0</v>
      </c>
      <c r="F129" s="166">
        <f t="shared" si="21"/>
        <v>0</v>
      </c>
      <c r="G129" s="124">
        <f t="shared" si="24"/>
        <v>0</v>
      </c>
      <c r="H129" s="124">
        <f t="shared" si="22"/>
        <v>0</v>
      </c>
      <c r="I129" s="167">
        <f t="shared" si="23"/>
        <v>0</v>
      </c>
    </row>
    <row r="130" spans="1:9" ht="24.95" customHeight="1" x14ac:dyDescent="0.2">
      <c r="A130" s="143" t="str">
        <f>Datos!B138</f>
        <v>10.2.3</v>
      </c>
      <c r="B130" s="433" t="str">
        <f t="shared" si="19"/>
        <v>V9</v>
      </c>
      <c r="C130" s="434"/>
      <c r="D130" s="164" t="str">
        <f t="shared" si="13"/>
        <v>m2</v>
      </c>
      <c r="E130" s="165">
        <f t="shared" si="20"/>
        <v>0</v>
      </c>
      <c r="F130" s="166">
        <f t="shared" si="21"/>
        <v>0</v>
      </c>
      <c r="G130" s="124">
        <f t="shared" si="24"/>
        <v>0</v>
      </c>
      <c r="H130" s="124">
        <f t="shared" si="22"/>
        <v>0</v>
      </c>
      <c r="I130" s="167">
        <f t="shared" si="23"/>
        <v>0</v>
      </c>
    </row>
    <row r="131" spans="1:9" ht="24.95" customHeight="1" x14ac:dyDescent="0.2">
      <c r="A131" s="143" t="str">
        <f>Datos!B139</f>
        <v>10.4</v>
      </c>
      <c r="B131" s="433" t="str">
        <f t="shared" si="19"/>
        <v>Muebles fijos</v>
      </c>
      <c r="C131" s="434"/>
      <c r="D131" s="164" t="str">
        <f t="shared" si="13"/>
        <v>m2</v>
      </c>
      <c r="E131" s="165">
        <f t="shared" si="20"/>
        <v>0</v>
      </c>
      <c r="F131" s="166">
        <f t="shared" si="21"/>
        <v>0</v>
      </c>
      <c r="G131" s="124">
        <f t="shared" si="24"/>
        <v>0</v>
      </c>
      <c r="H131" s="124">
        <f t="shared" si="22"/>
        <v>0</v>
      </c>
      <c r="I131" s="167">
        <f t="shared" si="23"/>
        <v>0</v>
      </c>
    </row>
    <row r="132" spans="1:9" ht="24.95" customHeight="1" x14ac:dyDescent="0.2">
      <c r="A132" s="143">
        <f>Datos!B140</f>
        <v>11</v>
      </c>
      <c r="B132" s="433" t="str">
        <f t="shared" ref="B132:B146" si="25">IFERROR(VLOOKUP(A132,Tabla_Datos,2,FALSE),"")</f>
        <v xml:space="preserve"> INSTALACIÓN ELÉCTRICA</v>
      </c>
      <c r="C132" s="434"/>
      <c r="D132" s="164">
        <f t="shared" si="13"/>
        <v>0</v>
      </c>
      <c r="E132" s="165">
        <f t="shared" si="20"/>
        <v>0</v>
      </c>
      <c r="F132" s="166">
        <f t="shared" si="21"/>
        <v>0</v>
      </c>
      <c r="G132" s="124">
        <f t="shared" si="24"/>
        <v>0</v>
      </c>
      <c r="H132" s="124">
        <f t="shared" si="22"/>
        <v>0</v>
      </c>
      <c r="I132" s="167">
        <f t="shared" si="23"/>
        <v>0</v>
      </c>
    </row>
    <row r="133" spans="1:9" ht="24.95" customHeight="1" x14ac:dyDescent="0.2">
      <c r="A133" s="143" t="str">
        <f>Datos!B141</f>
        <v>11.1</v>
      </c>
      <c r="B133" s="433" t="str">
        <f t="shared" si="25"/>
        <v>Fuerza motriz</v>
      </c>
      <c r="C133" s="434"/>
      <c r="D133" s="164">
        <f t="shared" si="13"/>
        <v>0</v>
      </c>
      <c r="E133" s="165">
        <f t="shared" si="20"/>
        <v>0</v>
      </c>
      <c r="F133" s="166">
        <f t="shared" si="21"/>
        <v>0</v>
      </c>
      <c r="G133" s="124">
        <f t="shared" si="24"/>
        <v>0</v>
      </c>
      <c r="H133" s="124">
        <f t="shared" si="22"/>
        <v>0</v>
      </c>
      <c r="I133" s="167">
        <f t="shared" si="23"/>
        <v>0</v>
      </c>
    </row>
    <row r="134" spans="1:9" ht="24.95" customHeight="1" x14ac:dyDescent="0.2">
      <c r="A134" s="143" t="str">
        <f>Datos!B142</f>
        <v>11.1.1</v>
      </c>
      <c r="B134" s="433" t="str">
        <f t="shared" si="25"/>
        <v>Bomba centrifuga 1HP</v>
      </c>
      <c r="C134" s="434"/>
      <c r="D134" s="164" t="str">
        <f t="shared" si="13"/>
        <v>Un</v>
      </c>
      <c r="E134" s="165">
        <f t="shared" si="20"/>
        <v>0</v>
      </c>
      <c r="F134" s="166">
        <f t="shared" si="21"/>
        <v>0</v>
      </c>
      <c r="G134" s="124">
        <f t="shared" si="24"/>
        <v>0</v>
      </c>
      <c r="H134" s="124">
        <f t="shared" si="22"/>
        <v>0</v>
      </c>
      <c r="I134" s="167">
        <f t="shared" si="23"/>
        <v>0</v>
      </c>
    </row>
    <row r="135" spans="1:9" ht="24.95" customHeight="1" x14ac:dyDescent="0.2">
      <c r="A135" s="143" t="str">
        <f>Datos!B143</f>
        <v>11.2</v>
      </c>
      <c r="B135" s="433" t="str">
        <f t="shared" si="25"/>
        <v>Media tensión</v>
      </c>
      <c r="C135" s="434"/>
      <c r="D135" s="164">
        <f t="shared" si="13"/>
        <v>0</v>
      </c>
      <c r="E135" s="165">
        <f t="shared" si="20"/>
        <v>0</v>
      </c>
      <c r="F135" s="166">
        <f t="shared" si="21"/>
        <v>0</v>
      </c>
      <c r="G135" s="124">
        <f t="shared" si="24"/>
        <v>0</v>
      </c>
      <c r="H135" s="124">
        <f t="shared" si="22"/>
        <v>0</v>
      </c>
      <c r="I135" s="167">
        <f t="shared" si="23"/>
        <v>0</v>
      </c>
    </row>
    <row r="136" spans="1:9" ht="24.95" customHeight="1" x14ac:dyDescent="0.2">
      <c r="A136" s="143" t="str">
        <f>Datos!B144</f>
        <v>11.2.1</v>
      </c>
      <c r="B136" s="433" t="str">
        <f t="shared" si="25"/>
        <v>Llave 1 pto. Jeluz</v>
      </c>
      <c r="C136" s="434"/>
      <c r="D136" s="164" t="str">
        <f t="shared" si="13"/>
        <v>Un.</v>
      </c>
      <c r="E136" s="165">
        <f t="shared" si="20"/>
        <v>0</v>
      </c>
      <c r="F136" s="166">
        <f t="shared" si="21"/>
        <v>0</v>
      </c>
      <c r="G136" s="124">
        <f t="shared" si="24"/>
        <v>0</v>
      </c>
      <c r="H136" s="124">
        <f t="shared" si="22"/>
        <v>0</v>
      </c>
      <c r="I136" s="167">
        <f t="shared" si="23"/>
        <v>0</v>
      </c>
    </row>
    <row r="137" spans="1:9" ht="24.95" customHeight="1" x14ac:dyDescent="0.2">
      <c r="A137" s="143" t="str">
        <f>Datos!B145</f>
        <v>11.2.2</v>
      </c>
      <c r="B137" s="433" t="str">
        <f t="shared" si="25"/>
        <v>Llave combinación</v>
      </c>
      <c r="C137" s="434"/>
      <c r="D137" s="164" t="str">
        <f t="shared" si="13"/>
        <v>Un.</v>
      </c>
      <c r="E137" s="165">
        <f t="shared" si="20"/>
        <v>0</v>
      </c>
      <c r="F137" s="166">
        <f t="shared" si="21"/>
        <v>0</v>
      </c>
      <c r="G137" s="124">
        <f t="shared" si="24"/>
        <v>0</v>
      </c>
      <c r="H137" s="124">
        <f t="shared" si="22"/>
        <v>0</v>
      </c>
      <c r="I137" s="167">
        <f t="shared" si="23"/>
        <v>0</v>
      </c>
    </row>
    <row r="138" spans="1:9" ht="24.95" customHeight="1" x14ac:dyDescent="0.2">
      <c r="A138" s="143" t="str">
        <f>Datos!B146</f>
        <v>11.2.3</v>
      </c>
      <c r="B138" s="433" t="str">
        <f t="shared" si="25"/>
        <v>Toma Monofásico 10A  Exterior Exult (doble)</v>
      </c>
      <c r="C138" s="434"/>
      <c r="D138" s="164" t="str">
        <f t="shared" si="13"/>
        <v>Un.</v>
      </c>
      <c r="E138" s="165">
        <f t="shared" si="20"/>
        <v>0</v>
      </c>
      <c r="F138" s="166">
        <f t="shared" si="21"/>
        <v>0</v>
      </c>
      <c r="G138" s="124">
        <f t="shared" si="24"/>
        <v>0</v>
      </c>
      <c r="H138" s="124">
        <f t="shared" si="22"/>
        <v>0</v>
      </c>
      <c r="I138" s="167">
        <f t="shared" si="23"/>
        <v>0</v>
      </c>
    </row>
    <row r="139" spans="1:9" ht="24.95" customHeight="1" x14ac:dyDescent="0.2">
      <c r="A139" s="143" t="str">
        <f>Datos!B147</f>
        <v>11.2.4</v>
      </c>
      <c r="B139" s="433" t="str">
        <f t="shared" si="25"/>
        <v>Toma Monofásico 20A  Exterior Exult</v>
      </c>
      <c r="C139" s="434"/>
      <c r="D139" s="164" t="str">
        <f t="shared" si="13"/>
        <v>Un.</v>
      </c>
      <c r="E139" s="165">
        <f t="shared" si="20"/>
        <v>0</v>
      </c>
      <c r="F139" s="166">
        <f t="shared" si="21"/>
        <v>0</v>
      </c>
      <c r="G139" s="124">
        <f t="shared" si="24"/>
        <v>0</v>
      </c>
      <c r="H139" s="124">
        <f t="shared" si="22"/>
        <v>0</v>
      </c>
      <c r="I139" s="167">
        <f t="shared" si="23"/>
        <v>0</v>
      </c>
    </row>
    <row r="140" spans="1:9" ht="24.95" customHeight="1" x14ac:dyDescent="0.2">
      <c r="A140" s="143" t="str">
        <f>Datos!B148</f>
        <v>11.2.5</v>
      </c>
      <c r="B140" s="433" t="str">
        <f t="shared" si="25"/>
        <v>Toma Monofásico 10A  Interior Exult</v>
      </c>
      <c r="C140" s="434"/>
      <c r="D140" s="164" t="str">
        <f t="shared" si="13"/>
        <v>Un.</v>
      </c>
      <c r="E140" s="165">
        <f t="shared" si="20"/>
        <v>0</v>
      </c>
      <c r="F140" s="166">
        <f t="shared" si="21"/>
        <v>0</v>
      </c>
      <c r="G140" s="124">
        <f t="shared" si="24"/>
        <v>0</v>
      </c>
      <c r="H140" s="124">
        <f t="shared" si="22"/>
        <v>0</v>
      </c>
      <c r="I140" s="167">
        <f t="shared" si="23"/>
        <v>0</v>
      </c>
    </row>
    <row r="141" spans="1:9" ht="24.95" customHeight="1" x14ac:dyDescent="0.2">
      <c r="A141" s="143" t="str">
        <f>Datos!B149</f>
        <v>11.2.6</v>
      </c>
      <c r="B141" s="433" t="str">
        <f t="shared" si="25"/>
        <v>Toma Monofásico 20A  Interior Exult</v>
      </c>
      <c r="C141" s="434"/>
      <c r="D141" s="164" t="str">
        <f t="shared" si="13"/>
        <v>Un.</v>
      </c>
      <c r="E141" s="165">
        <f t="shared" si="20"/>
        <v>0</v>
      </c>
      <c r="F141" s="166">
        <f t="shared" si="21"/>
        <v>0</v>
      </c>
      <c r="G141" s="124">
        <f t="shared" si="24"/>
        <v>0</v>
      </c>
      <c r="H141" s="124">
        <f t="shared" si="22"/>
        <v>0</v>
      </c>
      <c r="I141" s="167">
        <f t="shared" si="23"/>
        <v>0</v>
      </c>
    </row>
    <row r="142" spans="1:9" ht="24.95" customHeight="1" x14ac:dyDescent="0.2">
      <c r="A142" s="143" t="str">
        <f>Datos!B150</f>
        <v>11.2.7</v>
      </c>
      <c r="B142" s="433" t="str">
        <f t="shared" si="25"/>
        <v>Pulsador timbre</v>
      </c>
      <c r="C142" s="434"/>
      <c r="D142" s="164" t="str">
        <f t="shared" si="13"/>
        <v>Un.</v>
      </c>
      <c r="E142" s="165">
        <f t="shared" si="20"/>
        <v>0</v>
      </c>
      <c r="F142" s="166">
        <f t="shared" si="21"/>
        <v>0</v>
      </c>
      <c r="G142" s="124">
        <f t="shared" si="24"/>
        <v>0</v>
      </c>
      <c r="H142" s="124">
        <f t="shared" si="22"/>
        <v>0</v>
      </c>
      <c r="I142" s="167">
        <f t="shared" si="23"/>
        <v>0</v>
      </c>
    </row>
    <row r="143" spans="1:9" ht="24.95" customHeight="1" x14ac:dyDescent="0.2">
      <c r="A143" s="143" t="str">
        <f>Datos!B151</f>
        <v>11.2.8</v>
      </c>
      <c r="B143" s="433" t="str">
        <f t="shared" si="25"/>
        <v>Timbre común Domiciliario</v>
      </c>
      <c r="C143" s="434"/>
      <c r="D143" s="164" t="str">
        <f t="shared" si="13"/>
        <v>Un.</v>
      </c>
      <c r="E143" s="165">
        <f t="shared" si="20"/>
        <v>0</v>
      </c>
      <c r="F143" s="166">
        <f t="shared" si="21"/>
        <v>0</v>
      </c>
      <c r="G143" s="124">
        <f t="shared" si="24"/>
        <v>0</v>
      </c>
      <c r="H143" s="124">
        <f t="shared" si="22"/>
        <v>0</v>
      </c>
      <c r="I143" s="167">
        <f t="shared" si="23"/>
        <v>0</v>
      </c>
    </row>
    <row r="144" spans="1:9" ht="24.95" customHeight="1" x14ac:dyDescent="0.2">
      <c r="A144" s="143" t="str">
        <f>Datos!B152</f>
        <v>11.2.9</v>
      </c>
      <c r="B144" s="433" t="str">
        <f t="shared" si="25"/>
        <v>Caja chapa 18 rectangular</v>
      </c>
      <c r="C144" s="434"/>
      <c r="D144" s="164" t="str">
        <f t="shared" si="13"/>
        <v>Un.</v>
      </c>
      <c r="E144" s="165">
        <f t="shared" ref="E144:E207" si="26">IFERROR(VLOOKUP(A144,Tabla_Datos,4,FALSE),0)</f>
        <v>0</v>
      </c>
      <c r="F144" s="166">
        <f t="shared" ref="F144:F207" si="27">IFERROR(VLOOKUP(A144,Tabla_Analisis_Precio,7,FALSE),0)</f>
        <v>0</v>
      </c>
      <c r="G144" s="124">
        <f t="shared" si="24"/>
        <v>0</v>
      </c>
      <c r="H144" s="124">
        <f t="shared" ref="H144:H207" si="28">ROUND(E144*G144,2)</f>
        <v>0</v>
      </c>
      <c r="I144" s="167">
        <f t="shared" ref="I144:I207" si="29">IFERROR(H144/Monto_Oferta,0)</f>
        <v>0</v>
      </c>
    </row>
    <row r="145" spans="1:9" ht="24.95" customHeight="1" x14ac:dyDescent="0.2">
      <c r="A145" s="143" t="str">
        <f>Datos!B153</f>
        <v>11.2.10</v>
      </c>
      <c r="B145" s="433" t="str">
        <f t="shared" si="25"/>
        <v xml:space="preserve">Caja chapa 18 octogonal grande </v>
      </c>
      <c r="C145" s="434"/>
      <c r="D145" s="164" t="str">
        <f t="shared" si="13"/>
        <v>Un.</v>
      </c>
      <c r="E145" s="165">
        <f t="shared" si="26"/>
        <v>0</v>
      </c>
      <c r="F145" s="166">
        <f t="shared" si="27"/>
        <v>0</v>
      </c>
      <c r="G145" s="124">
        <f t="shared" si="24"/>
        <v>0</v>
      </c>
      <c r="H145" s="124">
        <f t="shared" si="28"/>
        <v>0</v>
      </c>
      <c r="I145" s="167">
        <f t="shared" si="29"/>
        <v>0</v>
      </c>
    </row>
    <row r="146" spans="1:9" ht="24.95" customHeight="1" x14ac:dyDescent="0.2">
      <c r="A146" s="143" t="str">
        <f>Datos!B154</f>
        <v>11.2.11</v>
      </c>
      <c r="B146" s="433" t="str">
        <f t="shared" si="25"/>
        <v>Caja chapa 18 octogonal chica</v>
      </c>
      <c r="C146" s="434"/>
      <c r="D146" s="164" t="str">
        <f t="shared" ref="D146:D209" si="30">IFERROR(VLOOKUP(A146,Tabla_Datos,3,FALSE),"")</f>
        <v>Un.</v>
      </c>
      <c r="E146" s="165">
        <f t="shared" si="26"/>
        <v>0</v>
      </c>
      <c r="F146" s="166">
        <f t="shared" si="27"/>
        <v>0</v>
      </c>
      <c r="G146" s="124">
        <f t="shared" ref="G146:G177" si="31">ROUND(PrecioUnitario(F146,Costo_Financiero,Gasto_Generales_Porcentaje,Beneficio,Ingresos_Brutos,IVA),2)</f>
        <v>0</v>
      </c>
      <c r="H146" s="124">
        <f t="shared" si="28"/>
        <v>0</v>
      </c>
      <c r="I146" s="167">
        <f t="shared" si="29"/>
        <v>0</v>
      </c>
    </row>
    <row r="147" spans="1:9" ht="24.95" customHeight="1" x14ac:dyDescent="0.2">
      <c r="A147" s="143" t="str">
        <f>Datos!B155</f>
        <v>11.2.12</v>
      </c>
      <c r="B147" s="433" t="str">
        <f t="shared" ref="B147:B207" si="32">IFERROR(VLOOKUP(A147,Tabla_Datos,2,FALSE),"")</f>
        <v>Caja conexión P=7 10 x 10 x 5</v>
      </c>
      <c r="C147" s="434"/>
      <c r="D147" s="164" t="str">
        <f t="shared" si="30"/>
        <v>Un.</v>
      </c>
      <c r="E147" s="165">
        <f t="shared" si="26"/>
        <v>0</v>
      </c>
      <c r="F147" s="166">
        <f t="shared" si="27"/>
        <v>0</v>
      </c>
      <c r="G147" s="124">
        <f t="shared" si="31"/>
        <v>0</v>
      </c>
      <c r="H147" s="124">
        <f t="shared" si="28"/>
        <v>0</v>
      </c>
      <c r="I147" s="167">
        <f t="shared" si="29"/>
        <v>0</v>
      </c>
    </row>
    <row r="148" spans="1:9" ht="24.95" customHeight="1" x14ac:dyDescent="0.2">
      <c r="A148" s="143" t="str">
        <f>Datos!B156</f>
        <v>11.2.13</v>
      </c>
      <c r="B148" s="433" t="str">
        <f t="shared" si="32"/>
        <v>Caja conexión P=7 15 x 15</v>
      </c>
      <c r="C148" s="434"/>
      <c r="D148" s="164" t="str">
        <f t="shared" si="30"/>
        <v>Un.</v>
      </c>
      <c r="E148" s="165">
        <f t="shared" si="26"/>
        <v>0</v>
      </c>
      <c r="F148" s="166">
        <f t="shared" si="27"/>
        <v>0</v>
      </c>
      <c r="G148" s="124">
        <f t="shared" si="31"/>
        <v>0</v>
      </c>
      <c r="H148" s="124">
        <f t="shared" si="28"/>
        <v>0</v>
      </c>
      <c r="I148" s="167">
        <f t="shared" si="29"/>
        <v>0</v>
      </c>
    </row>
    <row r="149" spans="1:9" ht="24.95" customHeight="1" x14ac:dyDescent="0.2">
      <c r="A149" s="143" t="str">
        <f>Datos!B157</f>
        <v>11.2.14</v>
      </c>
      <c r="B149" s="433" t="str">
        <f t="shared" si="32"/>
        <v>Caja conexión P=7 20 x 20</v>
      </c>
      <c r="C149" s="434"/>
      <c r="D149" s="164" t="str">
        <f t="shared" si="30"/>
        <v>Un.</v>
      </c>
      <c r="E149" s="165">
        <f t="shared" si="26"/>
        <v>0</v>
      </c>
      <c r="F149" s="166">
        <f t="shared" si="27"/>
        <v>0</v>
      </c>
      <c r="G149" s="124">
        <f t="shared" si="31"/>
        <v>0</v>
      </c>
      <c r="H149" s="124">
        <f t="shared" si="28"/>
        <v>0</v>
      </c>
      <c r="I149" s="167">
        <f t="shared" si="29"/>
        <v>0</v>
      </c>
    </row>
    <row r="150" spans="1:9" ht="24.95" customHeight="1" x14ac:dyDescent="0.2">
      <c r="A150" s="143" t="str">
        <f>Datos!B158</f>
        <v>11.2.15</v>
      </c>
      <c r="B150" s="433" t="str">
        <f t="shared" si="32"/>
        <v>Ganchos "U" c/tuercas para cajas</v>
      </c>
      <c r="C150" s="434"/>
      <c r="D150" s="164" t="str">
        <f t="shared" si="30"/>
        <v>Un.</v>
      </c>
      <c r="E150" s="165">
        <f t="shared" si="26"/>
        <v>0</v>
      </c>
      <c r="F150" s="166">
        <f t="shared" si="27"/>
        <v>0</v>
      </c>
      <c r="G150" s="124">
        <f t="shared" si="31"/>
        <v>0</v>
      </c>
      <c r="H150" s="124">
        <f t="shared" si="28"/>
        <v>0</v>
      </c>
      <c r="I150" s="167">
        <f t="shared" si="29"/>
        <v>0</v>
      </c>
    </row>
    <row r="151" spans="1:9" ht="24.95" customHeight="1" x14ac:dyDescent="0.2">
      <c r="A151" s="143" t="str">
        <f>Datos!B159</f>
        <v>11.2.16</v>
      </c>
      <c r="B151" s="433" t="str">
        <f t="shared" si="32"/>
        <v>Conector 3/4" zincado a rosca</v>
      </c>
      <c r="C151" s="434"/>
      <c r="D151" s="164" t="str">
        <f t="shared" si="30"/>
        <v>Un.</v>
      </c>
      <c r="E151" s="165">
        <f t="shared" si="26"/>
        <v>0</v>
      </c>
      <c r="F151" s="166">
        <f t="shared" si="27"/>
        <v>0</v>
      </c>
      <c r="G151" s="124">
        <f t="shared" si="31"/>
        <v>0</v>
      </c>
      <c r="H151" s="124">
        <f t="shared" si="28"/>
        <v>0</v>
      </c>
      <c r="I151" s="167">
        <f t="shared" si="29"/>
        <v>0</v>
      </c>
    </row>
    <row r="152" spans="1:9" ht="24.95" customHeight="1" x14ac:dyDescent="0.2">
      <c r="A152" s="143" t="str">
        <f>Datos!B160</f>
        <v>11.2.17</v>
      </c>
      <c r="B152" s="433" t="str">
        <f t="shared" si="32"/>
        <v>Caño semipesado 3/4" (15,4 mm) tramo de 3m</v>
      </c>
      <c r="C152" s="434"/>
      <c r="D152" s="164" t="str">
        <f t="shared" si="30"/>
        <v>Un.</v>
      </c>
      <c r="E152" s="165">
        <f t="shared" si="26"/>
        <v>0</v>
      </c>
      <c r="F152" s="166">
        <f t="shared" si="27"/>
        <v>0</v>
      </c>
      <c r="G152" s="124">
        <f t="shared" si="31"/>
        <v>0</v>
      </c>
      <c r="H152" s="124">
        <f t="shared" si="28"/>
        <v>0</v>
      </c>
      <c r="I152" s="167">
        <f t="shared" si="29"/>
        <v>0</v>
      </c>
    </row>
    <row r="153" spans="1:9" ht="24.95" customHeight="1" x14ac:dyDescent="0.2">
      <c r="A153" s="143" t="str">
        <f>Datos!B161</f>
        <v>11.2.18</v>
      </c>
      <c r="B153" s="433" t="str">
        <f t="shared" si="32"/>
        <v>Curvas 3/4"</v>
      </c>
      <c r="C153" s="434"/>
      <c r="D153" s="164" t="str">
        <f t="shared" si="30"/>
        <v>Un.</v>
      </c>
      <c r="E153" s="165">
        <f t="shared" si="26"/>
        <v>0</v>
      </c>
      <c r="F153" s="166">
        <f t="shared" si="27"/>
        <v>0</v>
      </c>
      <c r="G153" s="124">
        <f t="shared" si="31"/>
        <v>0</v>
      </c>
      <c r="H153" s="124">
        <f t="shared" si="28"/>
        <v>0</v>
      </c>
      <c r="I153" s="167">
        <f t="shared" si="29"/>
        <v>0</v>
      </c>
    </row>
    <row r="154" spans="1:9" ht="24.95" customHeight="1" x14ac:dyDescent="0.2">
      <c r="A154" s="143" t="str">
        <f>Datos!B162</f>
        <v>11.2.19</v>
      </c>
      <c r="B154" s="433" t="str">
        <f t="shared" si="32"/>
        <v>Cupla 3/4"</v>
      </c>
      <c r="C154" s="434"/>
      <c r="D154" s="164" t="str">
        <f t="shared" si="30"/>
        <v>Un.</v>
      </c>
      <c r="E154" s="165">
        <f t="shared" si="26"/>
        <v>0</v>
      </c>
      <c r="F154" s="166">
        <f t="shared" si="27"/>
        <v>0</v>
      </c>
      <c r="G154" s="124">
        <f t="shared" si="31"/>
        <v>0</v>
      </c>
      <c r="H154" s="124">
        <f t="shared" si="28"/>
        <v>0</v>
      </c>
      <c r="I154" s="167">
        <f t="shared" si="29"/>
        <v>0</v>
      </c>
    </row>
    <row r="155" spans="1:9" ht="24.95" customHeight="1" x14ac:dyDescent="0.2">
      <c r="A155" s="143" t="str">
        <f>Datos!B163</f>
        <v>11.2.20</v>
      </c>
      <c r="B155" s="433" t="str">
        <f t="shared" si="32"/>
        <v>Gabinete metálico de embutir 12 módulos</v>
      </c>
      <c r="C155" s="434"/>
      <c r="D155" s="164" t="str">
        <f t="shared" si="30"/>
        <v>Un.</v>
      </c>
      <c r="E155" s="165">
        <f t="shared" si="26"/>
        <v>0</v>
      </c>
      <c r="F155" s="166">
        <f t="shared" si="27"/>
        <v>0</v>
      </c>
      <c r="G155" s="124">
        <f t="shared" si="31"/>
        <v>0</v>
      </c>
      <c r="H155" s="124">
        <f t="shared" si="28"/>
        <v>0</v>
      </c>
      <c r="I155" s="167">
        <f t="shared" si="29"/>
        <v>0</v>
      </c>
    </row>
    <row r="156" spans="1:9" ht="24.95" customHeight="1" x14ac:dyDescent="0.2">
      <c r="A156" s="143" t="str">
        <f>Datos!B164</f>
        <v>11.2.21</v>
      </c>
      <c r="B156" s="433" t="str">
        <f t="shared" si="32"/>
        <v>Gabinete metálico de embutir 24/30 módulos</v>
      </c>
      <c r="C156" s="434"/>
      <c r="D156" s="164" t="str">
        <f t="shared" si="30"/>
        <v>Un.</v>
      </c>
      <c r="E156" s="165">
        <f t="shared" si="26"/>
        <v>0</v>
      </c>
      <c r="F156" s="166">
        <f t="shared" si="27"/>
        <v>0</v>
      </c>
      <c r="G156" s="124">
        <f t="shared" si="31"/>
        <v>0</v>
      </c>
      <c r="H156" s="124">
        <f t="shared" si="28"/>
        <v>0</v>
      </c>
      <c r="I156" s="167">
        <f t="shared" si="29"/>
        <v>0</v>
      </c>
    </row>
    <row r="157" spans="1:9" ht="24.95" customHeight="1" x14ac:dyDescent="0.2">
      <c r="A157" s="143" t="str">
        <f>Datos!B165</f>
        <v>11.2.22</v>
      </c>
      <c r="B157" s="433" t="str">
        <f t="shared" si="32"/>
        <v xml:space="preserve">Gabinete metálico de embutir 32/40 módulos                         </v>
      </c>
      <c r="C157" s="434"/>
      <c r="D157" s="164" t="str">
        <f t="shared" si="30"/>
        <v>Un.</v>
      </c>
      <c r="E157" s="165">
        <f t="shared" si="26"/>
        <v>0</v>
      </c>
      <c r="F157" s="166">
        <f t="shared" si="27"/>
        <v>0</v>
      </c>
      <c r="G157" s="124">
        <f t="shared" si="31"/>
        <v>0</v>
      </c>
      <c r="H157" s="124">
        <f t="shared" si="28"/>
        <v>0</v>
      </c>
      <c r="I157" s="167">
        <f t="shared" si="29"/>
        <v>0</v>
      </c>
    </row>
    <row r="158" spans="1:9" ht="24.95" customHeight="1" x14ac:dyDescent="0.2">
      <c r="A158" s="143" t="str">
        <f>Datos!B166</f>
        <v>11.2.23</v>
      </c>
      <c r="B158" s="433" t="str">
        <f t="shared" si="32"/>
        <v xml:space="preserve">Jabalinas 15x1500 tipo Cooperwel </v>
      </c>
      <c r="C158" s="434"/>
      <c r="D158" s="164" t="str">
        <f t="shared" si="30"/>
        <v>Un.</v>
      </c>
      <c r="E158" s="165">
        <f t="shared" si="26"/>
        <v>0</v>
      </c>
      <c r="F158" s="166">
        <f t="shared" si="27"/>
        <v>0</v>
      </c>
      <c r="G158" s="124">
        <f t="shared" si="31"/>
        <v>0</v>
      </c>
      <c r="H158" s="124">
        <f t="shared" si="28"/>
        <v>0</v>
      </c>
      <c r="I158" s="167">
        <f t="shared" si="29"/>
        <v>0</v>
      </c>
    </row>
    <row r="159" spans="1:9" ht="24.95" customHeight="1" x14ac:dyDescent="0.2">
      <c r="A159" s="143" t="str">
        <f>Datos!B167</f>
        <v>11.2.24</v>
      </c>
      <c r="B159" s="433" t="str">
        <f t="shared" si="32"/>
        <v>Prensa cable p/jabalina</v>
      </c>
      <c r="C159" s="434"/>
      <c r="D159" s="164" t="str">
        <f t="shared" si="30"/>
        <v>Un.</v>
      </c>
      <c r="E159" s="165">
        <f t="shared" si="26"/>
        <v>0</v>
      </c>
      <c r="F159" s="166">
        <f t="shared" si="27"/>
        <v>0</v>
      </c>
      <c r="G159" s="124">
        <f t="shared" si="31"/>
        <v>0</v>
      </c>
      <c r="H159" s="124">
        <f t="shared" si="28"/>
        <v>0</v>
      </c>
      <c r="I159" s="167">
        <f t="shared" si="29"/>
        <v>0</v>
      </c>
    </row>
    <row r="160" spans="1:9" ht="24.95" customHeight="1" x14ac:dyDescent="0.2">
      <c r="A160" s="143" t="str">
        <f>Datos!B168</f>
        <v>11.2.25</v>
      </c>
      <c r="B160" s="433" t="str">
        <f t="shared" si="32"/>
        <v>Caja de Inspección Hierro fundido</v>
      </c>
      <c r="C160" s="434"/>
      <c r="D160" s="164" t="str">
        <f t="shared" si="30"/>
        <v>Un.</v>
      </c>
      <c r="E160" s="165">
        <f t="shared" si="26"/>
        <v>0</v>
      </c>
      <c r="F160" s="166">
        <f t="shared" si="27"/>
        <v>0</v>
      </c>
      <c r="G160" s="124">
        <f t="shared" si="31"/>
        <v>0</v>
      </c>
      <c r="H160" s="124">
        <f t="shared" si="28"/>
        <v>0</v>
      </c>
      <c r="I160" s="167">
        <f t="shared" si="29"/>
        <v>0</v>
      </c>
    </row>
    <row r="161" spans="1:9" ht="24.95" customHeight="1" x14ac:dyDescent="0.2">
      <c r="A161" s="143" t="str">
        <f>Datos!B169</f>
        <v>11.2.26</v>
      </c>
      <c r="B161" s="433" t="str">
        <f t="shared" si="32"/>
        <v xml:space="preserve">Cable Cu desnudo 25 mm2 </v>
      </c>
      <c r="C161" s="434"/>
      <c r="D161" s="164" t="str">
        <f t="shared" si="30"/>
        <v>m.</v>
      </c>
      <c r="E161" s="165">
        <f t="shared" si="26"/>
        <v>0</v>
      </c>
      <c r="F161" s="166">
        <f t="shared" si="27"/>
        <v>0</v>
      </c>
      <c r="G161" s="124">
        <f t="shared" si="31"/>
        <v>0</v>
      </c>
      <c r="H161" s="124">
        <f t="shared" si="28"/>
        <v>0</v>
      </c>
      <c r="I161" s="167">
        <f t="shared" si="29"/>
        <v>0</v>
      </c>
    </row>
    <row r="162" spans="1:9" ht="24.95" customHeight="1" x14ac:dyDescent="0.2">
      <c r="A162" s="143" t="str">
        <f>Datos!B170</f>
        <v>11.2.27</v>
      </c>
      <c r="B162" s="433" t="str">
        <f t="shared" si="32"/>
        <v>Cable Cu antillama 1,5 mm2  Pirelli</v>
      </c>
      <c r="C162" s="434"/>
      <c r="D162" s="164" t="str">
        <f t="shared" si="30"/>
        <v>m.</v>
      </c>
      <c r="E162" s="165">
        <f t="shared" si="26"/>
        <v>0</v>
      </c>
      <c r="F162" s="166">
        <f t="shared" si="27"/>
        <v>0</v>
      </c>
      <c r="G162" s="124">
        <f t="shared" si="31"/>
        <v>0</v>
      </c>
      <c r="H162" s="124">
        <f t="shared" si="28"/>
        <v>0</v>
      </c>
      <c r="I162" s="167">
        <f t="shared" si="29"/>
        <v>0</v>
      </c>
    </row>
    <row r="163" spans="1:9" ht="24.95" customHeight="1" x14ac:dyDescent="0.2">
      <c r="A163" s="143" t="str">
        <f>Datos!B171</f>
        <v>11.2.28</v>
      </c>
      <c r="B163" s="433" t="str">
        <f t="shared" si="32"/>
        <v>Cable Cu antillama 2,5 mm2 pirelli</v>
      </c>
      <c r="C163" s="434"/>
      <c r="D163" s="164" t="str">
        <f t="shared" si="30"/>
        <v>m.</v>
      </c>
      <c r="E163" s="165">
        <f t="shared" si="26"/>
        <v>0</v>
      </c>
      <c r="F163" s="166">
        <f t="shared" si="27"/>
        <v>0</v>
      </c>
      <c r="G163" s="124">
        <f t="shared" si="31"/>
        <v>0</v>
      </c>
      <c r="H163" s="124">
        <f t="shared" si="28"/>
        <v>0</v>
      </c>
      <c r="I163" s="167">
        <f t="shared" si="29"/>
        <v>0</v>
      </c>
    </row>
    <row r="164" spans="1:9" ht="24.95" customHeight="1" x14ac:dyDescent="0.2">
      <c r="A164" s="143" t="str">
        <f>Datos!B172</f>
        <v>11.2.29</v>
      </c>
      <c r="B164" s="433" t="str">
        <f t="shared" si="32"/>
        <v>Cable Cu antillama 4 mm2  Pirelli</v>
      </c>
      <c r="C164" s="434"/>
      <c r="D164" s="164" t="str">
        <f t="shared" si="30"/>
        <v>m.</v>
      </c>
      <c r="E164" s="165">
        <f t="shared" si="26"/>
        <v>0</v>
      </c>
      <c r="F164" s="166">
        <f t="shared" si="27"/>
        <v>0</v>
      </c>
      <c r="G164" s="124">
        <f t="shared" si="31"/>
        <v>0</v>
      </c>
      <c r="H164" s="124">
        <f t="shared" si="28"/>
        <v>0</v>
      </c>
      <c r="I164" s="167">
        <f t="shared" si="29"/>
        <v>0</v>
      </c>
    </row>
    <row r="165" spans="1:9" ht="24.95" customHeight="1" x14ac:dyDescent="0.2">
      <c r="A165" s="143" t="str">
        <f>Datos!B173</f>
        <v>11.2.30</v>
      </c>
      <c r="B165" s="433" t="str">
        <f t="shared" si="32"/>
        <v>Cable Cu antillama 6 mm2 Pirelli</v>
      </c>
      <c r="C165" s="434"/>
      <c r="D165" s="164" t="str">
        <f t="shared" si="30"/>
        <v>m.</v>
      </c>
      <c r="E165" s="165">
        <f t="shared" si="26"/>
        <v>0</v>
      </c>
      <c r="F165" s="166">
        <f t="shared" si="27"/>
        <v>0</v>
      </c>
      <c r="G165" s="124">
        <f t="shared" si="31"/>
        <v>0</v>
      </c>
      <c r="H165" s="124">
        <f t="shared" si="28"/>
        <v>0</v>
      </c>
      <c r="I165" s="167">
        <f t="shared" si="29"/>
        <v>0</v>
      </c>
    </row>
    <row r="166" spans="1:9" ht="24.95" customHeight="1" x14ac:dyDescent="0.2">
      <c r="A166" s="143" t="str">
        <f>Datos!B174</f>
        <v>11.2.31</v>
      </c>
      <c r="B166" s="433" t="str">
        <f t="shared" si="32"/>
        <v>Cable Cu antillama 10 mm2 Pirelli</v>
      </c>
      <c r="C166" s="434"/>
      <c r="D166" s="164" t="str">
        <f t="shared" si="30"/>
        <v>m.</v>
      </c>
      <c r="E166" s="165">
        <f t="shared" si="26"/>
        <v>0</v>
      </c>
      <c r="F166" s="166">
        <f t="shared" si="27"/>
        <v>0</v>
      </c>
      <c r="G166" s="124">
        <f t="shared" si="31"/>
        <v>0</v>
      </c>
      <c r="H166" s="124">
        <f t="shared" si="28"/>
        <v>0</v>
      </c>
      <c r="I166" s="167">
        <f t="shared" si="29"/>
        <v>0</v>
      </c>
    </row>
    <row r="167" spans="1:9" ht="24.95" customHeight="1" x14ac:dyDescent="0.2">
      <c r="A167" s="143" t="str">
        <f>Datos!B175</f>
        <v>11.2.32</v>
      </c>
      <c r="B167" s="433" t="str">
        <f t="shared" si="32"/>
        <v>Cable Cu antillama 35 mm2 Pirelli</v>
      </c>
      <c r="C167" s="434"/>
      <c r="D167" s="164" t="str">
        <f t="shared" si="30"/>
        <v>m.</v>
      </c>
      <c r="E167" s="165">
        <f t="shared" si="26"/>
        <v>0</v>
      </c>
      <c r="F167" s="166">
        <f t="shared" si="27"/>
        <v>0</v>
      </c>
      <c r="G167" s="124">
        <f t="shared" si="31"/>
        <v>0</v>
      </c>
      <c r="H167" s="124">
        <f t="shared" si="28"/>
        <v>0</v>
      </c>
      <c r="I167" s="167">
        <f t="shared" si="29"/>
        <v>0</v>
      </c>
    </row>
    <row r="168" spans="1:9" ht="24.95" customHeight="1" x14ac:dyDescent="0.2">
      <c r="A168" s="143" t="str">
        <f>Datos!B176</f>
        <v>11.2.33</v>
      </c>
      <c r="B168" s="433" t="str">
        <f t="shared" si="32"/>
        <v>Interrupt. difer. 4 x 16 Amp. 30 mA.</v>
      </c>
      <c r="C168" s="434"/>
      <c r="D168" s="164" t="str">
        <f t="shared" si="30"/>
        <v>Un.</v>
      </c>
      <c r="E168" s="165">
        <f t="shared" si="26"/>
        <v>0</v>
      </c>
      <c r="F168" s="166">
        <f t="shared" si="27"/>
        <v>0</v>
      </c>
      <c r="G168" s="124">
        <f t="shared" si="31"/>
        <v>0</v>
      </c>
      <c r="H168" s="124">
        <f t="shared" si="28"/>
        <v>0</v>
      </c>
      <c r="I168" s="167">
        <f t="shared" si="29"/>
        <v>0</v>
      </c>
    </row>
    <row r="169" spans="1:9" ht="24.95" customHeight="1" x14ac:dyDescent="0.2">
      <c r="A169" s="143" t="str">
        <f>Datos!B177</f>
        <v>11.2.34</v>
      </c>
      <c r="B169" s="433" t="str">
        <f t="shared" si="32"/>
        <v>Interrupt. difer. 4 x 25 Amp. 30 mA.</v>
      </c>
      <c r="C169" s="434"/>
      <c r="D169" s="164" t="str">
        <f t="shared" si="30"/>
        <v>Un.</v>
      </c>
      <c r="E169" s="165">
        <f t="shared" si="26"/>
        <v>0</v>
      </c>
      <c r="F169" s="166">
        <f t="shared" si="27"/>
        <v>0</v>
      </c>
      <c r="G169" s="124">
        <f t="shared" si="31"/>
        <v>0</v>
      </c>
      <c r="H169" s="124">
        <f t="shared" si="28"/>
        <v>0</v>
      </c>
      <c r="I169" s="167">
        <f t="shared" si="29"/>
        <v>0</v>
      </c>
    </row>
    <row r="170" spans="1:9" ht="24.95" customHeight="1" x14ac:dyDescent="0.2">
      <c r="A170" s="143" t="str">
        <f>Datos!B178</f>
        <v>11.2.35</v>
      </c>
      <c r="B170" s="433" t="str">
        <f t="shared" si="32"/>
        <v>Interrupt. difer. 4 x 32 Amp. 30 mA.</v>
      </c>
      <c r="C170" s="434"/>
      <c r="D170" s="164" t="str">
        <f t="shared" si="30"/>
        <v>Un.</v>
      </c>
      <c r="E170" s="165">
        <f t="shared" si="26"/>
        <v>0</v>
      </c>
      <c r="F170" s="166">
        <f t="shared" si="27"/>
        <v>0</v>
      </c>
      <c r="G170" s="124">
        <f t="shared" si="31"/>
        <v>0</v>
      </c>
      <c r="H170" s="124">
        <f t="shared" si="28"/>
        <v>0</v>
      </c>
      <c r="I170" s="167">
        <f t="shared" si="29"/>
        <v>0</v>
      </c>
    </row>
    <row r="171" spans="1:9" ht="24.95" customHeight="1" x14ac:dyDescent="0.2">
      <c r="A171" s="143" t="str">
        <f>Datos!B179</f>
        <v>11.2.36</v>
      </c>
      <c r="B171" s="433" t="str">
        <f t="shared" si="32"/>
        <v>Interrupt. difer. 4 x 60 Amp. 30 mA.</v>
      </c>
      <c r="C171" s="434"/>
      <c r="D171" s="164" t="str">
        <f t="shared" si="30"/>
        <v>Un.</v>
      </c>
      <c r="E171" s="165">
        <f t="shared" si="26"/>
        <v>0</v>
      </c>
      <c r="F171" s="166">
        <f t="shared" si="27"/>
        <v>0</v>
      </c>
      <c r="G171" s="124">
        <f t="shared" si="31"/>
        <v>0</v>
      </c>
      <c r="H171" s="124">
        <f t="shared" si="28"/>
        <v>0</v>
      </c>
      <c r="I171" s="167">
        <f t="shared" si="29"/>
        <v>0</v>
      </c>
    </row>
    <row r="172" spans="1:9" ht="24.95" customHeight="1" x14ac:dyDescent="0.2">
      <c r="A172" s="143" t="str">
        <f>Datos!B180</f>
        <v>11.2.37</v>
      </c>
      <c r="B172" s="433" t="str">
        <f t="shared" si="32"/>
        <v>Interrupt. difer. 4 x 120 Amp. 300 mA.</v>
      </c>
      <c r="C172" s="434"/>
      <c r="D172" s="164" t="str">
        <f t="shared" si="30"/>
        <v>Un.</v>
      </c>
      <c r="E172" s="165">
        <f t="shared" si="26"/>
        <v>0</v>
      </c>
      <c r="F172" s="166">
        <f t="shared" si="27"/>
        <v>0</v>
      </c>
      <c r="G172" s="124">
        <f t="shared" si="31"/>
        <v>0</v>
      </c>
      <c r="H172" s="124">
        <f t="shared" si="28"/>
        <v>0</v>
      </c>
      <c r="I172" s="167">
        <f t="shared" si="29"/>
        <v>0</v>
      </c>
    </row>
    <row r="173" spans="1:9" ht="24.95" customHeight="1" x14ac:dyDescent="0.2">
      <c r="A173" s="143" t="str">
        <f>Datos!B181</f>
        <v>11.2.38</v>
      </c>
      <c r="B173" s="433" t="str">
        <f t="shared" si="32"/>
        <v>Llaves termomagneticas 2 x 6A - MG</v>
      </c>
      <c r="C173" s="434"/>
      <c r="D173" s="164" t="str">
        <f t="shared" si="30"/>
        <v>Un.</v>
      </c>
      <c r="E173" s="165">
        <f t="shared" si="26"/>
        <v>0</v>
      </c>
      <c r="F173" s="166">
        <f t="shared" si="27"/>
        <v>0</v>
      </c>
      <c r="G173" s="124">
        <f t="shared" si="31"/>
        <v>0</v>
      </c>
      <c r="H173" s="124">
        <f t="shared" si="28"/>
        <v>0</v>
      </c>
      <c r="I173" s="167">
        <f t="shared" si="29"/>
        <v>0</v>
      </c>
    </row>
    <row r="174" spans="1:9" ht="24.95" customHeight="1" x14ac:dyDescent="0.2">
      <c r="A174" s="143" t="str">
        <f>Datos!B182</f>
        <v>11.2.39</v>
      </c>
      <c r="B174" s="433" t="str">
        <f t="shared" si="32"/>
        <v>Llaves termomagneticas 2 x 10A - MG</v>
      </c>
      <c r="C174" s="434"/>
      <c r="D174" s="164" t="str">
        <f t="shared" si="30"/>
        <v>Un.</v>
      </c>
      <c r="E174" s="165">
        <f t="shared" si="26"/>
        <v>0</v>
      </c>
      <c r="F174" s="166">
        <f t="shared" si="27"/>
        <v>0</v>
      </c>
      <c r="G174" s="124">
        <f t="shared" si="31"/>
        <v>0</v>
      </c>
      <c r="H174" s="124">
        <f t="shared" si="28"/>
        <v>0</v>
      </c>
      <c r="I174" s="167">
        <f t="shared" si="29"/>
        <v>0</v>
      </c>
    </row>
    <row r="175" spans="1:9" ht="24.95" customHeight="1" x14ac:dyDescent="0.2">
      <c r="A175" s="143" t="str">
        <f>Datos!B183</f>
        <v>11.2.40</v>
      </c>
      <c r="B175" s="433" t="str">
        <f t="shared" si="32"/>
        <v>Llaves termomagneticas 2 x 16A - MG</v>
      </c>
      <c r="C175" s="434"/>
      <c r="D175" s="164" t="str">
        <f t="shared" si="30"/>
        <v>Un.</v>
      </c>
      <c r="E175" s="165">
        <f t="shared" si="26"/>
        <v>0</v>
      </c>
      <c r="F175" s="166">
        <f t="shared" si="27"/>
        <v>0</v>
      </c>
      <c r="G175" s="124">
        <f t="shared" si="31"/>
        <v>0</v>
      </c>
      <c r="H175" s="124">
        <f t="shared" si="28"/>
        <v>0</v>
      </c>
      <c r="I175" s="167">
        <f t="shared" si="29"/>
        <v>0</v>
      </c>
    </row>
    <row r="176" spans="1:9" ht="24.95" customHeight="1" x14ac:dyDescent="0.2">
      <c r="A176" s="143" t="str">
        <f>Datos!B184</f>
        <v>11.2.41</v>
      </c>
      <c r="B176" s="433" t="str">
        <f t="shared" si="32"/>
        <v>Llaves termomagneticas 2 x 20A - MG</v>
      </c>
      <c r="C176" s="434"/>
      <c r="D176" s="164" t="str">
        <f t="shared" si="30"/>
        <v>Un.</v>
      </c>
      <c r="E176" s="165">
        <f t="shared" si="26"/>
        <v>0</v>
      </c>
      <c r="F176" s="166">
        <f t="shared" si="27"/>
        <v>0</v>
      </c>
      <c r="G176" s="124">
        <f t="shared" si="31"/>
        <v>0</v>
      </c>
      <c r="H176" s="124">
        <f t="shared" si="28"/>
        <v>0</v>
      </c>
      <c r="I176" s="167">
        <f t="shared" si="29"/>
        <v>0</v>
      </c>
    </row>
    <row r="177" spans="1:9" ht="24.95" customHeight="1" x14ac:dyDescent="0.2">
      <c r="A177" s="143" t="str">
        <f>Datos!B185</f>
        <v>11.2.42</v>
      </c>
      <c r="B177" s="433" t="str">
        <f t="shared" si="32"/>
        <v>Llaves termomagneticas 2x25A - MG</v>
      </c>
      <c r="C177" s="434"/>
      <c r="D177" s="164" t="str">
        <f t="shared" si="30"/>
        <v>Un.</v>
      </c>
      <c r="E177" s="165">
        <f t="shared" si="26"/>
        <v>0</v>
      </c>
      <c r="F177" s="166">
        <f t="shared" si="27"/>
        <v>0</v>
      </c>
      <c r="G177" s="124">
        <f t="shared" si="31"/>
        <v>0</v>
      </c>
      <c r="H177" s="124">
        <f t="shared" si="28"/>
        <v>0</v>
      </c>
      <c r="I177" s="167">
        <f t="shared" si="29"/>
        <v>0</v>
      </c>
    </row>
    <row r="178" spans="1:9" ht="24.95" customHeight="1" x14ac:dyDescent="0.2">
      <c r="A178" s="143" t="str">
        <f>Datos!B186</f>
        <v>11.2.43</v>
      </c>
      <c r="B178" s="433" t="str">
        <f t="shared" si="32"/>
        <v>Llaves termomagneticas 4 x 25 A - MG</v>
      </c>
      <c r="C178" s="434"/>
      <c r="D178" s="164" t="str">
        <f t="shared" si="30"/>
        <v>Un.</v>
      </c>
      <c r="E178" s="165">
        <f t="shared" si="26"/>
        <v>0</v>
      </c>
      <c r="F178" s="166">
        <f t="shared" si="27"/>
        <v>0</v>
      </c>
      <c r="G178" s="124">
        <f t="shared" ref="G178:G209" si="33">ROUND(PrecioUnitario(F178,Costo_Financiero,Gasto_Generales_Porcentaje,Beneficio,Ingresos_Brutos,IVA),2)</f>
        <v>0</v>
      </c>
      <c r="H178" s="124">
        <f t="shared" si="28"/>
        <v>0</v>
      </c>
      <c r="I178" s="167">
        <f t="shared" si="29"/>
        <v>0</v>
      </c>
    </row>
    <row r="179" spans="1:9" ht="24.95" customHeight="1" x14ac:dyDescent="0.2">
      <c r="A179" s="143" t="str">
        <f>Datos!B187</f>
        <v>11.2.44</v>
      </c>
      <c r="B179" s="433" t="str">
        <f t="shared" si="32"/>
        <v>Llaves termomagneticas 4 x 32 A - MG</v>
      </c>
      <c r="C179" s="434"/>
      <c r="D179" s="164" t="str">
        <f t="shared" si="30"/>
        <v>Un.</v>
      </c>
      <c r="E179" s="165">
        <f t="shared" si="26"/>
        <v>0</v>
      </c>
      <c r="F179" s="166">
        <f t="shared" si="27"/>
        <v>0</v>
      </c>
      <c r="G179" s="124">
        <f t="shared" si="33"/>
        <v>0</v>
      </c>
      <c r="H179" s="124">
        <f t="shared" si="28"/>
        <v>0</v>
      </c>
      <c r="I179" s="167">
        <f t="shared" si="29"/>
        <v>0</v>
      </c>
    </row>
    <row r="180" spans="1:9" ht="24.95" customHeight="1" x14ac:dyDescent="0.2">
      <c r="A180" s="143" t="str">
        <f>Datos!B188</f>
        <v>11.2.45</v>
      </c>
      <c r="B180" s="433" t="str">
        <f t="shared" si="32"/>
        <v>Contactor p 10 KA</v>
      </c>
      <c r="C180" s="434"/>
      <c r="D180" s="164" t="str">
        <f t="shared" si="30"/>
        <v>Un.</v>
      </c>
      <c r="E180" s="165">
        <f t="shared" si="26"/>
        <v>0</v>
      </c>
      <c r="F180" s="166">
        <f t="shared" si="27"/>
        <v>0</v>
      </c>
      <c r="G180" s="124">
        <f t="shared" si="33"/>
        <v>0</v>
      </c>
      <c r="H180" s="124">
        <f t="shared" si="28"/>
        <v>0</v>
      </c>
      <c r="I180" s="167">
        <f t="shared" si="29"/>
        <v>0</v>
      </c>
    </row>
    <row r="181" spans="1:9" ht="24.95" customHeight="1" x14ac:dyDescent="0.2">
      <c r="A181" s="143" t="str">
        <f>Datos!B189</f>
        <v>11.2.46</v>
      </c>
      <c r="B181" s="433" t="str">
        <f t="shared" si="32"/>
        <v>llave Selectora p transferencia GE tetrapolar</v>
      </c>
      <c r="C181" s="434"/>
      <c r="D181" s="164" t="str">
        <f t="shared" si="30"/>
        <v>Un.</v>
      </c>
      <c r="E181" s="165">
        <f t="shared" si="26"/>
        <v>0</v>
      </c>
      <c r="F181" s="166">
        <f t="shared" si="27"/>
        <v>0</v>
      </c>
      <c r="G181" s="124">
        <f t="shared" si="33"/>
        <v>0</v>
      </c>
      <c r="H181" s="124">
        <f t="shared" si="28"/>
        <v>0</v>
      </c>
      <c r="I181" s="167">
        <f t="shared" si="29"/>
        <v>0</v>
      </c>
    </row>
    <row r="182" spans="1:9" ht="24.95" customHeight="1" x14ac:dyDescent="0.2">
      <c r="A182" s="143" t="str">
        <f>Datos!B190</f>
        <v>11.2.47</v>
      </c>
      <c r="B182" s="433" t="str">
        <f t="shared" si="32"/>
        <v xml:space="preserve">Juego de Barras 200A c. tapa acrilico                        </v>
      </c>
      <c r="C182" s="434"/>
      <c r="D182" s="164" t="str">
        <f t="shared" si="30"/>
        <v>Un.</v>
      </c>
      <c r="E182" s="165">
        <f t="shared" si="26"/>
        <v>0</v>
      </c>
      <c r="F182" s="166">
        <f t="shared" si="27"/>
        <v>0</v>
      </c>
      <c r="G182" s="124">
        <f t="shared" si="33"/>
        <v>0</v>
      </c>
      <c r="H182" s="124">
        <f t="shared" si="28"/>
        <v>0</v>
      </c>
      <c r="I182" s="167">
        <f t="shared" si="29"/>
        <v>0</v>
      </c>
    </row>
    <row r="183" spans="1:9" ht="24.95" customHeight="1" x14ac:dyDescent="0.2">
      <c r="A183" s="143" t="str">
        <f>Datos!B191</f>
        <v>11.2.48</v>
      </c>
      <c r="B183" s="433" t="str">
        <f t="shared" si="32"/>
        <v>Cámara de HºA</v>
      </c>
      <c r="C183" s="434"/>
      <c r="D183" s="164" t="str">
        <f t="shared" si="30"/>
        <v>Un.</v>
      </c>
      <c r="E183" s="165">
        <f t="shared" si="26"/>
        <v>0</v>
      </c>
      <c r="F183" s="166">
        <f t="shared" si="27"/>
        <v>0</v>
      </c>
      <c r="G183" s="124">
        <f t="shared" si="33"/>
        <v>0</v>
      </c>
      <c r="H183" s="124">
        <f t="shared" si="28"/>
        <v>0</v>
      </c>
      <c r="I183" s="167">
        <f t="shared" si="29"/>
        <v>0</v>
      </c>
    </row>
    <row r="184" spans="1:9" ht="24.95" customHeight="1" x14ac:dyDescent="0.2">
      <c r="A184" s="143" t="str">
        <f>Datos!B192</f>
        <v>11.3</v>
      </c>
      <c r="B184" s="433" t="str">
        <f t="shared" si="32"/>
        <v>Baja tensión</v>
      </c>
      <c r="C184" s="434"/>
      <c r="D184" s="164">
        <f t="shared" si="30"/>
        <v>0</v>
      </c>
      <c r="E184" s="165">
        <f t="shared" si="26"/>
        <v>0</v>
      </c>
      <c r="F184" s="166">
        <f t="shared" si="27"/>
        <v>0</v>
      </c>
      <c r="G184" s="124">
        <f t="shared" si="33"/>
        <v>0</v>
      </c>
      <c r="H184" s="124">
        <f t="shared" si="28"/>
        <v>0</v>
      </c>
      <c r="I184" s="167">
        <f t="shared" si="29"/>
        <v>0</v>
      </c>
    </row>
    <row r="185" spans="1:9" ht="24.95" customHeight="1" x14ac:dyDescent="0.2">
      <c r="A185" s="143" t="str">
        <f>Datos!B193</f>
        <v>11.3.1</v>
      </c>
      <c r="B185" s="433" t="str">
        <f t="shared" si="32"/>
        <v>Router inalámbrico 24 bocas</v>
      </c>
      <c r="C185" s="434"/>
      <c r="D185" s="164" t="str">
        <f t="shared" si="30"/>
        <v>Un.</v>
      </c>
      <c r="E185" s="165">
        <f t="shared" si="26"/>
        <v>0</v>
      </c>
      <c r="F185" s="166">
        <f t="shared" si="27"/>
        <v>0</v>
      </c>
      <c r="G185" s="124">
        <f t="shared" si="33"/>
        <v>0</v>
      </c>
      <c r="H185" s="124">
        <f t="shared" si="28"/>
        <v>0</v>
      </c>
      <c r="I185" s="167">
        <f t="shared" si="29"/>
        <v>0</v>
      </c>
    </row>
    <row r="186" spans="1:9" ht="24.95" customHeight="1" x14ac:dyDescent="0.2">
      <c r="A186" s="143" t="str">
        <f>Datos!B194</f>
        <v>11.3.2</v>
      </c>
      <c r="B186" s="433" t="str">
        <f t="shared" si="32"/>
        <v>Rack XL con 4 montantes de 19" 600x500x600mm</v>
      </c>
      <c r="C186" s="434"/>
      <c r="D186" s="164" t="str">
        <f t="shared" si="30"/>
        <v>Un.</v>
      </c>
      <c r="E186" s="165">
        <f t="shared" si="26"/>
        <v>0</v>
      </c>
      <c r="F186" s="166">
        <f t="shared" si="27"/>
        <v>0</v>
      </c>
      <c r="G186" s="124">
        <f t="shared" si="33"/>
        <v>0</v>
      </c>
      <c r="H186" s="124">
        <f t="shared" si="28"/>
        <v>0</v>
      </c>
      <c r="I186" s="167">
        <f t="shared" si="29"/>
        <v>0</v>
      </c>
    </row>
    <row r="187" spans="1:9" ht="24.95" customHeight="1" x14ac:dyDescent="0.2">
      <c r="A187" s="143" t="str">
        <f>Datos!B195</f>
        <v>11.3.3</v>
      </c>
      <c r="B187" s="433" t="str">
        <f t="shared" si="32"/>
        <v>Rack XL con 4 montantes de 19" 600x500x600mm</v>
      </c>
      <c r="C187" s="434"/>
      <c r="D187" s="164" t="str">
        <f t="shared" si="30"/>
        <v>Un.</v>
      </c>
      <c r="E187" s="165">
        <f t="shared" si="26"/>
        <v>0</v>
      </c>
      <c r="F187" s="166">
        <f t="shared" si="27"/>
        <v>0</v>
      </c>
      <c r="G187" s="124">
        <f t="shared" si="33"/>
        <v>0</v>
      </c>
      <c r="H187" s="124">
        <f t="shared" si="28"/>
        <v>0</v>
      </c>
      <c r="I187" s="167">
        <f t="shared" si="29"/>
        <v>0</v>
      </c>
    </row>
    <row r="188" spans="1:9" ht="24.95" customHeight="1" x14ac:dyDescent="0.2">
      <c r="A188" s="143" t="str">
        <f>Datos!B196</f>
        <v>11.3.4</v>
      </c>
      <c r="B188" s="433" t="str">
        <f t="shared" si="32"/>
        <v>Patch Pannel 19" con 24 tomas RJ45 de 8 contactos</v>
      </c>
      <c r="C188" s="434"/>
      <c r="D188" s="164" t="str">
        <f t="shared" si="30"/>
        <v>Un.</v>
      </c>
      <c r="E188" s="165">
        <f t="shared" si="26"/>
        <v>0</v>
      </c>
      <c r="F188" s="166">
        <f t="shared" si="27"/>
        <v>0</v>
      </c>
      <c r="G188" s="124">
        <f t="shared" si="33"/>
        <v>0</v>
      </c>
      <c r="H188" s="124">
        <f t="shared" si="28"/>
        <v>0</v>
      </c>
      <c r="I188" s="167">
        <f t="shared" si="29"/>
        <v>0</v>
      </c>
    </row>
    <row r="189" spans="1:9" ht="24.95" customHeight="1" x14ac:dyDescent="0.2">
      <c r="A189" s="143" t="str">
        <f>Datos!B197</f>
        <v>11.3.5</v>
      </c>
      <c r="B189" s="433" t="str">
        <f t="shared" si="32"/>
        <v>Patch Cord de 3m c/u  con 2 conect. RJ45 de 8 contac.</v>
      </c>
      <c r="C189" s="434"/>
      <c r="D189" s="164" t="str">
        <f t="shared" si="30"/>
        <v>Un.</v>
      </c>
      <c r="E189" s="165">
        <f t="shared" si="26"/>
        <v>0</v>
      </c>
      <c r="F189" s="166">
        <f t="shared" si="27"/>
        <v>0</v>
      </c>
      <c r="G189" s="124">
        <f t="shared" si="33"/>
        <v>0</v>
      </c>
      <c r="H189" s="124">
        <f t="shared" si="28"/>
        <v>0</v>
      </c>
      <c r="I189" s="167">
        <f t="shared" si="29"/>
        <v>0</v>
      </c>
    </row>
    <row r="190" spans="1:9" ht="24.95" customHeight="1" x14ac:dyDescent="0.2">
      <c r="A190" s="143" t="str">
        <f>Datos!B198</f>
        <v>11.3.6</v>
      </c>
      <c r="B190" s="433" t="str">
        <f t="shared" si="32"/>
        <v>Toma RJ45 (hembra) de embutir para red de datos</v>
      </c>
      <c r="C190" s="434"/>
      <c r="D190" s="164" t="str">
        <f t="shared" si="30"/>
        <v>m.</v>
      </c>
      <c r="E190" s="165">
        <f t="shared" si="26"/>
        <v>0</v>
      </c>
      <c r="F190" s="166">
        <f t="shared" si="27"/>
        <v>0</v>
      </c>
      <c r="G190" s="124">
        <f t="shared" si="33"/>
        <v>0</v>
      </c>
      <c r="H190" s="124">
        <f t="shared" si="28"/>
        <v>0</v>
      </c>
      <c r="I190" s="167">
        <f t="shared" si="29"/>
        <v>0</v>
      </c>
    </row>
    <row r="191" spans="1:9" ht="24.95" customHeight="1" x14ac:dyDescent="0.2">
      <c r="A191" s="143" t="str">
        <f>Datos!B199</f>
        <v>11.4</v>
      </c>
      <c r="B191" s="433" t="str">
        <f t="shared" si="32"/>
        <v>Artefactos</v>
      </c>
      <c r="C191" s="434"/>
      <c r="D191" s="164">
        <f t="shared" si="30"/>
        <v>0</v>
      </c>
      <c r="E191" s="165">
        <f t="shared" si="26"/>
        <v>0</v>
      </c>
      <c r="F191" s="166">
        <f t="shared" si="27"/>
        <v>0</v>
      </c>
      <c r="G191" s="124">
        <f t="shared" si="33"/>
        <v>0</v>
      </c>
      <c r="H191" s="124">
        <f t="shared" si="28"/>
        <v>0</v>
      </c>
      <c r="I191" s="167">
        <f t="shared" si="29"/>
        <v>0</v>
      </c>
    </row>
    <row r="192" spans="1:9" ht="24.95" customHeight="1" x14ac:dyDescent="0.2">
      <c r="A192" s="143" t="str">
        <f>Datos!B200</f>
        <v>11.4.1</v>
      </c>
      <c r="B192" s="433" t="str">
        <f t="shared" si="32"/>
        <v>Artefactos de Iluminación</v>
      </c>
      <c r="C192" s="434"/>
      <c r="D192" s="164">
        <f t="shared" si="30"/>
        <v>0</v>
      </c>
      <c r="E192" s="165">
        <f t="shared" si="26"/>
        <v>0</v>
      </c>
      <c r="F192" s="166">
        <f t="shared" si="27"/>
        <v>0</v>
      </c>
      <c r="G192" s="124">
        <f t="shared" si="33"/>
        <v>0</v>
      </c>
      <c r="H192" s="124">
        <f t="shared" si="28"/>
        <v>0</v>
      </c>
      <c r="I192" s="167">
        <f t="shared" si="29"/>
        <v>0</v>
      </c>
    </row>
    <row r="193" spans="1:9" ht="24.95" customHeight="1" x14ac:dyDescent="0.2">
      <c r="A193" s="143" t="str">
        <f>Datos!B201</f>
        <v>11.4.1.1</v>
      </c>
      <c r="B193" s="433" t="str">
        <f t="shared" si="32"/>
        <v xml:space="preserve">Luminaria Tipo Novalucce </v>
      </c>
      <c r="C193" s="434"/>
      <c r="D193" s="164" t="str">
        <f t="shared" si="30"/>
        <v>Un.</v>
      </c>
      <c r="E193" s="165">
        <f t="shared" si="26"/>
        <v>0</v>
      </c>
      <c r="F193" s="166">
        <f t="shared" si="27"/>
        <v>0</v>
      </c>
      <c r="G193" s="124">
        <f t="shared" si="33"/>
        <v>0</v>
      </c>
      <c r="H193" s="124">
        <f t="shared" si="28"/>
        <v>0</v>
      </c>
      <c r="I193" s="167">
        <f t="shared" si="29"/>
        <v>0</v>
      </c>
    </row>
    <row r="194" spans="1:9" ht="24.95" customHeight="1" x14ac:dyDescent="0.2">
      <c r="A194" s="143" t="str">
        <f>Datos!B202</f>
        <v>11.4.1.2</v>
      </c>
      <c r="B194" s="433" t="str">
        <f t="shared" si="32"/>
        <v>Luminaria farol tipo Atlantis 100w</v>
      </c>
      <c r="C194" s="434"/>
      <c r="D194" s="164" t="str">
        <f t="shared" si="30"/>
        <v>Un.</v>
      </c>
      <c r="E194" s="165">
        <f t="shared" si="26"/>
        <v>0</v>
      </c>
      <c r="F194" s="166">
        <f t="shared" si="27"/>
        <v>0</v>
      </c>
      <c r="G194" s="124">
        <f t="shared" si="33"/>
        <v>0</v>
      </c>
      <c r="H194" s="124">
        <f t="shared" si="28"/>
        <v>0</v>
      </c>
      <c r="I194" s="167">
        <f t="shared" si="29"/>
        <v>0</v>
      </c>
    </row>
    <row r="195" spans="1:9" ht="24.95" customHeight="1" x14ac:dyDescent="0.2">
      <c r="A195" s="143" t="str">
        <f>Datos!B203</f>
        <v>11.4.1.3</v>
      </c>
      <c r="B195" s="433" t="str">
        <f t="shared" si="32"/>
        <v>Luminaria cuadrada 1x18w</v>
      </c>
      <c r="C195" s="434"/>
      <c r="D195" s="164" t="str">
        <f t="shared" si="30"/>
        <v>Un.</v>
      </c>
      <c r="E195" s="165">
        <f t="shared" si="26"/>
        <v>0</v>
      </c>
      <c r="F195" s="166">
        <f t="shared" si="27"/>
        <v>0</v>
      </c>
      <c r="G195" s="124">
        <f t="shared" si="33"/>
        <v>0</v>
      </c>
      <c r="H195" s="124">
        <f t="shared" si="28"/>
        <v>0</v>
      </c>
      <c r="I195" s="167">
        <f t="shared" si="29"/>
        <v>0</v>
      </c>
    </row>
    <row r="196" spans="1:9" ht="24.95" customHeight="1" x14ac:dyDescent="0.2">
      <c r="A196" s="143" t="str">
        <f>Datos!B204</f>
        <v>11.4.1.4</v>
      </c>
      <c r="B196" s="433" t="str">
        <f t="shared" si="32"/>
        <v>Reflector Led 20w</v>
      </c>
      <c r="C196" s="434"/>
      <c r="D196" s="164" t="str">
        <f t="shared" si="30"/>
        <v>Un.</v>
      </c>
      <c r="E196" s="165">
        <f t="shared" si="26"/>
        <v>0</v>
      </c>
      <c r="F196" s="166">
        <f t="shared" si="27"/>
        <v>0</v>
      </c>
      <c r="G196" s="124">
        <f t="shared" si="33"/>
        <v>0</v>
      </c>
      <c r="H196" s="124">
        <f t="shared" si="28"/>
        <v>0</v>
      </c>
      <c r="I196" s="167">
        <f t="shared" si="29"/>
        <v>0</v>
      </c>
    </row>
    <row r="197" spans="1:9" ht="24.95" customHeight="1" x14ac:dyDescent="0.2">
      <c r="A197" s="143" t="str">
        <f>Datos!B205</f>
        <v>11.4.1.5</v>
      </c>
      <c r="B197" s="433" t="str">
        <f t="shared" si="32"/>
        <v>Reflector Led 150w</v>
      </c>
      <c r="C197" s="434"/>
      <c r="D197" s="164" t="str">
        <f t="shared" si="30"/>
        <v>Un.</v>
      </c>
      <c r="E197" s="165">
        <f t="shared" si="26"/>
        <v>0</v>
      </c>
      <c r="F197" s="166">
        <f t="shared" si="27"/>
        <v>0</v>
      </c>
      <c r="G197" s="124">
        <f t="shared" si="33"/>
        <v>0</v>
      </c>
      <c r="H197" s="124">
        <f t="shared" si="28"/>
        <v>0</v>
      </c>
      <c r="I197" s="167">
        <f t="shared" si="29"/>
        <v>0</v>
      </c>
    </row>
    <row r="198" spans="1:9" ht="24.95" customHeight="1" x14ac:dyDescent="0.2">
      <c r="A198" s="143" t="str">
        <f>Datos!B206</f>
        <v>11.4.1.6</v>
      </c>
      <c r="B198" s="433" t="str">
        <f t="shared" si="32"/>
        <v>Farol exterior 100w</v>
      </c>
      <c r="C198" s="434"/>
      <c r="D198" s="164" t="str">
        <f t="shared" si="30"/>
        <v>Un.</v>
      </c>
      <c r="E198" s="165">
        <f t="shared" si="26"/>
        <v>0</v>
      </c>
      <c r="F198" s="166">
        <f t="shared" si="27"/>
        <v>0</v>
      </c>
      <c r="G198" s="124">
        <f t="shared" si="33"/>
        <v>0</v>
      </c>
      <c r="H198" s="124">
        <f t="shared" si="28"/>
        <v>0</v>
      </c>
      <c r="I198" s="167">
        <f t="shared" si="29"/>
        <v>0</v>
      </c>
    </row>
    <row r="199" spans="1:9" ht="24.95" customHeight="1" x14ac:dyDescent="0.2">
      <c r="A199" s="143" t="str">
        <f>Datos!B207</f>
        <v>11.4.2</v>
      </c>
      <c r="B199" s="433" t="str">
        <f t="shared" si="32"/>
        <v>Luminarias</v>
      </c>
      <c r="C199" s="434"/>
      <c r="D199" s="164">
        <f t="shared" si="30"/>
        <v>0</v>
      </c>
      <c r="E199" s="165">
        <f t="shared" si="26"/>
        <v>0</v>
      </c>
      <c r="F199" s="166">
        <f t="shared" si="27"/>
        <v>0</v>
      </c>
      <c r="G199" s="124">
        <f t="shared" si="33"/>
        <v>0</v>
      </c>
      <c r="H199" s="124">
        <f t="shared" si="28"/>
        <v>0</v>
      </c>
      <c r="I199" s="167">
        <f t="shared" si="29"/>
        <v>0</v>
      </c>
    </row>
    <row r="200" spans="1:9" ht="24.95" customHeight="1" x14ac:dyDescent="0.2">
      <c r="A200" s="143" t="str">
        <f>Datos!B208</f>
        <v>11.4.2.1</v>
      </c>
      <c r="B200" s="433" t="str">
        <f t="shared" si="32"/>
        <v>Tubos LED .18w Luz Dia</v>
      </c>
      <c r="C200" s="434"/>
      <c r="D200" s="164" t="str">
        <f t="shared" si="30"/>
        <v xml:space="preserve">Un </v>
      </c>
      <c r="E200" s="165">
        <f t="shared" si="26"/>
        <v>0</v>
      </c>
      <c r="F200" s="166">
        <f t="shared" si="27"/>
        <v>0</v>
      </c>
      <c r="G200" s="124">
        <f t="shared" si="33"/>
        <v>0</v>
      </c>
      <c r="H200" s="124">
        <f t="shared" si="28"/>
        <v>0</v>
      </c>
      <c r="I200" s="167">
        <f t="shared" si="29"/>
        <v>0</v>
      </c>
    </row>
    <row r="201" spans="1:9" ht="24.95" customHeight="1" x14ac:dyDescent="0.2">
      <c r="A201" s="143" t="str">
        <f>Datos!B209</f>
        <v>11.4.2.2</v>
      </c>
      <c r="B201" s="433" t="str">
        <f t="shared" si="32"/>
        <v>Tubos LED .24w Luz Dia</v>
      </c>
      <c r="C201" s="434"/>
      <c r="D201" s="164" t="str">
        <f t="shared" si="30"/>
        <v xml:space="preserve">Un </v>
      </c>
      <c r="E201" s="165">
        <f t="shared" si="26"/>
        <v>0</v>
      </c>
      <c r="F201" s="166">
        <f t="shared" si="27"/>
        <v>0</v>
      </c>
      <c r="G201" s="124">
        <f t="shared" si="33"/>
        <v>0</v>
      </c>
      <c r="H201" s="124">
        <f t="shared" si="28"/>
        <v>0</v>
      </c>
      <c r="I201" s="167">
        <f t="shared" si="29"/>
        <v>0</v>
      </c>
    </row>
    <row r="202" spans="1:9" ht="24.95" customHeight="1" x14ac:dyDescent="0.2">
      <c r="A202" s="143" t="str">
        <f>Datos!B210</f>
        <v>11.4.3</v>
      </c>
      <c r="B202" s="433" t="str">
        <f t="shared" si="32"/>
        <v>Iluminación de Emergencia</v>
      </c>
      <c r="C202" s="434"/>
      <c r="D202" s="164" t="str">
        <f t="shared" si="30"/>
        <v xml:space="preserve">Un </v>
      </c>
      <c r="E202" s="165">
        <f t="shared" si="26"/>
        <v>0</v>
      </c>
      <c r="F202" s="166">
        <f t="shared" si="27"/>
        <v>0</v>
      </c>
      <c r="G202" s="124">
        <f t="shared" si="33"/>
        <v>0</v>
      </c>
      <c r="H202" s="124">
        <f t="shared" si="28"/>
        <v>0</v>
      </c>
      <c r="I202" s="167">
        <f t="shared" si="29"/>
        <v>0</v>
      </c>
    </row>
    <row r="203" spans="1:9" ht="24.95" customHeight="1" x14ac:dyDescent="0.2">
      <c r="A203" s="143" t="str">
        <f>Datos!B211</f>
        <v>11.4.4</v>
      </c>
      <c r="B203" s="433" t="str">
        <f t="shared" si="32"/>
        <v>Ventiladores</v>
      </c>
      <c r="C203" s="434"/>
      <c r="D203" s="164" t="str">
        <f t="shared" si="30"/>
        <v xml:space="preserve">Un </v>
      </c>
      <c r="E203" s="165">
        <f t="shared" si="26"/>
        <v>0</v>
      </c>
      <c r="F203" s="166">
        <f t="shared" si="27"/>
        <v>0</v>
      </c>
      <c r="G203" s="124">
        <f t="shared" si="33"/>
        <v>0</v>
      </c>
      <c r="H203" s="124">
        <f t="shared" si="28"/>
        <v>0</v>
      </c>
      <c r="I203" s="167">
        <f t="shared" si="29"/>
        <v>0</v>
      </c>
    </row>
    <row r="204" spans="1:9" ht="24.95" customHeight="1" x14ac:dyDescent="0.2">
      <c r="A204" s="143" t="str">
        <f>Datos!B212</f>
        <v>11.4.5</v>
      </c>
      <c r="B204" s="433" t="str">
        <f t="shared" si="32"/>
        <v>Otros Artefactos</v>
      </c>
      <c r="C204" s="434"/>
      <c r="D204" s="164">
        <f t="shared" si="30"/>
        <v>0</v>
      </c>
      <c r="E204" s="165">
        <f t="shared" si="26"/>
        <v>0</v>
      </c>
      <c r="F204" s="166">
        <f t="shared" si="27"/>
        <v>0</v>
      </c>
      <c r="G204" s="124">
        <f t="shared" si="33"/>
        <v>0</v>
      </c>
      <c r="H204" s="124">
        <f t="shared" si="28"/>
        <v>0</v>
      </c>
      <c r="I204" s="167">
        <f t="shared" si="29"/>
        <v>0</v>
      </c>
    </row>
    <row r="205" spans="1:9" ht="24.95" customHeight="1" x14ac:dyDescent="0.2">
      <c r="A205" s="143" t="str">
        <f>Datos!B213</f>
        <v>11.4.5.1</v>
      </c>
      <c r="B205" s="433" t="str">
        <f t="shared" si="32"/>
        <v>TERMOTANQUE ELECTRICO 80 lts</v>
      </c>
      <c r="C205" s="434"/>
      <c r="D205" s="164" t="str">
        <f t="shared" si="30"/>
        <v>Un</v>
      </c>
      <c r="E205" s="165">
        <f t="shared" si="26"/>
        <v>0</v>
      </c>
      <c r="F205" s="166">
        <f t="shared" si="27"/>
        <v>0</v>
      </c>
      <c r="G205" s="124">
        <f t="shared" si="33"/>
        <v>0</v>
      </c>
      <c r="H205" s="124">
        <f t="shared" si="28"/>
        <v>0</v>
      </c>
      <c r="I205" s="167">
        <f t="shared" si="29"/>
        <v>0</v>
      </c>
    </row>
    <row r="206" spans="1:9" ht="24.95" customHeight="1" x14ac:dyDescent="0.2">
      <c r="A206" s="143" t="str">
        <f>Datos!B214</f>
        <v>11.4.5.2</v>
      </c>
      <c r="B206" s="433" t="str">
        <f t="shared" si="32"/>
        <v>TERMOTANQUE ELECTRICO 60 lts</v>
      </c>
      <c r="C206" s="434"/>
      <c r="D206" s="164" t="str">
        <f t="shared" si="30"/>
        <v>Un</v>
      </c>
      <c r="E206" s="165">
        <f t="shared" si="26"/>
        <v>0</v>
      </c>
      <c r="F206" s="166">
        <f t="shared" si="27"/>
        <v>0</v>
      </c>
      <c r="G206" s="124">
        <f t="shared" si="33"/>
        <v>0</v>
      </c>
      <c r="H206" s="124">
        <f t="shared" si="28"/>
        <v>0</v>
      </c>
      <c r="I206" s="167">
        <f t="shared" si="29"/>
        <v>0</v>
      </c>
    </row>
    <row r="207" spans="1:9" ht="24.95" customHeight="1" x14ac:dyDescent="0.2">
      <c r="A207" s="143" t="str">
        <f>Datos!B215</f>
        <v>11.4.5.3</v>
      </c>
      <c r="B207" s="433" t="str">
        <f t="shared" si="32"/>
        <v>Freezer</v>
      </c>
      <c r="C207" s="434"/>
      <c r="D207" s="164" t="str">
        <f t="shared" si="30"/>
        <v>Un</v>
      </c>
      <c r="E207" s="165">
        <f t="shared" si="26"/>
        <v>0</v>
      </c>
      <c r="F207" s="166">
        <f t="shared" si="27"/>
        <v>0</v>
      </c>
      <c r="G207" s="124">
        <f t="shared" si="33"/>
        <v>0</v>
      </c>
      <c r="H207" s="124">
        <f t="shared" si="28"/>
        <v>0</v>
      </c>
      <c r="I207" s="167">
        <f t="shared" si="29"/>
        <v>0</v>
      </c>
    </row>
    <row r="208" spans="1:9" ht="24.95" customHeight="1" x14ac:dyDescent="0.2">
      <c r="A208" s="143" t="str">
        <f>Datos!B216</f>
        <v>11.4.5.4</v>
      </c>
      <c r="B208" s="433" t="str">
        <f t="shared" ref="B208:B216" si="34">IFERROR(VLOOKUP(A208,Tabla_Datos,2,FALSE),"")</f>
        <v>Heladera</v>
      </c>
      <c r="C208" s="434"/>
      <c r="D208" s="164" t="str">
        <f t="shared" si="30"/>
        <v>Un</v>
      </c>
      <c r="E208" s="165">
        <f t="shared" ref="E208:E216" si="35">IFERROR(VLOOKUP(A208,Tabla_Datos,4,FALSE),0)</f>
        <v>0</v>
      </c>
      <c r="F208" s="166">
        <f t="shared" ref="F208:F216" si="36">IFERROR(VLOOKUP(A208,Tabla_Analisis_Precio,7,FALSE),0)</f>
        <v>0</v>
      </c>
      <c r="G208" s="124">
        <f t="shared" si="33"/>
        <v>0</v>
      </c>
      <c r="H208" s="124">
        <f t="shared" ref="H208:H216" si="37">ROUND(E208*G208,2)</f>
        <v>0</v>
      </c>
      <c r="I208" s="167">
        <f t="shared" ref="I208:I216" si="38">IFERROR(H208/Monto_Oferta,0)</f>
        <v>0</v>
      </c>
    </row>
    <row r="209" spans="1:9" ht="24.95" customHeight="1" x14ac:dyDescent="0.2">
      <c r="A209" s="143" t="str">
        <f>Datos!B217</f>
        <v>12</v>
      </c>
      <c r="B209" s="433" t="str">
        <f t="shared" si="34"/>
        <v>INSTALACIÓN SANITARIA</v>
      </c>
      <c r="C209" s="434"/>
      <c r="D209" s="164">
        <f t="shared" si="30"/>
        <v>0</v>
      </c>
      <c r="E209" s="165">
        <f t="shared" si="35"/>
        <v>0</v>
      </c>
      <c r="F209" s="166">
        <f t="shared" si="36"/>
        <v>0</v>
      </c>
      <c r="G209" s="124">
        <f t="shared" si="33"/>
        <v>0</v>
      </c>
      <c r="H209" s="124">
        <f t="shared" si="37"/>
        <v>0</v>
      </c>
      <c r="I209" s="167">
        <f t="shared" si="38"/>
        <v>0</v>
      </c>
    </row>
    <row r="210" spans="1:9" ht="24.95" customHeight="1" x14ac:dyDescent="0.2">
      <c r="A210" s="143" t="str">
        <f>Datos!B218</f>
        <v>12.1</v>
      </c>
      <c r="B210" s="433" t="str">
        <f t="shared" si="34"/>
        <v>Instalación base de cloacas, caños, cámaras</v>
      </c>
      <c r="C210" s="434"/>
      <c r="D210" s="164">
        <f t="shared" ref="D210:D273" si="39">IFERROR(VLOOKUP(A210,Tabla_Datos,3,FALSE),"")</f>
        <v>0</v>
      </c>
      <c r="E210" s="165">
        <f t="shared" si="35"/>
        <v>0</v>
      </c>
      <c r="F210" s="166">
        <f t="shared" si="36"/>
        <v>0</v>
      </c>
      <c r="G210" s="124">
        <f t="shared" ref="G210:G216" si="40">ROUND(PrecioUnitario(F210,Costo_Financiero,Gasto_Generales_Porcentaje,Beneficio,Ingresos_Brutos,IVA),2)</f>
        <v>0</v>
      </c>
      <c r="H210" s="124">
        <f t="shared" si="37"/>
        <v>0</v>
      </c>
      <c r="I210" s="167">
        <f t="shared" si="38"/>
        <v>0</v>
      </c>
    </row>
    <row r="211" spans="1:9" ht="24.95" customHeight="1" x14ac:dyDescent="0.2">
      <c r="A211" s="143" t="str">
        <f>Datos!B219</f>
        <v>12.1.1</v>
      </c>
      <c r="B211" s="433" t="str">
        <f t="shared" si="34"/>
        <v>Excavaciones</v>
      </c>
      <c r="C211" s="434"/>
      <c r="D211" s="164" t="str">
        <f t="shared" si="39"/>
        <v>m3</v>
      </c>
      <c r="E211" s="165">
        <f t="shared" si="35"/>
        <v>0</v>
      </c>
      <c r="F211" s="166">
        <f t="shared" si="36"/>
        <v>0</v>
      </c>
      <c r="G211" s="124">
        <f t="shared" si="40"/>
        <v>0</v>
      </c>
      <c r="H211" s="124">
        <f t="shared" si="37"/>
        <v>0</v>
      </c>
      <c r="I211" s="167">
        <f t="shared" si="38"/>
        <v>0</v>
      </c>
    </row>
    <row r="212" spans="1:9" ht="24.95" customHeight="1" x14ac:dyDescent="0.2">
      <c r="A212" s="143" t="str">
        <f>Datos!B220</f>
        <v>12.1.2</v>
      </c>
      <c r="B212" s="433" t="str">
        <f t="shared" si="34"/>
        <v>Rellenos de Tierra</v>
      </c>
      <c r="C212" s="434"/>
      <c r="D212" s="164" t="str">
        <f t="shared" si="39"/>
        <v>m3</v>
      </c>
      <c r="E212" s="165">
        <f t="shared" si="35"/>
        <v>0</v>
      </c>
      <c r="F212" s="166">
        <f t="shared" si="36"/>
        <v>0</v>
      </c>
      <c r="G212" s="124">
        <f t="shared" si="40"/>
        <v>0</v>
      </c>
      <c r="H212" s="124">
        <f t="shared" si="37"/>
        <v>0</v>
      </c>
      <c r="I212" s="167">
        <f t="shared" si="38"/>
        <v>0</v>
      </c>
    </row>
    <row r="213" spans="1:9" ht="24.95" customHeight="1" x14ac:dyDescent="0.2">
      <c r="A213" s="143" t="str">
        <f>Datos!B221</f>
        <v>12.1.3</v>
      </c>
      <c r="B213" s="433" t="str">
        <f t="shared" si="34"/>
        <v>Revoques de cámaras de inspección y receptáculos</v>
      </c>
      <c r="C213" s="434"/>
      <c r="D213" s="164" t="str">
        <f t="shared" si="39"/>
        <v>m2</v>
      </c>
      <c r="E213" s="165">
        <f t="shared" si="35"/>
        <v>0</v>
      </c>
      <c r="F213" s="166">
        <f t="shared" si="36"/>
        <v>0</v>
      </c>
      <c r="G213" s="124">
        <f t="shared" si="40"/>
        <v>0</v>
      </c>
      <c r="H213" s="124">
        <f t="shared" si="37"/>
        <v>0</v>
      </c>
      <c r="I213" s="167">
        <f t="shared" si="38"/>
        <v>0</v>
      </c>
    </row>
    <row r="214" spans="1:9" ht="24.95" customHeight="1" x14ac:dyDescent="0.2">
      <c r="A214" s="143" t="str">
        <f>Datos!B222</f>
        <v>12.1.4</v>
      </c>
      <c r="B214" s="433" t="str">
        <f t="shared" si="34"/>
        <v>Cámaras y receptáculos</v>
      </c>
      <c r="C214" s="434"/>
      <c r="D214" s="164" t="str">
        <f t="shared" si="39"/>
        <v>gl</v>
      </c>
      <c r="E214" s="165">
        <f t="shared" si="35"/>
        <v>0</v>
      </c>
      <c r="F214" s="166">
        <f t="shared" si="36"/>
        <v>0</v>
      </c>
      <c r="G214" s="124">
        <f t="shared" si="40"/>
        <v>0</v>
      </c>
      <c r="H214" s="124">
        <f t="shared" si="37"/>
        <v>0</v>
      </c>
      <c r="I214" s="167">
        <f t="shared" si="38"/>
        <v>0</v>
      </c>
    </row>
    <row r="215" spans="1:9" ht="24.95" customHeight="1" x14ac:dyDescent="0.2">
      <c r="A215" s="143" t="str">
        <f>Datos!B223</f>
        <v>12.1.5</v>
      </c>
      <c r="B215" s="433" t="str">
        <f t="shared" si="34"/>
        <v>Cañerías, piezas y accesorios</v>
      </c>
      <c r="C215" s="434"/>
      <c r="D215" s="164">
        <f t="shared" si="39"/>
        <v>0</v>
      </c>
      <c r="E215" s="165">
        <f t="shared" si="35"/>
        <v>0</v>
      </c>
      <c r="F215" s="166">
        <f t="shared" si="36"/>
        <v>0</v>
      </c>
      <c r="G215" s="124">
        <f t="shared" si="40"/>
        <v>0</v>
      </c>
      <c r="H215" s="124">
        <f t="shared" si="37"/>
        <v>0</v>
      </c>
      <c r="I215" s="167">
        <f t="shared" si="38"/>
        <v>0</v>
      </c>
    </row>
    <row r="216" spans="1:9" ht="24.95" customHeight="1" x14ac:dyDescent="0.2">
      <c r="A216" s="143" t="str">
        <f>Datos!B224</f>
        <v>12.1.5.1</v>
      </c>
      <c r="B216" s="433" t="str">
        <f t="shared" si="34"/>
        <v>Caño PVC Ø 110  (incluido caños de ventilacion y desague pluvial)</v>
      </c>
      <c r="C216" s="434"/>
      <c r="D216" s="164" t="str">
        <f t="shared" si="39"/>
        <v>ml</v>
      </c>
      <c r="E216" s="165">
        <f t="shared" si="35"/>
        <v>0</v>
      </c>
      <c r="F216" s="166">
        <f t="shared" si="36"/>
        <v>0</v>
      </c>
      <c r="G216" s="124">
        <f t="shared" si="40"/>
        <v>0</v>
      </c>
      <c r="H216" s="124">
        <f t="shared" si="37"/>
        <v>0</v>
      </c>
      <c r="I216" s="167">
        <f t="shared" si="38"/>
        <v>0</v>
      </c>
    </row>
    <row r="217" spans="1:9" ht="24.95" customHeight="1" x14ac:dyDescent="0.2">
      <c r="A217" s="143" t="str">
        <f>Datos!B225</f>
        <v>12.1.5.2</v>
      </c>
      <c r="B217" s="433" t="str">
        <f t="shared" ref="B217:B223" si="41">IFERROR(VLOOKUP(A217,Tabla_Datos,2,FALSE),"")</f>
        <v>Caño PVC Ø 63</v>
      </c>
      <c r="C217" s="434"/>
      <c r="D217" s="164" t="str">
        <f t="shared" si="39"/>
        <v>ml</v>
      </c>
      <c r="E217" s="165">
        <f t="shared" ref="E217:E223" si="42">IFERROR(VLOOKUP(A217,Tabla_Datos,4,FALSE),0)</f>
        <v>0</v>
      </c>
      <c r="F217" s="166">
        <f t="shared" ref="F217:F223" si="43">IFERROR(VLOOKUP(A217,Tabla_Analisis_Precio,7,FALSE),0)</f>
        <v>0</v>
      </c>
      <c r="G217" s="124">
        <f t="shared" ref="G217:G223" si="44">ROUND(PrecioUnitario(F217,Costo_Financiero,Gasto_Generales_Porcentaje,Beneficio,Ingresos_Brutos,IVA),2)</f>
        <v>0</v>
      </c>
      <c r="H217" s="124">
        <f t="shared" ref="H217:H223" si="45">ROUND(E217*G217,2)</f>
        <v>0</v>
      </c>
      <c r="I217" s="167">
        <f t="shared" ref="I217:I223" si="46">IFERROR(H217/Monto_Oferta,0)</f>
        <v>0</v>
      </c>
    </row>
    <row r="218" spans="1:9" ht="24.95" customHeight="1" x14ac:dyDescent="0.2">
      <c r="A218" s="143" t="str">
        <f>Datos!B226</f>
        <v>12.1.5.3</v>
      </c>
      <c r="B218" s="433" t="str">
        <f t="shared" si="41"/>
        <v>Caño PVC Ø 40</v>
      </c>
      <c r="C218" s="434"/>
      <c r="D218" s="164" t="str">
        <f t="shared" si="39"/>
        <v>ml</v>
      </c>
      <c r="E218" s="165">
        <f t="shared" si="42"/>
        <v>0</v>
      </c>
      <c r="F218" s="166">
        <f t="shared" si="43"/>
        <v>0</v>
      </c>
      <c r="G218" s="124">
        <f t="shared" si="44"/>
        <v>0</v>
      </c>
      <c r="H218" s="124">
        <f t="shared" si="45"/>
        <v>0</v>
      </c>
      <c r="I218" s="167">
        <f t="shared" si="46"/>
        <v>0</v>
      </c>
    </row>
    <row r="219" spans="1:9" ht="24.95" customHeight="1" x14ac:dyDescent="0.2">
      <c r="A219" s="143" t="str">
        <f>Datos!B227</f>
        <v>12.1.5.4</v>
      </c>
      <c r="B219" s="433" t="str">
        <f t="shared" si="41"/>
        <v>Bocas de Acceso</v>
      </c>
      <c r="C219" s="434"/>
      <c r="D219" s="164" t="str">
        <f t="shared" si="39"/>
        <v>Un</v>
      </c>
      <c r="E219" s="165">
        <f t="shared" si="42"/>
        <v>0</v>
      </c>
      <c r="F219" s="166">
        <f t="shared" si="43"/>
        <v>0</v>
      </c>
      <c r="G219" s="124">
        <f t="shared" si="44"/>
        <v>0</v>
      </c>
      <c r="H219" s="124">
        <f t="shared" si="45"/>
        <v>0</v>
      </c>
      <c r="I219" s="167">
        <f t="shared" si="46"/>
        <v>0</v>
      </c>
    </row>
    <row r="220" spans="1:9" ht="24.95" customHeight="1" x14ac:dyDescent="0.2">
      <c r="A220" s="143" t="str">
        <f>Datos!B228</f>
        <v>12.1.5.5</v>
      </c>
      <c r="B220" s="433" t="str">
        <f t="shared" si="41"/>
        <v>Bocas de Inspección</v>
      </c>
      <c r="C220" s="434"/>
      <c r="D220" s="164" t="str">
        <f t="shared" si="39"/>
        <v>Un</v>
      </c>
      <c r="E220" s="165">
        <f t="shared" si="42"/>
        <v>0</v>
      </c>
      <c r="F220" s="166">
        <f t="shared" si="43"/>
        <v>0</v>
      </c>
      <c r="G220" s="124">
        <f t="shared" si="44"/>
        <v>0</v>
      </c>
      <c r="H220" s="124">
        <f t="shared" si="45"/>
        <v>0</v>
      </c>
      <c r="I220" s="167">
        <f t="shared" si="46"/>
        <v>0</v>
      </c>
    </row>
    <row r="221" spans="1:9" ht="24.95" customHeight="1" x14ac:dyDescent="0.2">
      <c r="A221" s="143" t="str">
        <f>Datos!B229</f>
        <v>12.1.5.6</v>
      </c>
      <c r="B221" s="433" t="str">
        <f t="shared" si="41"/>
        <v>Pileta de piso</v>
      </c>
      <c r="C221" s="434"/>
      <c r="D221" s="164" t="str">
        <f t="shared" si="39"/>
        <v>Un</v>
      </c>
      <c r="E221" s="165">
        <f t="shared" si="42"/>
        <v>0</v>
      </c>
      <c r="F221" s="166">
        <f t="shared" si="43"/>
        <v>0</v>
      </c>
      <c r="G221" s="124">
        <f t="shared" si="44"/>
        <v>0</v>
      </c>
      <c r="H221" s="124">
        <f t="shared" si="45"/>
        <v>0</v>
      </c>
      <c r="I221" s="167">
        <f t="shared" si="46"/>
        <v>0</v>
      </c>
    </row>
    <row r="222" spans="1:9" ht="24.95" customHeight="1" x14ac:dyDescent="0.2">
      <c r="A222" s="143" t="str">
        <f>Datos!B230</f>
        <v>12.2</v>
      </c>
      <c r="B222" s="433" t="str">
        <f t="shared" si="41"/>
        <v>Ventilacion</v>
      </c>
      <c r="C222" s="434"/>
      <c r="D222" s="164">
        <f t="shared" si="39"/>
        <v>0</v>
      </c>
      <c r="E222" s="165">
        <f t="shared" si="42"/>
        <v>0</v>
      </c>
      <c r="F222" s="166">
        <f t="shared" si="43"/>
        <v>0</v>
      </c>
      <c r="G222" s="124">
        <f t="shared" si="44"/>
        <v>0</v>
      </c>
      <c r="H222" s="124">
        <f t="shared" si="45"/>
        <v>0</v>
      </c>
      <c r="I222" s="167">
        <f t="shared" si="46"/>
        <v>0</v>
      </c>
    </row>
    <row r="223" spans="1:9" ht="24.95" customHeight="1" x14ac:dyDescent="0.2">
      <c r="A223" s="143" t="str">
        <f>Datos!B231</f>
        <v>12.2.1</v>
      </c>
      <c r="B223" s="433" t="str">
        <f t="shared" si="41"/>
        <v>Cañerías de P.V.C. y Accesorios</v>
      </c>
      <c r="C223" s="434"/>
      <c r="D223" s="164" t="str">
        <f t="shared" si="39"/>
        <v>ml</v>
      </c>
      <c r="E223" s="165">
        <f t="shared" si="42"/>
        <v>0</v>
      </c>
      <c r="F223" s="166">
        <f t="shared" si="43"/>
        <v>0</v>
      </c>
      <c r="G223" s="124">
        <f t="shared" si="44"/>
        <v>0</v>
      </c>
      <c r="H223" s="124">
        <f t="shared" si="45"/>
        <v>0</v>
      </c>
      <c r="I223" s="167">
        <f t="shared" si="46"/>
        <v>0</v>
      </c>
    </row>
    <row r="224" spans="1:9" ht="24.95" customHeight="1" x14ac:dyDescent="0.2">
      <c r="A224" s="143" t="str">
        <f>Datos!B232</f>
        <v>12.3</v>
      </c>
      <c r="B224" s="433" t="str">
        <f t="shared" ref="B224:B287" si="47">IFERROR(VLOOKUP(A224,Tabla_Datos,2,FALSE),"")</f>
        <v>Dispositivos de tratamiento de efluentes y otros</v>
      </c>
      <c r="C224" s="434"/>
      <c r="D224" s="164">
        <f t="shared" si="39"/>
        <v>0</v>
      </c>
      <c r="E224" s="165">
        <f t="shared" ref="E224:E287" si="48">IFERROR(VLOOKUP(A224,Tabla_Datos,4,FALSE),0)</f>
        <v>0</v>
      </c>
      <c r="F224" s="166">
        <f t="shared" ref="F224:F287" si="49">IFERROR(VLOOKUP(A224,Tabla_Analisis_Precio,7,FALSE),0)</f>
        <v>0</v>
      </c>
      <c r="G224" s="124">
        <f t="shared" ref="G224:G287" si="50">ROUND(PrecioUnitario(F224,Costo_Financiero,Gasto_Generales_Porcentaje,Beneficio,Ingresos_Brutos,IVA),2)</f>
        <v>0</v>
      </c>
      <c r="H224" s="124">
        <f t="shared" ref="H224:H287" si="51">ROUND(E224*G224,2)</f>
        <v>0</v>
      </c>
      <c r="I224" s="167">
        <f t="shared" ref="I224:I287" si="52">IFERROR(H224/Monto_Oferta,0)</f>
        <v>0</v>
      </c>
    </row>
    <row r="225" spans="1:9" ht="24.95" customHeight="1" x14ac:dyDescent="0.2">
      <c r="A225" s="143" t="str">
        <f>Datos!B233</f>
        <v>12.3.1</v>
      </c>
      <c r="B225" s="433" t="str">
        <f t="shared" si="47"/>
        <v>Tratamiento de Efluentes</v>
      </c>
      <c r="C225" s="434"/>
      <c r="D225" s="164" t="str">
        <f t="shared" si="39"/>
        <v>Un.</v>
      </c>
      <c r="E225" s="165">
        <f t="shared" si="48"/>
        <v>0</v>
      </c>
      <c r="F225" s="166">
        <f t="shared" si="49"/>
        <v>0</v>
      </c>
      <c r="G225" s="124">
        <f t="shared" si="50"/>
        <v>0</v>
      </c>
      <c r="H225" s="124">
        <f t="shared" si="51"/>
        <v>0</v>
      </c>
      <c r="I225" s="167">
        <f t="shared" si="52"/>
        <v>0</v>
      </c>
    </row>
    <row r="226" spans="1:9" ht="24.95" customHeight="1" x14ac:dyDescent="0.2">
      <c r="A226" s="143" t="str">
        <f>Datos!B234</f>
        <v>12.3.2</v>
      </c>
      <c r="B226" s="433" t="str">
        <f t="shared" si="47"/>
        <v xml:space="preserve">Cámara séptica </v>
      </c>
      <c r="C226" s="434"/>
      <c r="D226" s="164" t="str">
        <f t="shared" si="39"/>
        <v>Un.</v>
      </c>
      <c r="E226" s="165">
        <f t="shared" si="48"/>
        <v>0</v>
      </c>
      <c r="F226" s="166">
        <f t="shared" si="49"/>
        <v>0</v>
      </c>
      <c r="G226" s="124">
        <f t="shared" si="50"/>
        <v>0</v>
      </c>
      <c r="H226" s="124">
        <f t="shared" si="51"/>
        <v>0</v>
      </c>
      <c r="I226" s="167">
        <f t="shared" si="52"/>
        <v>0</v>
      </c>
    </row>
    <row r="227" spans="1:9" ht="24.95" customHeight="1" x14ac:dyDescent="0.2">
      <c r="A227" s="143" t="str">
        <f>Datos!B235</f>
        <v>12.3.3</v>
      </c>
      <c r="B227" s="433" t="str">
        <f t="shared" si="47"/>
        <v>Pozos Absorbentes y Conexiones</v>
      </c>
      <c r="C227" s="434"/>
      <c r="D227" s="164" t="str">
        <f t="shared" si="39"/>
        <v>Un.</v>
      </c>
      <c r="E227" s="165">
        <f t="shared" si="48"/>
        <v>0</v>
      </c>
      <c r="F227" s="166">
        <f t="shared" si="49"/>
        <v>0</v>
      </c>
      <c r="G227" s="124">
        <f t="shared" si="50"/>
        <v>0</v>
      </c>
      <c r="H227" s="124">
        <f t="shared" si="51"/>
        <v>0</v>
      </c>
      <c r="I227" s="167">
        <f t="shared" si="52"/>
        <v>0</v>
      </c>
    </row>
    <row r="228" spans="1:9" ht="24.95" customHeight="1" x14ac:dyDescent="0.2">
      <c r="A228" s="143" t="str">
        <f>Datos!B236</f>
        <v>12.3.4</v>
      </c>
      <c r="B228" s="433" t="str">
        <f t="shared" si="47"/>
        <v>Interceptores de grasas y aceites</v>
      </c>
      <c r="C228" s="434"/>
      <c r="D228" s="164" t="str">
        <f t="shared" si="39"/>
        <v>Un.</v>
      </c>
      <c r="E228" s="165">
        <f t="shared" si="48"/>
        <v>0</v>
      </c>
      <c r="F228" s="166">
        <f t="shared" si="49"/>
        <v>0</v>
      </c>
      <c r="G228" s="124">
        <f t="shared" si="50"/>
        <v>0</v>
      </c>
      <c r="H228" s="124">
        <f t="shared" si="51"/>
        <v>0</v>
      </c>
      <c r="I228" s="167">
        <f t="shared" si="52"/>
        <v>0</v>
      </c>
    </row>
    <row r="229" spans="1:9" ht="24.95" customHeight="1" x14ac:dyDescent="0.2">
      <c r="A229" s="143" t="str">
        <f>Datos!B237</f>
        <v>12.6</v>
      </c>
      <c r="B229" s="433" t="str">
        <f t="shared" si="47"/>
        <v>Cañería distribución agua fría-caliente</v>
      </c>
      <c r="C229" s="434"/>
      <c r="D229" s="164">
        <f t="shared" si="39"/>
        <v>0</v>
      </c>
      <c r="E229" s="165">
        <f t="shared" si="48"/>
        <v>0</v>
      </c>
      <c r="F229" s="166">
        <f t="shared" si="49"/>
        <v>0</v>
      </c>
      <c r="G229" s="124">
        <f t="shared" si="50"/>
        <v>0</v>
      </c>
      <c r="H229" s="124">
        <f t="shared" si="51"/>
        <v>0</v>
      </c>
      <c r="I229" s="167">
        <f t="shared" si="52"/>
        <v>0</v>
      </c>
    </row>
    <row r="230" spans="1:9" ht="24.95" customHeight="1" x14ac:dyDescent="0.2">
      <c r="A230" s="143" t="str">
        <f>Datos!B238</f>
        <v>12.6.1</v>
      </c>
      <c r="B230" s="433" t="str">
        <f t="shared" si="47"/>
        <v>Piezas especiales</v>
      </c>
      <c r="C230" s="434"/>
      <c r="D230" s="164" t="str">
        <f t="shared" si="39"/>
        <v>gl</v>
      </c>
      <c r="E230" s="165">
        <f t="shared" si="48"/>
        <v>0</v>
      </c>
      <c r="F230" s="166">
        <f t="shared" si="49"/>
        <v>0</v>
      </c>
      <c r="G230" s="124">
        <f t="shared" si="50"/>
        <v>0</v>
      </c>
      <c r="H230" s="124">
        <f t="shared" si="51"/>
        <v>0</v>
      </c>
      <c r="I230" s="167">
        <f t="shared" si="52"/>
        <v>0</v>
      </c>
    </row>
    <row r="231" spans="1:9" ht="24.95" customHeight="1" x14ac:dyDescent="0.2">
      <c r="A231" s="143" t="str">
        <f>Datos!B239</f>
        <v>12.6.2</v>
      </c>
      <c r="B231" s="433" t="str">
        <f t="shared" si="47"/>
        <v>Cañerías para distribución de agua</v>
      </c>
      <c r="C231" s="434"/>
      <c r="D231" s="164">
        <f t="shared" si="39"/>
        <v>0</v>
      </c>
      <c r="E231" s="165">
        <f t="shared" si="48"/>
        <v>0</v>
      </c>
      <c r="F231" s="166">
        <f t="shared" si="49"/>
        <v>0</v>
      </c>
      <c r="G231" s="124">
        <f t="shared" si="50"/>
        <v>0</v>
      </c>
      <c r="H231" s="124">
        <f t="shared" si="51"/>
        <v>0</v>
      </c>
      <c r="I231" s="167">
        <f t="shared" si="52"/>
        <v>0</v>
      </c>
    </row>
    <row r="232" spans="1:9" ht="24.95" customHeight="1" x14ac:dyDescent="0.2">
      <c r="A232" s="143" t="str">
        <f>Datos!B240</f>
        <v>12.6.2.1</v>
      </c>
      <c r="B232" s="433" t="str">
        <f t="shared" si="47"/>
        <v>Caño AcquaØ 75mm</v>
      </c>
      <c r="C232" s="434"/>
      <c r="D232" s="164" t="str">
        <f t="shared" si="39"/>
        <v>ml</v>
      </c>
      <c r="E232" s="165">
        <f t="shared" si="48"/>
        <v>0</v>
      </c>
      <c r="F232" s="166">
        <f t="shared" si="49"/>
        <v>0</v>
      </c>
      <c r="G232" s="124">
        <f t="shared" si="50"/>
        <v>0</v>
      </c>
      <c r="H232" s="124">
        <f t="shared" si="51"/>
        <v>0</v>
      </c>
      <c r="I232" s="167">
        <f t="shared" si="52"/>
        <v>0</v>
      </c>
    </row>
    <row r="233" spans="1:9" ht="24.95" customHeight="1" x14ac:dyDescent="0.2">
      <c r="A233" s="143" t="str">
        <f>Datos!B241</f>
        <v>12.6.2.2</v>
      </c>
      <c r="B233" s="433" t="str">
        <f t="shared" si="47"/>
        <v>Caño AcquaØ 63mm- P/colector</v>
      </c>
      <c r="C233" s="434"/>
      <c r="D233" s="164" t="str">
        <f t="shared" si="39"/>
        <v>ml</v>
      </c>
      <c r="E233" s="165">
        <f t="shared" si="48"/>
        <v>0</v>
      </c>
      <c r="F233" s="166">
        <f t="shared" si="49"/>
        <v>0</v>
      </c>
      <c r="G233" s="124">
        <f t="shared" si="50"/>
        <v>0</v>
      </c>
      <c r="H233" s="124">
        <f t="shared" si="51"/>
        <v>0</v>
      </c>
      <c r="I233" s="167">
        <f t="shared" si="52"/>
        <v>0</v>
      </c>
    </row>
    <row r="234" spans="1:9" ht="24.95" customHeight="1" x14ac:dyDescent="0.2">
      <c r="A234" s="143" t="str">
        <f>Datos!B242</f>
        <v>12.6.2.3</v>
      </c>
      <c r="B234" s="433" t="str">
        <f t="shared" si="47"/>
        <v>Caño AcquaØ 50mm</v>
      </c>
      <c r="C234" s="434"/>
      <c r="D234" s="164" t="str">
        <f t="shared" si="39"/>
        <v>ml</v>
      </c>
      <c r="E234" s="165">
        <f t="shared" si="48"/>
        <v>0</v>
      </c>
      <c r="F234" s="166">
        <f t="shared" si="49"/>
        <v>0</v>
      </c>
      <c r="G234" s="124">
        <f t="shared" si="50"/>
        <v>0</v>
      </c>
      <c r="H234" s="124">
        <f t="shared" si="51"/>
        <v>0</v>
      </c>
      <c r="I234" s="167">
        <f t="shared" si="52"/>
        <v>0</v>
      </c>
    </row>
    <row r="235" spans="1:9" ht="24.95" customHeight="1" x14ac:dyDescent="0.2">
      <c r="A235" s="143" t="str">
        <f>Datos!B243</f>
        <v>12.6.2.4</v>
      </c>
      <c r="B235" s="433" t="str">
        <f t="shared" si="47"/>
        <v>Caño AcquaØ 40mm</v>
      </c>
      <c r="C235" s="434"/>
      <c r="D235" s="164" t="str">
        <f t="shared" si="39"/>
        <v>ml</v>
      </c>
      <c r="E235" s="165">
        <f t="shared" si="48"/>
        <v>0</v>
      </c>
      <c r="F235" s="166">
        <f t="shared" si="49"/>
        <v>0</v>
      </c>
      <c r="G235" s="124">
        <f t="shared" si="50"/>
        <v>0</v>
      </c>
      <c r="H235" s="124">
        <f t="shared" si="51"/>
        <v>0</v>
      </c>
      <c r="I235" s="167">
        <f t="shared" si="52"/>
        <v>0</v>
      </c>
    </row>
    <row r="236" spans="1:9" ht="24.95" customHeight="1" x14ac:dyDescent="0.2">
      <c r="A236" s="143" t="str">
        <f>Datos!B244</f>
        <v>12.6.2.5</v>
      </c>
      <c r="B236" s="433" t="str">
        <f t="shared" si="47"/>
        <v>Caño AcquaØ 32mm</v>
      </c>
      <c r="C236" s="434"/>
      <c r="D236" s="164" t="str">
        <f t="shared" si="39"/>
        <v>ml</v>
      </c>
      <c r="E236" s="165">
        <f t="shared" si="48"/>
        <v>0</v>
      </c>
      <c r="F236" s="166">
        <f t="shared" si="49"/>
        <v>0</v>
      </c>
      <c r="G236" s="124">
        <f t="shared" si="50"/>
        <v>0</v>
      </c>
      <c r="H236" s="124">
        <f t="shared" si="51"/>
        <v>0</v>
      </c>
      <c r="I236" s="167">
        <f t="shared" si="52"/>
        <v>0</v>
      </c>
    </row>
    <row r="237" spans="1:9" ht="24.95" customHeight="1" x14ac:dyDescent="0.2">
      <c r="A237" s="143" t="str">
        <f>Datos!B245</f>
        <v>12.6.2.6</v>
      </c>
      <c r="B237" s="433" t="str">
        <f t="shared" si="47"/>
        <v>Caño AcquaØ 25mm</v>
      </c>
      <c r="C237" s="434"/>
      <c r="D237" s="164" t="str">
        <f t="shared" si="39"/>
        <v>ml</v>
      </c>
      <c r="E237" s="165">
        <f t="shared" si="48"/>
        <v>0</v>
      </c>
      <c r="F237" s="166">
        <f t="shared" si="49"/>
        <v>0</v>
      </c>
      <c r="G237" s="124">
        <f t="shared" si="50"/>
        <v>0</v>
      </c>
      <c r="H237" s="124">
        <f t="shared" si="51"/>
        <v>0</v>
      </c>
      <c r="I237" s="167">
        <f t="shared" si="52"/>
        <v>0</v>
      </c>
    </row>
    <row r="238" spans="1:9" ht="24.95" customHeight="1" x14ac:dyDescent="0.2">
      <c r="A238" s="143" t="str">
        <f>Datos!B246</f>
        <v>12.6.2.7</v>
      </c>
      <c r="B238" s="433" t="str">
        <f t="shared" si="47"/>
        <v>Caño AcquaØ 20mm</v>
      </c>
      <c r="C238" s="434"/>
      <c r="D238" s="164" t="str">
        <f t="shared" si="39"/>
        <v>ml</v>
      </c>
      <c r="E238" s="165">
        <f t="shared" si="48"/>
        <v>0</v>
      </c>
      <c r="F238" s="166">
        <f t="shared" si="49"/>
        <v>0</v>
      </c>
      <c r="G238" s="124">
        <f t="shared" si="50"/>
        <v>0</v>
      </c>
      <c r="H238" s="124">
        <f t="shared" si="51"/>
        <v>0</v>
      </c>
      <c r="I238" s="167">
        <f t="shared" si="52"/>
        <v>0</v>
      </c>
    </row>
    <row r="239" spans="1:9" ht="24.95" customHeight="1" x14ac:dyDescent="0.2">
      <c r="A239" s="143" t="str">
        <f>Datos!B247</f>
        <v>12.6.2.8</v>
      </c>
      <c r="B239" s="433" t="str">
        <f t="shared" si="47"/>
        <v>Varios</v>
      </c>
      <c r="C239" s="434"/>
      <c r="D239" s="164" t="str">
        <f t="shared" si="39"/>
        <v>gl</v>
      </c>
      <c r="E239" s="165">
        <f t="shared" si="48"/>
        <v>0</v>
      </c>
      <c r="F239" s="166">
        <f t="shared" si="49"/>
        <v>0</v>
      </c>
      <c r="G239" s="124">
        <f t="shared" si="50"/>
        <v>0</v>
      </c>
      <c r="H239" s="124">
        <f t="shared" si="51"/>
        <v>0</v>
      </c>
      <c r="I239" s="167">
        <f t="shared" si="52"/>
        <v>0</v>
      </c>
    </row>
    <row r="240" spans="1:9" ht="24.95" customHeight="1" x14ac:dyDescent="0.2">
      <c r="A240" s="143" t="str">
        <f>Datos!B248</f>
        <v>12.6.3</v>
      </c>
      <c r="B240" s="433" t="str">
        <f t="shared" si="47"/>
        <v>Revestimientos de cañerías</v>
      </c>
      <c r="C240" s="434"/>
      <c r="D240" s="164" t="str">
        <f t="shared" si="39"/>
        <v>ml</v>
      </c>
      <c r="E240" s="165">
        <f t="shared" si="48"/>
        <v>0</v>
      </c>
      <c r="F240" s="166">
        <f t="shared" si="49"/>
        <v>0</v>
      </c>
      <c r="G240" s="124">
        <f t="shared" si="50"/>
        <v>0</v>
      </c>
      <c r="H240" s="124">
        <f t="shared" si="51"/>
        <v>0</v>
      </c>
      <c r="I240" s="167">
        <f t="shared" si="52"/>
        <v>0</v>
      </c>
    </row>
    <row r="241" spans="1:9" ht="24.95" customHeight="1" x14ac:dyDescent="0.2">
      <c r="A241" s="143" t="str">
        <f>Datos!B249</f>
        <v>12.7</v>
      </c>
      <c r="B241" s="433" t="str">
        <f t="shared" si="47"/>
        <v>Tanque de reserva y Bombeo</v>
      </c>
      <c r="C241" s="434"/>
      <c r="D241" s="164">
        <f t="shared" si="39"/>
        <v>0</v>
      </c>
      <c r="E241" s="165">
        <f t="shared" si="48"/>
        <v>0</v>
      </c>
      <c r="F241" s="166">
        <f t="shared" si="49"/>
        <v>0</v>
      </c>
      <c r="G241" s="124">
        <f t="shared" si="50"/>
        <v>0</v>
      </c>
      <c r="H241" s="124">
        <f t="shared" si="51"/>
        <v>0</v>
      </c>
      <c r="I241" s="167">
        <f t="shared" si="52"/>
        <v>0</v>
      </c>
    </row>
    <row r="242" spans="1:9" ht="24.95" customHeight="1" x14ac:dyDescent="0.2">
      <c r="A242" s="143" t="str">
        <f>Datos!B250</f>
        <v>12.7.1</v>
      </c>
      <c r="B242" s="433" t="str">
        <f t="shared" si="47"/>
        <v>Tanques de Reserva</v>
      </c>
      <c r="C242" s="434"/>
      <c r="D242" s="164">
        <f t="shared" si="39"/>
        <v>0</v>
      </c>
      <c r="E242" s="165">
        <f t="shared" si="48"/>
        <v>0</v>
      </c>
      <c r="F242" s="166">
        <f t="shared" si="49"/>
        <v>0</v>
      </c>
      <c r="G242" s="124">
        <f t="shared" si="50"/>
        <v>0</v>
      </c>
      <c r="H242" s="124">
        <f t="shared" si="51"/>
        <v>0</v>
      </c>
      <c r="I242" s="167">
        <f t="shared" si="52"/>
        <v>0</v>
      </c>
    </row>
    <row r="243" spans="1:9" ht="24.95" customHeight="1" x14ac:dyDescent="0.2">
      <c r="A243" s="143" t="str">
        <f>Datos!B251</f>
        <v>12.7.1.1</v>
      </c>
      <c r="B243" s="433" t="str">
        <f t="shared" si="47"/>
        <v>Tanque 2500 ltrs</v>
      </c>
      <c r="C243" s="434"/>
      <c r="D243" s="164" t="str">
        <f t="shared" si="39"/>
        <v>Un</v>
      </c>
      <c r="E243" s="165">
        <f t="shared" si="48"/>
        <v>0</v>
      </c>
      <c r="F243" s="166">
        <f t="shared" si="49"/>
        <v>0</v>
      </c>
      <c r="G243" s="124">
        <f t="shared" si="50"/>
        <v>0</v>
      </c>
      <c r="H243" s="124">
        <f t="shared" si="51"/>
        <v>0</v>
      </c>
      <c r="I243" s="167">
        <f t="shared" si="52"/>
        <v>0</v>
      </c>
    </row>
    <row r="244" spans="1:9" ht="24.95" customHeight="1" x14ac:dyDescent="0.2">
      <c r="A244" s="143" t="str">
        <f>Datos!B252</f>
        <v>12.7.2</v>
      </c>
      <c r="B244" s="433" t="str">
        <f t="shared" si="47"/>
        <v>Tanque de bombeo</v>
      </c>
      <c r="C244" s="434"/>
      <c r="D244" s="164">
        <f t="shared" si="39"/>
        <v>0</v>
      </c>
      <c r="E244" s="165">
        <f t="shared" si="48"/>
        <v>0</v>
      </c>
      <c r="F244" s="166">
        <f t="shared" si="49"/>
        <v>0</v>
      </c>
      <c r="G244" s="124">
        <f t="shared" si="50"/>
        <v>0</v>
      </c>
      <c r="H244" s="124">
        <f t="shared" si="51"/>
        <v>0</v>
      </c>
      <c r="I244" s="167">
        <f t="shared" si="52"/>
        <v>0</v>
      </c>
    </row>
    <row r="245" spans="1:9" ht="24.95" customHeight="1" x14ac:dyDescent="0.2">
      <c r="A245" s="143" t="str">
        <f>Datos!B253</f>
        <v>12.7.2.1</v>
      </c>
      <c r="B245" s="433" t="str">
        <f t="shared" si="47"/>
        <v>Tanque 2500 ltrs</v>
      </c>
      <c r="C245" s="434"/>
      <c r="D245" s="164" t="str">
        <f t="shared" si="39"/>
        <v>Un</v>
      </c>
      <c r="E245" s="165">
        <f t="shared" si="48"/>
        <v>0</v>
      </c>
      <c r="F245" s="166">
        <f t="shared" si="49"/>
        <v>0</v>
      </c>
      <c r="G245" s="124">
        <f t="shared" si="50"/>
        <v>0</v>
      </c>
      <c r="H245" s="124">
        <f t="shared" si="51"/>
        <v>0</v>
      </c>
      <c r="I245" s="167">
        <f t="shared" si="52"/>
        <v>0</v>
      </c>
    </row>
    <row r="246" spans="1:9" ht="24.95" customHeight="1" x14ac:dyDescent="0.2">
      <c r="A246" s="143" t="str">
        <f>Datos!B254</f>
        <v>12.8</v>
      </c>
      <c r="B246" s="433" t="str">
        <f t="shared" si="47"/>
        <v>Artefactos sanitarios y griferia</v>
      </c>
      <c r="C246" s="434"/>
      <c r="D246" s="164">
        <f t="shared" si="39"/>
        <v>0</v>
      </c>
      <c r="E246" s="165">
        <f t="shared" si="48"/>
        <v>0</v>
      </c>
      <c r="F246" s="166">
        <f t="shared" si="49"/>
        <v>0</v>
      </c>
      <c r="G246" s="124">
        <f t="shared" si="50"/>
        <v>0</v>
      </c>
      <c r="H246" s="124">
        <f t="shared" si="51"/>
        <v>0</v>
      </c>
      <c r="I246" s="167">
        <f t="shared" si="52"/>
        <v>0</v>
      </c>
    </row>
    <row r="247" spans="1:9" ht="24.95" customHeight="1" x14ac:dyDescent="0.2">
      <c r="A247" s="143" t="str">
        <f>Datos!B255</f>
        <v>12.8.1</v>
      </c>
      <c r="B247" s="433" t="str">
        <f t="shared" si="47"/>
        <v>Artefactos y Accesorios</v>
      </c>
      <c r="C247" s="434"/>
      <c r="D247" s="164">
        <f t="shared" si="39"/>
        <v>0</v>
      </c>
      <c r="E247" s="165">
        <f t="shared" si="48"/>
        <v>0</v>
      </c>
      <c r="F247" s="166">
        <f t="shared" si="49"/>
        <v>0</v>
      </c>
      <c r="G247" s="124">
        <f t="shared" si="50"/>
        <v>0</v>
      </c>
      <c r="H247" s="124">
        <f t="shared" si="51"/>
        <v>0</v>
      </c>
      <c r="I247" s="167">
        <f t="shared" si="52"/>
        <v>0</v>
      </c>
    </row>
    <row r="248" spans="1:9" ht="24.95" customHeight="1" x14ac:dyDescent="0.2">
      <c r="A248" s="143" t="str">
        <f>Datos!B256</f>
        <v>12.8.1.1</v>
      </c>
      <c r="B248" s="433" t="str">
        <f t="shared" si="47"/>
        <v xml:space="preserve">Inodoro Ferrum </v>
      </c>
      <c r="C248" s="434"/>
      <c r="D248" s="164" t="str">
        <f t="shared" si="39"/>
        <v>Un.</v>
      </c>
      <c r="E248" s="165">
        <f t="shared" si="48"/>
        <v>0</v>
      </c>
      <c r="F248" s="166">
        <f t="shared" si="49"/>
        <v>0</v>
      </c>
      <c r="G248" s="124">
        <f t="shared" si="50"/>
        <v>0</v>
      </c>
      <c r="H248" s="124">
        <f t="shared" si="51"/>
        <v>0</v>
      </c>
      <c r="I248" s="167">
        <f t="shared" si="52"/>
        <v>0</v>
      </c>
    </row>
    <row r="249" spans="1:9" ht="24.95" customHeight="1" x14ac:dyDescent="0.2">
      <c r="A249" s="143" t="str">
        <f>Datos!B257</f>
        <v>12.8.1.2</v>
      </c>
      <c r="B249" s="433" t="str">
        <f t="shared" si="47"/>
        <v>Inodoro Ferrum discapacitado c/depósito mochila</v>
      </c>
      <c r="C249" s="434"/>
      <c r="D249" s="164" t="str">
        <f t="shared" si="39"/>
        <v>Un.</v>
      </c>
      <c r="E249" s="165">
        <f t="shared" si="48"/>
        <v>0</v>
      </c>
      <c r="F249" s="166">
        <f t="shared" si="49"/>
        <v>0</v>
      </c>
      <c r="G249" s="124">
        <f t="shared" si="50"/>
        <v>0</v>
      </c>
      <c r="H249" s="124">
        <f t="shared" si="51"/>
        <v>0</v>
      </c>
      <c r="I249" s="167">
        <f t="shared" si="52"/>
        <v>0</v>
      </c>
    </row>
    <row r="250" spans="1:9" ht="24.95" customHeight="1" x14ac:dyDescent="0.2">
      <c r="A250" s="143" t="str">
        <f>Datos!B258</f>
        <v>12.8.1.3</v>
      </c>
      <c r="B250" s="433" t="str">
        <f t="shared" si="47"/>
        <v>Bebedero</v>
      </c>
      <c r="C250" s="434"/>
      <c r="D250" s="164" t="str">
        <f t="shared" si="39"/>
        <v>Un.</v>
      </c>
      <c r="E250" s="165">
        <f t="shared" si="48"/>
        <v>0</v>
      </c>
      <c r="F250" s="166">
        <f t="shared" si="49"/>
        <v>0</v>
      </c>
      <c r="G250" s="124">
        <f t="shared" si="50"/>
        <v>0</v>
      </c>
      <c r="H250" s="124">
        <f t="shared" si="51"/>
        <v>0</v>
      </c>
      <c r="I250" s="167">
        <f t="shared" si="52"/>
        <v>0</v>
      </c>
    </row>
    <row r="251" spans="1:9" ht="24.95" customHeight="1" x14ac:dyDescent="0.2">
      <c r="A251" s="143" t="str">
        <f>Datos!B259</f>
        <v>12.8.1.4</v>
      </c>
      <c r="B251" s="433" t="str">
        <f t="shared" si="47"/>
        <v>Barrales discapacitado</v>
      </c>
      <c r="C251" s="434"/>
      <c r="D251" s="164" t="str">
        <f t="shared" si="39"/>
        <v>Un.</v>
      </c>
      <c r="E251" s="165">
        <f t="shared" si="48"/>
        <v>0</v>
      </c>
      <c r="F251" s="166">
        <f t="shared" si="49"/>
        <v>0</v>
      </c>
      <c r="G251" s="124">
        <f t="shared" si="50"/>
        <v>0</v>
      </c>
      <c r="H251" s="124">
        <f t="shared" si="51"/>
        <v>0</v>
      </c>
      <c r="I251" s="167">
        <f t="shared" si="52"/>
        <v>0</v>
      </c>
    </row>
    <row r="252" spans="1:9" ht="24.95" customHeight="1" x14ac:dyDescent="0.2">
      <c r="A252" s="143" t="str">
        <f>Datos!B260</f>
        <v>12.8.1.5</v>
      </c>
      <c r="B252" s="433" t="str">
        <f t="shared" si="47"/>
        <v>Lavamanos AºIº</v>
      </c>
      <c r="C252" s="434"/>
      <c r="D252" s="164" t="str">
        <f t="shared" si="39"/>
        <v>Un.</v>
      </c>
      <c r="E252" s="165">
        <f t="shared" si="48"/>
        <v>0</v>
      </c>
      <c r="F252" s="166">
        <f t="shared" si="49"/>
        <v>0</v>
      </c>
      <c r="G252" s="124">
        <f t="shared" si="50"/>
        <v>0</v>
      </c>
      <c r="H252" s="124">
        <f t="shared" si="51"/>
        <v>0</v>
      </c>
      <c r="I252" s="167">
        <f t="shared" si="52"/>
        <v>0</v>
      </c>
    </row>
    <row r="253" spans="1:9" ht="24.95" customHeight="1" x14ac:dyDescent="0.2">
      <c r="A253" s="143" t="str">
        <f>Datos!B261</f>
        <v>12.8.1.6</v>
      </c>
      <c r="B253" s="433" t="str">
        <f t="shared" si="47"/>
        <v>Pileta de Cocina AºIº</v>
      </c>
      <c r="C253" s="434"/>
      <c r="D253" s="164" t="str">
        <f t="shared" si="39"/>
        <v>Un.</v>
      </c>
      <c r="E253" s="165">
        <f t="shared" si="48"/>
        <v>0</v>
      </c>
      <c r="F253" s="166">
        <f t="shared" si="49"/>
        <v>0</v>
      </c>
      <c r="G253" s="124">
        <f t="shared" si="50"/>
        <v>0</v>
      </c>
      <c r="H253" s="124">
        <f t="shared" si="51"/>
        <v>0</v>
      </c>
      <c r="I253" s="167">
        <f t="shared" si="52"/>
        <v>0</v>
      </c>
    </row>
    <row r="254" spans="1:9" ht="24.95" customHeight="1" x14ac:dyDescent="0.2">
      <c r="A254" s="143" t="str">
        <f>Datos!B262</f>
        <v>12.8.1.7</v>
      </c>
      <c r="B254" s="433" t="str">
        <f t="shared" si="47"/>
        <v xml:space="preserve">Griferia FV para Lavatorio </v>
      </c>
      <c r="C254" s="434"/>
      <c r="D254" s="164" t="str">
        <f t="shared" si="39"/>
        <v>Un.</v>
      </c>
      <c r="E254" s="165">
        <f t="shared" si="48"/>
        <v>0</v>
      </c>
      <c r="F254" s="166">
        <f t="shared" si="49"/>
        <v>0</v>
      </c>
      <c r="G254" s="124">
        <f t="shared" si="50"/>
        <v>0</v>
      </c>
      <c r="H254" s="124">
        <f t="shared" si="51"/>
        <v>0</v>
      </c>
      <c r="I254" s="167">
        <f t="shared" si="52"/>
        <v>0</v>
      </c>
    </row>
    <row r="255" spans="1:9" ht="24.95" customHeight="1" x14ac:dyDescent="0.2">
      <c r="A255" s="143" t="str">
        <f>Datos!B263</f>
        <v>12.8.1.8</v>
      </c>
      <c r="B255" s="433" t="str">
        <f t="shared" si="47"/>
        <v>Griferia FV para Lavatorio p/discapacitado</v>
      </c>
      <c r="C255" s="434"/>
      <c r="D255" s="164" t="str">
        <f t="shared" si="39"/>
        <v>Un.</v>
      </c>
      <c r="E255" s="165">
        <f t="shared" si="48"/>
        <v>0</v>
      </c>
      <c r="F255" s="166">
        <f t="shared" si="49"/>
        <v>0</v>
      </c>
      <c r="G255" s="124">
        <f t="shared" si="50"/>
        <v>0</v>
      </c>
      <c r="H255" s="124">
        <f t="shared" si="51"/>
        <v>0</v>
      </c>
      <c r="I255" s="167">
        <f t="shared" si="52"/>
        <v>0</v>
      </c>
    </row>
    <row r="256" spans="1:9" ht="24.95" customHeight="1" x14ac:dyDescent="0.2">
      <c r="A256" s="143" t="str">
        <f>Datos!B264</f>
        <v>12.8.1.9</v>
      </c>
      <c r="B256" s="433" t="str">
        <f t="shared" si="47"/>
        <v>Griferia Pileta Cocinar FV y Pileta de lavar</v>
      </c>
      <c r="C256" s="434"/>
      <c r="D256" s="164" t="str">
        <f t="shared" si="39"/>
        <v>Un.</v>
      </c>
      <c r="E256" s="165">
        <f t="shared" si="48"/>
        <v>0</v>
      </c>
      <c r="F256" s="166">
        <f t="shared" si="49"/>
        <v>0</v>
      </c>
      <c r="G256" s="124">
        <f t="shared" si="50"/>
        <v>0</v>
      </c>
      <c r="H256" s="124">
        <f t="shared" si="51"/>
        <v>0</v>
      </c>
      <c r="I256" s="167">
        <f t="shared" si="52"/>
        <v>0</v>
      </c>
    </row>
    <row r="257" spans="1:9" ht="24.95" customHeight="1" x14ac:dyDescent="0.2">
      <c r="A257" s="143" t="str">
        <f>Datos!B265</f>
        <v>12.8.1.10</v>
      </c>
      <c r="B257" s="433" t="str">
        <f t="shared" si="47"/>
        <v xml:space="preserve">Lavabo discapacitado </v>
      </c>
      <c r="C257" s="434"/>
      <c r="D257" s="164" t="str">
        <f t="shared" si="39"/>
        <v>Un.</v>
      </c>
      <c r="E257" s="165">
        <f t="shared" si="48"/>
        <v>0</v>
      </c>
      <c r="F257" s="166">
        <f t="shared" si="49"/>
        <v>0</v>
      </c>
      <c r="G257" s="124">
        <f t="shared" si="50"/>
        <v>0</v>
      </c>
      <c r="H257" s="124">
        <f t="shared" si="51"/>
        <v>0</v>
      </c>
      <c r="I257" s="167">
        <f t="shared" si="52"/>
        <v>0</v>
      </c>
    </row>
    <row r="258" spans="1:9" ht="24.95" customHeight="1" x14ac:dyDescent="0.2">
      <c r="A258" s="143" t="str">
        <f>Datos!B266</f>
        <v>12.8.1.11</v>
      </c>
      <c r="B258" s="433" t="str">
        <f t="shared" si="47"/>
        <v>Varios, Accesorios para fijacion, adhesicos, etc.</v>
      </c>
      <c r="C258" s="434"/>
      <c r="D258" s="164" t="str">
        <f t="shared" si="39"/>
        <v>gl</v>
      </c>
      <c r="E258" s="165">
        <f t="shared" si="48"/>
        <v>0</v>
      </c>
      <c r="F258" s="166">
        <f t="shared" si="49"/>
        <v>0</v>
      </c>
      <c r="G258" s="124">
        <f t="shared" si="50"/>
        <v>0</v>
      </c>
      <c r="H258" s="124">
        <f t="shared" si="51"/>
        <v>0</v>
      </c>
      <c r="I258" s="167">
        <f t="shared" si="52"/>
        <v>0</v>
      </c>
    </row>
    <row r="259" spans="1:9" ht="24.95" customHeight="1" x14ac:dyDescent="0.2">
      <c r="A259" s="143" t="str">
        <f>Datos!B267</f>
        <v>12.8.1.12</v>
      </c>
      <c r="B259" s="433" t="str">
        <f t="shared" si="47"/>
        <v>Flexibles</v>
      </c>
      <c r="C259" s="434"/>
      <c r="D259" s="164" t="str">
        <f t="shared" si="39"/>
        <v>Un.</v>
      </c>
      <c r="E259" s="165">
        <f t="shared" si="48"/>
        <v>0</v>
      </c>
      <c r="F259" s="166">
        <f t="shared" si="49"/>
        <v>0</v>
      </c>
      <c r="G259" s="124">
        <f t="shared" si="50"/>
        <v>0</v>
      </c>
      <c r="H259" s="124">
        <f t="shared" si="51"/>
        <v>0</v>
      </c>
      <c r="I259" s="167">
        <f t="shared" si="52"/>
        <v>0</v>
      </c>
    </row>
    <row r="260" spans="1:9" ht="24.95" customHeight="1" x14ac:dyDescent="0.2">
      <c r="A260" s="143" t="str">
        <f>Datos!B268</f>
        <v>12.9</v>
      </c>
      <c r="B260" s="433" t="str">
        <f t="shared" si="47"/>
        <v>Cañería de desague pluvial</v>
      </c>
      <c r="C260" s="434"/>
      <c r="D260" s="164">
        <f t="shared" si="39"/>
        <v>0</v>
      </c>
      <c r="E260" s="165">
        <f t="shared" si="48"/>
        <v>0</v>
      </c>
      <c r="F260" s="166">
        <f t="shared" si="49"/>
        <v>0</v>
      </c>
      <c r="G260" s="124">
        <f t="shared" si="50"/>
        <v>0</v>
      </c>
      <c r="H260" s="124">
        <f t="shared" si="51"/>
        <v>0</v>
      </c>
      <c r="I260" s="167">
        <f t="shared" si="52"/>
        <v>0</v>
      </c>
    </row>
    <row r="261" spans="1:9" ht="24.95" customHeight="1" x14ac:dyDescent="0.2">
      <c r="A261" s="143" t="str">
        <f>Datos!B269</f>
        <v>12.9.1</v>
      </c>
      <c r="B261" s="433" t="str">
        <f t="shared" si="47"/>
        <v>De P.V.C.</v>
      </c>
      <c r="C261" s="434"/>
      <c r="D261" s="164">
        <f t="shared" si="39"/>
        <v>0</v>
      </c>
      <c r="E261" s="165">
        <f t="shared" si="48"/>
        <v>0</v>
      </c>
      <c r="F261" s="166">
        <f t="shared" si="49"/>
        <v>0</v>
      </c>
      <c r="G261" s="124">
        <f t="shared" si="50"/>
        <v>0</v>
      </c>
      <c r="H261" s="124">
        <f t="shared" si="51"/>
        <v>0</v>
      </c>
      <c r="I261" s="167">
        <f t="shared" si="52"/>
        <v>0</v>
      </c>
    </row>
    <row r="262" spans="1:9" ht="24.95" customHeight="1" x14ac:dyDescent="0.2">
      <c r="A262" s="143" t="str">
        <f>Datos!B270</f>
        <v>12.9.1.1</v>
      </c>
      <c r="B262" s="433" t="str">
        <f t="shared" si="47"/>
        <v>Canaleta - Rejillas</v>
      </c>
      <c r="C262" s="434"/>
      <c r="D262" s="164" t="str">
        <f t="shared" si="39"/>
        <v>Un.</v>
      </c>
      <c r="E262" s="165">
        <f t="shared" si="48"/>
        <v>0</v>
      </c>
      <c r="F262" s="166">
        <f t="shared" si="49"/>
        <v>0</v>
      </c>
      <c r="G262" s="124">
        <f t="shared" si="50"/>
        <v>0</v>
      </c>
      <c r="H262" s="124">
        <f t="shared" si="51"/>
        <v>0</v>
      </c>
      <c r="I262" s="167">
        <f t="shared" si="52"/>
        <v>0</v>
      </c>
    </row>
    <row r="263" spans="1:9" ht="24.95" customHeight="1" x14ac:dyDescent="0.2">
      <c r="A263" s="143" t="str">
        <f>Datos!B271</f>
        <v>12.9.1.2</v>
      </c>
      <c r="B263" s="433" t="str">
        <f t="shared" si="47"/>
        <v>Gargola Hº Aº</v>
      </c>
      <c r="C263" s="434"/>
      <c r="D263" s="164" t="str">
        <f t="shared" si="39"/>
        <v>Un.</v>
      </c>
      <c r="E263" s="165">
        <f t="shared" si="48"/>
        <v>0</v>
      </c>
      <c r="F263" s="166">
        <f t="shared" si="49"/>
        <v>0</v>
      </c>
      <c r="G263" s="124">
        <f t="shared" si="50"/>
        <v>0</v>
      </c>
      <c r="H263" s="124">
        <f t="shared" si="51"/>
        <v>0</v>
      </c>
      <c r="I263" s="167">
        <f t="shared" si="52"/>
        <v>0</v>
      </c>
    </row>
    <row r="264" spans="1:9" ht="24.95" customHeight="1" x14ac:dyDescent="0.2">
      <c r="A264" s="143" t="str">
        <f>Datos!B272</f>
        <v>12.9.1.3</v>
      </c>
      <c r="B264" s="433" t="str">
        <f t="shared" si="47"/>
        <v>Embudo PVCº</v>
      </c>
      <c r="C264" s="434"/>
      <c r="D264" s="164" t="str">
        <f t="shared" si="39"/>
        <v>Un.</v>
      </c>
      <c r="E264" s="165">
        <f t="shared" si="48"/>
        <v>0</v>
      </c>
      <c r="F264" s="166">
        <f t="shared" si="49"/>
        <v>0</v>
      </c>
      <c r="G264" s="124">
        <f t="shared" si="50"/>
        <v>0</v>
      </c>
      <c r="H264" s="124">
        <f t="shared" si="51"/>
        <v>0</v>
      </c>
      <c r="I264" s="167">
        <f t="shared" si="52"/>
        <v>0</v>
      </c>
    </row>
    <row r="265" spans="1:9" ht="24.95" customHeight="1" x14ac:dyDescent="0.2">
      <c r="A265" s="143" t="str">
        <f>Datos!B273</f>
        <v>12.9.1.4</v>
      </c>
      <c r="B265" s="433" t="str">
        <f t="shared" si="47"/>
        <v>De P.V.C.</v>
      </c>
      <c r="C265" s="434"/>
      <c r="D265" s="164" t="str">
        <f t="shared" si="39"/>
        <v>ml</v>
      </c>
      <c r="E265" s="165">
        <f t="shared" si="48"/>
        <v>0</v>
      </c>
      <c r="F265" s="166">
        <f t="shared" si="49"/>
        <v>0</v>
      </c>
      <c r="G265" s="124">
        <f t="shared" si="50"/>
        <v>0</v>
      </c>
      <c r="H265" s="124">
        <f t="shared" si="51"/>
        <v>0</v>
      </c>
      <c r="I265" s="167">
        <f t="shared" si="52"/>
        <v>0</v>
      </c>
    </row>
    <row r="266" spans="1:9" ht="24.95" customHeight="1" x14ac:dyDescent="0.2">
      <c r="A266" s="143" t="str">
        <f>Datos!B274</f>
        <v>12.10</v>
      </c>
      <c r="B266" s="433" t="str">
        <f t="shared" si="47"/>
        <v>Conexión a redes externas</v>
      </c>
      <c r="C266" s="434"/>
      <c r="D266" s="164">
        <f t="shared" si="39"/>
        <v>0</v>
      </c>
      <c r="E266" s="165">
        <f t="shared" si="48"/>
        <v>0</v>
      </c>
      <c r="F266" s="166">
        <f t="shared" si="49"/>
        <v>0</v>
      </c>
      <c r="G266" s="124">
        <f t="shared" si="50"/>
        <v>0</v>
      </c>
      <c r="H266" s="124">
        <f t="shared" si="51"/>
        <v>0</v>
      </c>
      <c r="I266" s="167">
        <f t="shared" si="52"/>
        <v>0</v>
      </c>
    </row>
    <row r="267" spans="1:9" ht="24.95" customHeight="1" x14ac:dyDescent="0.2">
      <c r="A267" s="143" t="str">
        <f>Datos!B275</f>
        <v>12.10.1</v>
      </c>
      <c r="B267" s="433" t="str">
        <f t="shared" si="47"/>
        <v>Conexión de agua</v>
      </c>
      <c r="C267" s="434"/>
      <c r="D267" s="164" t="str">
        <f t="shared" si="39"/>
        <v>gl</v>
      </c>
      <c r="E267" s="165">
        <f t="shared" si="48"/>
        <v>0</v>
      </c>
      <c r="F267" s="166">
        <f t="shared" si="49"/>
        <v>0</v>
      </c>
      <c r="G267" s="124">
        <f t="shared" si="50"/>
        <v>0</v>
      </c>
      <c r="H267" s="124">
        <f t="shared" si="51"/>
        <v>0</v>
      </c>
      <c r="I267" s="167">
        <f t="shared" si="52"/>
        <v>0</v>
      </c>
    </row>
    <row r="268" spans="1:9" ht="24.95" customHeight="1" x14ac:dyDescent="0.2">
      <c r="A268" s="143" t="str">
        <f>Datos!B276</f>
        <v>12.10.2</v>
      </c>
      <c r="B268" s="433" t="str">
        <f t="shared" si="47"/>
        <v>Conexión de cloaca</v>
      </c>
      <c r="C268" s="434"/>
      <c r="D268" s="164" t="str">
        <f t="shared" si="39"/>
        <v>gl</v>
      </c>
      <c r="E268" s="165">
        <f t="shared" si="48"/>
        <v>0</v>
      </c>
      <c r="F268" s="166">
        <f t="shared" si="49"/>
        <v>0</v>
      </c>
      <c r="G268" s="124">
        <f t="shared" si="50"/>
        <v>0</v>
      </c>
      <c r="H268" s="124">
        <f t="shared" si="51"/>
        <v>0</v>
      </c>
      <c r="I268" s="167">
        <f t="shared" si="52"/>
        <v>0</v>
      </c>
    </row>
    <row r="269" spans="1:9" ht="24.95" customHeight="1" x14ac:dyDescent="0.2">
      <c r="A269" s="143">
        <f>Datos!B277</f>
        <v>13</v>
      </c>
      <c r="B269" s="433" t="str">
        <f t="shared" si="47"/>
        <v xml:space="preserve"> INSTALACIÓN GAS</v>
      </c>
      <c r="C269" s="434"/>
      <c r="D269" s="164">
        <f t="shared" si="39"/>
        <v>0</v>
      </c>
      <c r="E269" s="165">
        <f t="shared" si="48"/>
        <v>0</v>
      </c>
      <c r="F269" s="166">
        <f t="shared" si="49"/>
        <v>0</v>
      </c>
      <c r="G269" s="124">
        <f t="shared" si="50"/>
        <v>0</v>
      </c>
      <c r="H269" s="124">
        <f t="shared" si="51"/>
        <v>0</v>
      </c>
      <c r="I269" s="167">
        <f t="shared" si="52"/>
        <v>0</v>
      </c>
    </row>
    <row r="270" spans="1:9" ht="24.95" customHeight="1" x14ac:dyDescent="0.2">
      <c r="A270" s="143" t="str">
        <f>Datos!B278</f>
        <v>13.1</v>
      </c>
      <c r="B270" s="433" t="str">
        <f t="shared" si="47"/>
        <v>Tendido de cañeria</v>
      </c>
      <c r="C270" s="434"/>
      <c r="D270" s="164">
        <f t="shared" si="39"/>
        <v>0</v>
      </c>
      <c r="E270" s="165">
        <f t="shared" si="48"/>
        <v>0</v>
      </c>
      <c r="F270" s="166">
        <f t="shared" si="49"/>
        <v>0</v>
      </c>
      <c r="G270" s="124">
        <f t="shared" si="50"/>
        <v>0</v>
      </c>
      <c r="H270" s="124">
        <f t="shared" si="51"/>
        <v>0</v>
      </c>
      <c r="I270" s="167">
        <f t="shared" si="52"/>
        <v>0</v>
      </c>
    </row>
    <row r="271" spans="1:9" ht="24.95" customHeight="1" x14ac:dyDescent="0.2">
      <c r="A271" s="143" t="str">
        <f>Datos!B279</f>
        <v>13.1.1</v>
      </c>
      <c r="B271" s="433" t="str">
        <f t="shared" si="47"/>
        <v>Cañerias y accesorios</v>
      </c>
      <c r="C271" s="434"/>
      <c r="D271" s="164">
        <f t="shared" si="39"/>
        <v>0</v>
      </c>
      <c r="E271" s="165">
        <f t="shared" si="48"/>
        <v>0</v>
      </c>
      <c r="F271" s="166">
        <f t="shared" si="49"/>
        <v>0</v>
      </c>
      <c r="G271" s="124">
        <f t="shared" si="50"/>
        <v>0</v>
      </c>
      <c r="H271" s="124">
        <f t="shared" si="51"/>
        <v>0</v>
      </c>
      <c r="I271" s="167">
        <f t="shared" si="52"/>
        <v>0</v>
      </c>
    </row>
    <row r="272" spans="1:9" ht="24.95" customHeight="1" x14ac:dyDescent="0.2">
      <c r="A272" s="143" t="str">
        <f>Datos!B280</f>
        <v>13.1.1.1</v>
      </c>
      <c r="B272" s="433" t="str">
        <f t="shared" si="47"/>
        <v>Cañeria 63mm</v>
      </c>
      <c r="C272" s="434"/>
      <c r="D272" s="164" t="str">
        <f t="shared" si="39"/>
        <v>m</v>
      </c>
      <c r="E272" s="165">
        <f t="shared" si="48"/>
        <v>0</v>
      </c>
      <c r="F272" s="166">
        <f t="shared" si="49"/>
        <v>0</v>
      </c>
      <c r="G272" s="124">
        <f t="shared" si="50"/>
        <v>0</v>
      </c>
      <c r="H272" s="124">
        <f t="shared" si="51"/>
        <v>0</v>
      </c>
      <c r="I272" s="167">
        <f t="shared" si="52"/>
        <v>0</v>
      </c>
    </row>
    <row r="273" spans="1:9" ht="24.95" customHeight="1" x14ac:dyDescent="0.2">
      <c r="A273" s="143" t="str">
        <f>Datos!B281</f>
        <v>13.1.1.2</v>
      </c>
      <c r="B273" s="433" t="str">
        <f t="shared" si="47"/>
        <v>Cañeria 25mm</v>
      </c>
      <c r="C273" s="434"/>
      <c r="D273" s="164" t="str">
        <f t="shared" si="39"/>
        <v>m</v>
      </c>
      <c r="E273" s="165">
        <f t="shared" si="48"/>
        <v>0</v>
      </c>
      <c r="F273" s="166">
        <f t="shared" si="49"/>
        <v>0</v>
      </c>
      <c r="G273" s="124">
        <f t="shared" si="50"/>
        <v>0</v>
      </c>
      <c r="H273" s="124">
        <f t="shared" si="51"/>
        <v>0</v>
      </c>
      <c r="I273" s="167">
        <f t="shared" si="52"/>
        <v>0</v>
      </c>
    </row>
    <row r="274" spans="1:9" ht="24.95" customHeight="1" x14ac:dyDescent="0.2">
      <c r="A274" s="143" t="str">
        <f>Datos!B282</f>
        <v>13.1.2</v>
      </c>
      <c r="B274" s="433" t="str">
        <f t="shared" si="47"/>
        <v>Protección de cañerías y accesorios</v>
      </c>
      <c r="C274" s="434"/>
      <c r="D274" s="164" t="str">
        <f t="shared" ref="D274:D337" si="53">IFERROR(VLOOKUP(A274,Tabla_Datos,3,FALSE),"")</f>
        <v>gl</v>
      </c>
      <c r="E274" s="165">
        <f t="shared" si="48"/>
        <v>0</v>
      </c>
      <c r="F274" s="166">
        <f t="shared" si="49"/>
        <v>0</v>
      </c>
      <c r="G274" s="124">
        <f t="shared" si="50"/>
        <v>0</v>
      </c>
      <c r="H274" s="124">
        <f t="shared" si="51"/>
        <v>0</v>
      </c>
      <c r="I274" s="167">
        <f t="shared" si="52"/>
        <v>0</v>
      </c>
    </row>
    <row r="275" spans="1:9" ht="24.95" customHeight="1" x14ac:dyDescent="0.2">
      <c r="A275" s="143" t="str">
        <f>Datos!B283</f>
        <v>13.2</v>
      </c>
      <c r="B275" s="433" t="str">
        <f t="shared" si="47"/>
        <v>Reguladores y medidores</v>
      </c>
      <c r="C275" s="434"/>
      <c r="D275" s="164">
        <f t="shared" si="53"/>
        <v>0</v>
      </c>
      <c r="E275" s="165">
        <f t="shared" si="48"/>
        <v>0</v>
      </c>
      <c r="F275" s="166">
        <f t="shared" si="49"/>
        <v>0</v>
      </c>
      <c r="G275" s="124">
        <f t="shared" si="50"/>
        <v>0</v>
      </c>
      <c r="H275" s="124">
        <f t="shared" si="51"/>
        <v>0</v>
      </c>
      <c r="I275" s="167">
        <f t="shared" si="52"/>
        <v>0</v>
      </c>
    </row>
    <row r="276" spans="1:9" ht="24.95" customHeight="1" x14ac:dyDescent="0.2">
      <c r="A276" s="143" t="str">
        <f>Datos!B284</f>
        <v>13.2.1</v>
      </c>
      <c r="B276" s="433" t="str">
        <f t="shared" si="47"/>
        <v>Nicho para medidor y regulador</v>
      </c>
      <c r="C276" s="434"/>
      <c r="D276" s="164" t="str">
        <f t="shared" si="53"/>
        <v>gl</v>
      </c>
      <c r="E276" s="165">
        <f t="shared" si="48"/>
        <v>0</v>
      </c>
      <c r="F276" s="166">
        <f t="shared" si="49"/>
        <v>0</v>
      </c>
      <c r="G276" s="124">
        <f t="shared" si="50"/>
        <v>0</v>
      </c>
      <c r="H276" s="124">
        <f t="shared" si="51"/>
        <v>0</v>
      </c>
      <c r="I276" s="167">
        <f t="shared" si="52"/>
        <v>0</v>
      </c>
    </row>
    <row r="277" spans="1:9" ht="24.95" customHeight="1" x14ac:dyDescent="0.2">
      <c r="A277" s="143" t="str">
        <f>Datos!B285</f>
        <v>13.3</v>
      </c>
      <c r="B277" s="433" t="str">
        <f t="shared" si="47"/>
        <v>Rejillas de ventilación y conductos</v>
      </c>
      <c r="C277" s="434"/>
      <c r="D277" s="164">
        <f t="shared" si="53"/>
        <v>0</v>
      </c>
      <c r="E277" s="165">
        <f t="shared" si="48"/>
        <v>0</v>
      </c>
      <c r="F277" s="166">
        <f t="shared" si="49"/>
        <v>0</v>
      </c>
      <c r="G277" s="124">
        <f t="shared" si="50"/>
        <v>0</v>
      </c>
      <c r="H277" s="124">
        <f t="shared" si="51"/>
        <v>0</v>
      </c>
      <c r="I277" s="167">
        <f t="shared" si="52"/>
        <v>0</v>
      </c>
    </row>
    <row r="278" spans="1:9" ht="24.95" customHeight="1" x14ac:dyDescent="0.2">
      <c r="A278" s="143" t="str">
        <f>Datos!B286</f>
        <v>13.3.1</v>
      </c>
      <c r="B278" s="433" t="str">
        <f t="shared" si="47"/>
        <v>Ventilaciones</v>
      </c>
      <c r="C278" s="434"/>
      <c r="D278" s="164" t="str">
        <f t="shared" si="53"/>
        <v>gl</v>
      </c>
      <c r="E278" s="165">
        <f t="shared" si="48"/>
        <v>0</v>
      </c>
      <c r="F278" s="166">
        <f t="shared" si="49"/>
        <v>0</v>
      </c>
      <c r="G278" s="124">
        <f t="shared" si="50"/>
        <v>0</v>
      </c>
      <c r="H278" s="124">
        <f t="shared" si="51"/>
        <v>0</v>
      </c>
      <c r="I278" s="167">
        <f t="shared" si="52"/>
        <v>0</v>
      </c>
    </row>
    <row r="279" spans="1:9" ht="24.95" customHeight="1" x14ac:dyDescent="0.2">
      <c r="A279" s="143" t="str">
        <f>Datos!B287</f>
        <v>13.4</v>
      </c>
      <c r="B279" s="433" t="str">
        <f t="shared" si="47"/>
        <v>Artefactos</v>
      </c>
      <c r="C279" s="434"/>
      <c r="D279" s="164">
        <f t="shared" si="53"/>
        <v>0</v>
      </c>
      <c r="E279" s="165">
        <f t="shared" si="48"/>
        <v>0</v>
      </c>
      <c r="F279" s="166">
        <f t="shared" si="49"/>
        <v>0</v>
      </c>
      <c r="G279" s="124">
        <f t="shared" si="50"/>
        <v>0</v>
      </c>
      <c r="H279" s="124">
        <f t="shared" si="51"/>
        <v>0</v>
      </c>
      <c r="I279" s="167">
        <f t="shared" si="52"/>
        <v>0</v>
      </c>
    </row>
    <row r="280" spans="1:9" ht="24.95" customHeight="1" x14ac:dyDescent="0.2">
      <c r="A280" s="143" t="str">
        <f>Datos!B288</f>
        <v>13.4.1</v>
      </c>
      <c r="B280" s="433" t="str">
        <f t="shared" si="47"/>
        <v>Artefactos para gas y accesorios</v>
      </c>
      <c r="C280" s="434"/>
      <c r="D280" s="164">
        <f t="shared" si="53"/>
        <v>0</v>
      </c>
      <c r="E280" s="165">
        <f t="shared" si="48"/>
        <v>0</v>
      </c>
      <c r="F280" s="166">
        <f t="shared" si="49"/>
        <v>0</v>
      </c>
      <c r="G280" s="124">
        <f t="shared" si="50"/>
        <v>0</v>
      </c>
      <c r="H280" s="124">
        <f t="shared" si="51"/>
        <v>0</v>
      </c>
      <c r="I280" s="167">
        <f t="shared" si="52"/>
        <v>0</v>
      </c>
    </row>
    <row r="281" spans="1:9" ht="24.95" customHeight="1" x14ac:dyDescent="0.2">
      <c r="A281" s="143" t="str">
        <f>Datos!B289</f>
        <v>13.4.1.1</v>
      </c>
      <c r="B281" s="433" t="str">
        <f t="shared" si="47"/>
        <v>Horno pizzero 12 moldes</v>
      </c>
      <c r="C281" s="434"/>
      <c r="D281" s="164" t="str">
        <f t="shared" si="53"/>
        <v>Un</v>
      </c>
      <c r="E281" s="165">
        <f t="shared" si="48"/>
        <v>0</v>
      </c>
      <c r="F281" s="166">
        <f t="shared" si="49"/>
        <v>0</v>
      </c>
      <c r="G281" s="124">
        <f t="shared" si="50"/>
        <v>0</v>
      </c>
      <c r="H281" s="124">
        <f t="shared" si="51"/>
        <v>0</v>
      </c>
      <c r="I281" s="167">
        <f t="shared" si="52"/>
        <v>0</v>
      </c>
    </row>
    <row r="282" spans="1:9" ht="24.95" customHeight="1" x14ac:dyDescent="0.2">
      <c r="A282" s="143" t="str">
        <f>Datos!B290</f>
        <v>13.4.1.2</v>
      </c>
      <c r="B282" s="433" t="str">
        <f t="shared" si="47"/>
        <v>Anafe 4 hornallas</v>
      </c>
      <c r="C282" s="434"/>
      <c r="D282" s="164" t="str">
        <f t="shared" si="53"/>
        <v>Un</v>
      </c>
      <c r="E282" s="165">
        <f t="shared" si="48"/>
        <v>0</v>
      </c>
      <c r="F282" s="166">
        <f t="shared" si="49"/>
        <v>0</v>
      </c>
      <c r="G282" s="124">
        <f t="shared" si="50"/>
        <v>0</v>
      </c>
      <c r="H282" s="124">
        <f t="shared" si="51"/>
        <v>0</v>
      </c>
      <c r="I282" s="167">
        <f t="shared" si="52"/>
        <v>0</v>
      </c>
    </row>
    <row r="283" spans="1:9" ht="24.95" customHeight="1" x14ac:dyDescent="0.2">
      <c r="A283" s="143" t="str">
        <f>Datos!B291</f>
        <v>13.4.1.3</v>
      </c>
      <c r="B283" s="433" t="str">
        <f t="shared" si="47"/>
        <v>Cocina semi-industrial 29000Kcal.</v>
      </c>
      <c r="C283" s="434"/>
      <c r="D283" s="164" t="str">
        <f t="shared" si="53"/>
        <v>Un</v>
      </c>
      <c r="E283" s="165">
        <f t="shared" si="48"/>
        <v>0</v>
      </c>
      <c r="F283" s="166">
        <f t="shared" si="49"/>
        <v>0</v>
      </c>
      <c r="G283" s="124">
        <f t="shared" si="50"/>
        <v>0</v>
      </c>
      <c r="H283" s="124">
        <f t="shared" si="51"/>
        <v>0</v>
      </c>
      <c r="I283" s="167">
        <f t="shared" si="52"/>
        <v>0</v>
      </c>
    </row>
    <row r="284" spans="1:9" ht="24.95" customHeight="1" x14ac:dyDescent="0.2">
      <c r="A284" s="143" t="str">
        <f>Datos!B292</f>
        <v>13.5</v>
      </c>
      <c r="B284" s="433" t="str">
        <f t="shared" si="47"/>
        <v>Conexión a redes externas y otras (GLP a granel)</v>
      </c>
      <c r="C284" s="434"/>
      <c r="D284" s="164">
        <f t="shared" si="53"/>
        <v>0</v>
      </c>
      <c r="E284" s="165">
        <f t="shared" si="48"/>
        <v>0</v>
      </c>
      <c r="F284" s="166">
        <f t="shared" si="49"/>
        <v>0</v>
      </c>
      <c r="G284" s="124">
        <f t="shared" si="50"/>
        <v>0</v>
      </c>
      <c r="H284" s="124">
        <f t="shared" si="51"/>
        <v>0</v>
      </c>
      <c r="I284" s="167">
        <f t="shared" si="52"/>
        <v>0</v>
      </c>
    </row>
    <row r="285" spans="1:9" ht="24.95" customHeight="1" x14ac:dyDescent="0.2">
      <c r="A285" s="143" t="str">
        <f>Datos!B293</f>
        <v>13.5.1</v>
      </c>
      <c r="B285" s="433" t="str">
        <f t="shared" si="47"/>
        <v>A Red Externa</v>
      </c>
      <c r="C285" s="434"/>
      <c r="D285" s="164" t="str">
        <f t="shared" si="53"/>
        <v>gl</v>
      </c>
      <c r="E285" s="165">
        <f t="shared" si="48"/>
        <v>0</v>
      </c>
      <c r="F285" s="166">
        <f t="shared" si="49"/>
        <v>0</v>
      </c>
      <c r="G285" s="124">
        <f t="shared" si="50"/>
        <v>0</v>
      </c>
      <c r="H285" s="124">
        <f t="shared" si="51"/>
        <v>0</v>
      </c>
      <c r="I285" s="167">
        <f t="shared" si="52"/>
        <v>0</v>
      </c>
    </row>
    <row r="286" spans="1:9" ht="24.95" customHeight="1" x14ac:dyDescent="0.2">
      <c r="A286" s="143" t="str">
        <f>Datos!B294</f>
        <v>14</v>
      </c>
      <c r="B286" s="433" t="str">
        <f t="shared" si="47"/>
        <v xml:space="preserve"> INSTALACIÓN ELECTROMECANICA</v>
      </c>
      <c r="C286" s="434"/>
      <c r="D286" s="164">
        <f t="shared" si="53"/>
        <v>0</v>
      </c>
      <c r="E286" s="165">
        <f t="shared" si="48"/>
        <v>0</v>
      </c>
      <c r="F286" s="166">
        <f t="shared" si="49"/>
        <v>0</v>
      </c>
      <c r="G286" s="124">
        <f t="shared" si="50"/>
        <v>0</v>
      </c>
      <c r="H286" s="124">
        <f t="shared" si="51"/>
        <v>0</v>
      </c>
      <c r="I286" s="167">
        <f t="shared" si="52"/>
        <v>0</v>
      </c>
    </row>
    <row r="287" spans="1:9" ht="24.95" customHeight="1" x14ac:dyDescent="0.2">
      <c r="A287" s="143" t="str">
        <f>Datos!B295</f>
        <v>14.1</v>
      </c>
      <c r="B287" s="433" t="str">
        <f t="shared" si="47"/>
        <v>Sistema de Bombeo Sanitario</v>
      </c>
      <c r="C287" s="434"/>
      <c r="D287" s="164">
        <f t="shared" si="53"/>
        <v>0</v>
      </c>
      <c r="E287" s="165">
        <f t="shared" si="48"/>
        <v>0</v>
      </c>
      <c r="F287" s="166">
        <f t="shared" si="49"/>
        <v>0</v>
      </c>
      <c r="G287" s="124">
        <f t="shared" si="50"/>
        <v>0</v>
      </c>
      <c r="H287" s="124">
        <f t="shared" si="51"/>
        <v>0</v>
      </c>
      <c r="I287" s="167">
        <f t="shared" si="52"/>
        <v>0</v>
      </c>
    </row>
    <row r="288" spans="1:9" ht="24.95" customHeight="1" x14ac:dyDescent="0.2">
      <c r="A288" s="143" t="str">
        <f>Datos!B296</f>
        <v>14.1.1</v>
      </c>
      <c r="B288" s="433" t="str">
        <f t="shared" ref="B288:B328" si="54">IFERROR(VLOOKUP(A288,Tabla_Datos,2,FALSE),"")</f>
        <v>Equipo de bombeo</v>
      </c>
      <c r="C288" s="434"/>
      <c r="D288" s="164" t="str">
        <f t="shared" si="53"/>
        <v>gl</v>
      </c>
      <c r="E288" s="165">
        <f t="shared" ref="E288:E328" si="55">IFERROR(VLOOKUP(A288,Tabla_Datos,4,FALSE),0)</f>
        <v>0</v>
      </c>
      <c r="F288" s="166">
        <f t="shared" ref="F288:F328" si="56">IFERROR(VLOOKUP(A288,Tabla_Analisis_Precio,7,FALSE),0)</f>
        <v>0</v>
      </c>
      <c r="G288" s="124">
        <f t="shared" ref="G288:G328" si="57">ROUND(PrecioUnitario(F288,Costo_Financiero,Gasto_Generales_Porcentaje,Beneficio,Ingresos_Brutos,IVA),2)</f>
        <v>0</v>
      </c>
      <c r="H288" s="124">
        <f t="shared" ref="H288:H328" si="58">ROUND(E288*G288,2)</f>
        <v>0</v>
      </c>
      <c r="I288" s="167">
        <f t="shared" ref="I288:I328" si="59">IFERROR(H288/Monto_Oferta,0)</f>
        <v>0</v>
      </c>
    </row>
    <row r="289" spans="1:9" ht="24.95" customHeight="1" x14ac:dyDescent="0.2">
      <c r="A289" s="143" t="str">
        <f>Datos!B297</f>
        <v>14.2</v>
      </c>
      <c r="B289" s="433" t="str">
        <f t="shared" si="54"/>
        <v>Sistema de Bombeo de Servicio Contra Incendio</v>
      </c>
      <c r="C289" s="434"/>
      <c r="D289" s="164">
        <f t="shared" si="53"/>
        <v>0</v>
      </c>
      <c r="E289" s="165">
        <f t="shared" si="55"/>
        <v>0</v>
      </c>
      <c r="F289" s="166">
        <f t="shared" si="56"/>
        <v>0</v>
      </c>
      <c r="G289" s="124">
        <f t="shared" si="57"/>
        <v>0</v>
      </c>
      <c r="H289" s="124">
        <f t="shared" si="58"/>
        <v>0</v>
      </c>
      <c r="I289" s="167">
        <f t="shared" si="59"/>
        <v>0</v>
      </c>
    </row>
    <row r="290" spans="1:9" ht="24.95" customHeight="1" x14ac:dyDescent="0.2">
      <c r="A290" s="143" t="str">
        <f>Datos!B298</f>
        <v>14.2.1</v>
      </c>
      <c r="B290" s="433" t="str">
        <f t="shared" si="54"/>
        <v xml:space="preserve">Tablero Electrico </v>
      </c>
      <c r="C290" s="434"/>
      <c r="D290" s="164" t="str">
        <f t="shared" si="53"/>
        <v>gl</v>
      </c>
      <c r="E290" s="165">
        <f t="shared" si="55"/>
        <v>0</v>
      </c>
      <c r="F290" s="166">
        <f t="shared" si="56"/>
        <v>0</v>
      </c>
      <c r="G290" s="124">
        <f t="shared" si="57"/>
        <v>0</v>
      </c>
      <c r="H290" s="124">
        <f t="shared" si="58"/>
        <v>0</v>
      </c>
      <c r="I290" s="167">
        <f t="shared" si="59"/>
        <v>0</v>
      </c>
    </row>
    <row r="291" spans="1:9" ht="24.95" customHeight="1" x14ac:dyDescent="0.2">
      <c r="A291" s="143" t="str">
        <f>Datos!B299</f>
        <v>14.2.2</v>
      </c>
      <c r="B291" s="433" t="str">
        <f t="shared" si="54"/>
        <v>Grupo Electrogeno</v>
      </c>
      <c r="C291" s="434"/>
      <c r="D291" s="164" t="str">
        <f t="shared" si="53"/>
        <v>gl</v>
      </c>
      <c r="E291" s="165">
        <f t="shared" si="55"/>
        <v>0</v>
      </c>
      <c r="F291" s="166">
        <f t="shared" si="56"/>
        <v>0</v>
      </c>
      <c r="G291" s="124">
        <f t="shared" si="57"/>
        <v>0</v>
      </c>
      <c r="H291" s="124">
        <f t="shared" si="58"/>
        <v>0</v>
      </c>
      <c r="I291" s="167">
        <f t="shared" si="59"/>
        <v>0</v>
      </c>
    </row>
    <row r="292" spans="1:9" ht="24.95" customHeight="1" x14ac:dyDescent="0.2">
      <c r="A292" s="143">
        <f>Datos!B300</f>
        <v>16</v>
      </c>
      <c r="B292" s="433" t="str">
        <f t="shared" si="54"/>
        <v xml:space="preserve"> INSTALACIÓN DE AIRE ACONDICIONADO</v>
      </c>
      <c r="C292" s="434"/>
      <c r="D292" s="164">
        <f t="shared" si="53"/>
        <v>0</v>
      </c>
      <c r="E292" s="165">
        <f t="shared" si="55"/>
        <v>0</v>
      </c>
      <c r="F292" s="166">
        <f t="shared" si="56"/>
        <v>0</v>
      </c>
      <c r="G292" s="124">
        <f t="shared" si="57"/>
        <v>0</v>
      </c>
      <c r="H292" s="124">
        <f t="shared" si="58"/>
        <v>0</v>
      </c>
      <c r="I292" s="167">
        <f t="shared" si="59"/>
        <v>0</v>
      </c>
    </row>
    <row r="293" spans="1:9" ht="24.95" customHeight="1" x14ac:dyDescent="0.2">
      <c r="A293" s="143" t="str">
        <f>Datos!B301</f>
        <v>16.1</v>
      </c>
      <c r="B293" s="433" t="str">
        <f t="shared" si="54"/>
        <v>Instalación de aire acondicionado frio - calor</v>
      </c>
      <c r="C293" s="434"/>
      <c r="D293" s="164">
        <f t="shared" si="53"/>
        <v>0</v>
      </c>
      <c r="E293" s="165">
        <f t="shared" si="55"/>
        <v>0</v>
      </c>
      <c r="F293" s="166">
        <f t="shared" si="56"/>
        <v>0</v>
      </c>
      <c r="G293" s="124">
        <f t="shared" si="57"/>
        <v>0</v>
      </c>
      <c r="H293" s="124">
        <f t="shared" si="58"/>
        <v>0</v>
      </c>
      <c r="I293" s="167">
        <f t="shared" si="59"/>
        <v>0</v>
      </c>
    </row>
    <row r="294" spans="1:9" ht="24.95" customHeight="1" x14ac:dyDescent="0.2">
      <c r="A294" s="143" t="str">
        <f>Datos!B302</f>
        <v>16.1.1</v>
      </c>
      <c r="B294" s="433" t="str">
        <f t="shared" si="54"/>
        <v>Equipos de Aire Acondicionado 6500 fr</v>
      </c>
      <c r="C294" s="434"/>
      <c r="D294" s="164" t="str">
        <f t="shared" si="53"/>
        <v>Un</v>
      </c>
      <c r="E294" s="165">
        <f t="shared" si="55"/>
        <v>0</v>
      </c>
      <c r="F294" s="166">
        <f t="shared" si="56"/>
        <v>0</v>
      </c>
      <c r="G294" s="124">
        <f t="shared" si="57"/>
        <v>0</v>
      </c>
      <c r="H294" s="124">
        <f t="shared" si="58"/>
        <v>0</v>
      </c>
      <c r="I294" s="167">
        <f t="shared" si="59"/>
        <v>0</v>
      </c>
    </row>
    <row r="295" spans="1:9" ht="24.95" customHeight="1" x14ac:dyDescent="0.2">
      <c r="A295" s="143" t="str">
        <f>Datos!B303</f>
        <v>16.1.2</v>
      </c>
      <c r="B295" s="433" t="str">
        <f t="shared" si="54"/>
        <v>Equipos de Aire Acondicionado 3500 fr</v>
      </c>
      <c r="C295" s="434"/>
      <c r="D295" s="164" t="str">
        <f t="shared" si="53"/>
        <v>Un</v>
      </c>
      <c r="E295" s="165">
        <f t="shared" si="55"/>
        <v>0</v>
      </c>
      <c r="F295" s="166">
        <f t="shared" si="56"/>
        <v>0</v>
      </c>
      <c r="G295" s="124">
        <f t="shared" si="57"/>
        <v>0</v>
      </c>
      <c r="H295" s="124">
        <f t="shared" si="58"/>
        <v>0</v>
      </c>
      <c r="I295" s="167">
        <f t="shared" si="59"/>
        <v>0</v>
      </c>
    </row>
    <row r="296" spans="1:9" ht="24.95" customHeight="1" x14ac:dyDescent="0.2">
      <c r="A296" s="143" t="str">
        <f>Datos!B304</f>
        <v>16.1.3</v>
      </c>
      <c r="B296" s="433" t="str">
        <f t="shared" si="54"/>
        <v>Accesorios</v>
      </c>
      <c r="C296" s="434"/>
      <c r="D296" s="164" t="str">
        <f t="shared" si="53"/>
        <v>Un</v>
      </c>
      <c r="E296" s="165">
        <f t="shared" si="55"/>
        <v>0</v>
      </c>
      <c r="F296" s="166">
        <f t="shared" si="56"/>
        <v>0</v>
      </c>
      <c r="G296" s="124">
        <f t="shared" si="57"/>
        <v>0</v>
      </c>
      <c r="H296" s="124">
        <f t="shared" si="58"/>
        <v>0</v>
      </c>
      <c r="I296" s="167">
        <f t="shared" si="59"/>
        <v>0</v>
      </c>
    </row>
    <row r="297" spans="1:9" ht="24.95" customHeight="1" x14ac:dyDescent="0.2">
      <c r="A297" s="143">
        <f>Datos!B305</f>
        <v>17</v>
      </c>
      <c r="B297" s="433" t="str">
        <f t="shared" si="54"/>
        <v xml:space="preserve"> INSTALACIÓN DE SEGURIDAD</v>
      </c>
      <c r="C297" s="434"/>
      <c r="D297" s="164">
        <f t="shared" si="53"/>
        <v>0</v>
      </c>
      <c r="E297" s="165">
        <f t="shared" si="55"/>
        <v>0</v>
      </c>
      <c r="F297" s="166">
        <f t="shared" si="56"/>
        <v>0</v>
      </c>
      <c r="G297" s="124">
        <f t="shared" si="57"/>
        <v>0</v>
      </c>
      <c r="H297" s="124">
        <f t="shared" si="58"/>
        <v>0</v>
      </c>
      <c r="I297" s="167">
        <f t="shared" si="59"/>
        <v>0</v>
      </c>
    </row>
    <row r="298" spans="1:9" ht="24.95" customHeight="1" x14ac:dyDescent="0.2">
      <c r="A298" s="143" t="str">
        <f>Datos!B306</f>
        <v>17.1</v>
      </c>
      <c r="B298" s="433" t="str">
        <f t="shared" si="54"/>
        <v>Contra Incendio</v>
      </c>
      <c r="C298" s="434"/>
      <c r="D298" s="164">
        <f t="shared" si="53"/>
        <v>0</v>
      </c>
      <c r="E298" s="165">
        <f t="shared" si="55"/>
        <v>0</v>
      </c>
      <c r="F298" s="166">
        <f t="shared" si="56"/>
        <v>0</v>
      </c>
      <c r="G298" s="124">
        <f t="shared" si="57"/>
        <v>0</v>
      </c>
      <c r="H298" s="124">
        <f t="shared" si="58"/>
        <v>0</v>
      </c>
      <c r="I298" s="167">
        <f t="shared" si="59"/>
        <v>0</v>
      </c>
    </row>
    <row r="299" spans="1:9" ht="24.95" customHeight="1" x14ac:dyDescent="0.2">
      <c r="A299" s="143" t="str">
        <f>Datos!B307</f>
        <v>17.1.1</v>
      </c>
      <c r="B299" s="433" t="str">
        <f t="shared" si="54"/>
        <v>Tendido de cañerías</v>
      </c>
      <c r="C299" s="434"/>
      <c r="D299" s="164">
        <f t="shared" si="53"/>
        <v>0</v>
      </c>
      <c r="E299" s="165">
        <f t="shared" si="55"/>
        <v>0</v>
      </c>
      <c r="F299" s="166">
        <f t="shared" si="56"/>
        <v>0</v>
      </c>
      <c r="G299" s="124">
        <f t="shared" si="57"/>
        <v>0</v>
      </c>
      <c r="H299" s="124">
        <f t="shared" si="58"/>
        <v>0</v>
      </c>
      <c r="I299" s="167">
        <f t="shared" si="59"/>
        <v>0</v>
      </c>
    </row>
    <row r="300" spans="1:9" ht="24.95" customHeight="1" x14ac:dyDescent="0.2">
      <c r="A300" s="143" t="str">
        <f>Datos!B308</f>
        <v>17.1.1.1</v>
      </c>
      <c r="B300" s="433" t="str">
        <f t="shared" si="54"/>
        <v>Caño PEAD 2 1/2"</v>
      </c>
      <c r="C300" s="434"/>
      <c r="D300" s="164" t="str">
        <f t="shared" si="53"/>
        <v>m.</v>
      </c>
      <c r="E300" s="165">
        <f t="shared" si="55"/>
        <v>0</v>
      </c>
      <c r="F300" s="166">
        <f t="shared" si="56"/>
        <v>0</v>
      </c>
      <c r="G300" s="124">
        <f t="shared" si="57"/>
        <v>0</v>
      </c>
      <c r="H300" s="124">
        <f t="shared" si="58"/>
        <v>0</v>
      </c>
      <c r="I300" s="167">
        <f t="shared" si="59"/>
        <v>0</v>
      </c>
    </row>
    <row r="301" spans="1:9" ht="24.95" customHeight="1" x14ac:dyDescent="0.2">
      <c r="A301" s="143" t="str">
        <f>Datos!B309</f>
        <v>17.1.1.2</v>
      </c>
      <c r="B301" s="433" t="str">
        <f t="shared" si="54"/>
        <v>Caño PEAD 3"</v>
      </c>
      <c r="C301" s="434"/>
      <c r="D301" s="164" t="str">
        <f t="shared" si="53"/>
        <v>m.</v>
      </c>
      <c r="E301" s="165">
        <f t="shared" si="55"/>
        <v>0</v>
      </c>
      <c r="F301" s="166">
        <f t="shared" si="56"/>
        <v>0</v>
      </c>
      <c r="G301" s="124">
        <f t="shared" si="57"/>
        <v>0</v>
      </c>
      <c r="H301" s="124">
        <f t="shared" si="58"/>
        <v>0</v>
      </c>
      <c r="I301" s="167">
        <f t="shared" si="59"/>
        <v>0</v>
      </c>
    </row>
    <row r="302" spans="1:9" ht="24.95" customHeight="1" x14ac:dyDescent="0.2">
      <c r="A302" s="143" t="str">
        <f>Datos!B310</f>
        <v>17.1.1.3</v>
      </c>
      <c r="B302" s="433" t="str">
        <f t="shared" si="54"/>
        <v>Caño PEAD 3 1/2"</v>
      </c>
      <c r="C302" s="434"/>
      <c r="D302" s="164" t="str">
        <f t="shared" si="53"/>
        <v>m.</v>
      </c>
      <c r="E302" s="165">
        <f t="shared" si="55"/>
        <v>0</v>
      </c>
      <c r="F302" s="166">
        <f t="shared" si="56"/>
        <v>0</v>
      </c>
      <c r="G302" s="124">
        <f t="shared" si="57"/>
        <v>0</v>
      </c>
      <c r="H302" s="124">
        <f t="shared" si="58"/>
        <v>0</v>
      </c>
      <c r="I302" s="167">
        <f t="shared" si="59"/>
        <v>0</v>
      </c>
    </row>
    <row r="303" spans="1:9" ht="24.95" customHeight="1" x14ac:dyDescent="0.2">
      <c r="A303" s="143" t="str">
        <f>Datos!B311</f>
        <v>17.1.1.4</v>
      </c>
      <c r="B303" s="433" t="str">
        <f t="shared" si="54"/>
        <v>Caño PEAD 5"</v>
      </c>
      <c r="C303" s="434"/>
      <c r="D303" s="164" t="str">
        <f t="shared" si="53"/>
        <v>m.</v>
      </c>
      <c r="E303" s="165">
        <f t="shared" si="55"/>
        <v>0</v>
      </c>
      <c r="F303" s="166">
        <f t="shared" si="56"/>
        <v>0</v>
      </c>
      <c r="G303" s="124">
        <f t="shared" si="57"/>
        <v>0</v>
      </c>
      <c r="H303" s="124">
        <f t="shared" si="58"/>
        <v>0</v>
      </c>
      <c r="I303" s="167">
        <f t="shared" si="59"/>
        <v>0</v>
      </c>
    </row>
    <row r="304" spans="1:9" ht="24.95" customHeight="1" x14ac:dyDescent="0.2">
      <c r="A304" s="143" t="str">
        <f>Datos!B312</f>
        <v>17.1.2</v>
      </c>
      <c r="B304" s="433" t="str">
        <f t="shared" si="54"/>
        <v>Hidrantes, bocas de impulsion</v>
      </c>
      <c r="C304" s="434"/>
      <c r="D304" s="164">
        <f t="shared" si="53"/>
        <v>0</v>
      </c>
      <c r="E304" s="165">
        <f t="shared" si="55"/>
        <v>0</v>
      </c>
      <c r="F304" s="166">
        <f t="shared" si="56"/>
        <v>0</v>
      </c>
      <c r="G304" s="124">
        <f t="shared" si="57"/>
        <v>0</v>
      </c>
      <c r="H304" s="124">
        <f t="shared" si="58"/>
        <v>0</v>
      </c>
      <c r="I304" s="167">
        <f t="shared" si="59"/>
        <v>0</v>
      </c>
    </row>
    <row r="305" spans="1:9" ht="24.95" customHeight="1" x14ac:dyDescent="0.2">
      <c r="A305" s="143" t="str">
        <f>Datos!B313</f>
        <v>17.1.2.1</v>
      </c>
      <c r="B305" s="433" t="str">
        <f t="shared" si="54"/>
        <v>Toma de Incendio para Bomberos en Vereda</v>
      </c>
      <c r="C305" s="434"/>
      <c r="D305" s="164" t="str">
        <f t="shared" si="53"/>
        <v>Un.</v>
      </c>
      <c r="E305" s="165">
        <f t="shared" si="55"/>
        <v>0</v>
      </c>
      <c r="F305" s="166">
        <f t="shared" si="56"/>
        <v>0</v>
      </c>
      <c r="G305" s="124">
        <f t="shared" si="57"/>
        <v>0</v>
      </c>
      <c r="H305" s="124">
        <f t="shared" si="58"/>
        <v>0</v>
      </c>
      <c r="I305" s="167">
        <f t="shared" si="59"/>
        <v>0</v>
      </c>
    </row>
    <row r="306" spans="1:9" ht="24.95" customHeight="1" x14ac:dyDescent="0.2">
      <c r="A306" s="143" t="str">
        <f>Datos!B314</f>
        <v>17.1.2.2</v>
      </c>
      <c r="B306" s="433" t="str">
        <f t="shared" si="54"/>
        <v>Gabinete Antivàndalo para Hidrantes Completo Manguera 45mm largo 25mtrs</v>
      </c>
      <c r="C306" s="434"/>
      <c r="D306" s="164" t="str">
        <f t="shared" si="53"/>
        <v>Un.</v>
      </c>
      <c r="E306" s="165">
        <f t="shared" si="55"/>
        <v>0</v>
      </c>
      <c r="F306" s="166">
        <f t="shared" si="56"/>
        <v>0</v>
      </c>
      <c r="G306" s="124">
        <f t="shared" si="57"/>
        <v>0</v>
      </c>
      <c r="H306" s="124">
        <f t="shared" si="58"/>
        <v>0</v>
      </c>
      <c r="I306" s="167">
        <f t="shared" si="59"/>
        <v>0</v>
      </c>
    </row>
    <row r="307" spans="1:9" ht="24.95" customHeight="1" x14ac:dyDescent="0.2">
      <c r="A307" s="143" t="str">
        <f>Datos!B315</f>
        <v>17.1.3</v>
      </c>
      <c r="B307" s="433" t="str">
        <f t="shared" si="54"/>
        <v>Matafuegos, carteles de señalización</v>
      </c>
      <c r="C307" s="434"/>
      <c r="D307" s="164">
        <f t="shared" si="53"/>
        <v>0</v>
      </c>
      <c r="E307" s="165">
        <f t="shared" si="55"/>
        <v>0</v>
      </c>
      <c r="F307" s="166">
        <f t="shared" si="56"/>
        <v>0</v>
      </c>
      <c r="G307" s="124">
        <f t="shared" si="57"/>
        <v>0</v>
      </c>
      <c r="H307" s="124">
        <f t="shared" si="58"/>
        <v>0</v>
      </c>
      <c r="I307" s="167">
        <f t="shared" si="59"/>
        <v>0</v>
      </c>
    </row>
    <row r="308" spans="1:9" ht="24.95" customHeight="1" x14ac:dyDescent="0.2">
      <c r="A308" s="143" t="str">
        <f>Datos!B316</f>
        <v>17.1.3.1</v>
      </c>
      <c r="B308" s="433" t="str">
        <f t="shared" si="54"/>
        <v>Matafuegos CO2 de 5 kg</v>
      </c>
      <c r="C308" s="434"/>
      <c r="D308" s="164" t="str">
        <f t="shared" si="53"/>
        <v>Un.</v>
      </c>
      <c r="E308" s="165">
        <f t="shared" si="55"/>
        <v>0</v>
      </c>
      <c r="F308" s="166">
        <f t="shared" si="56"/>
        <v>0</v>
      </c>
      <c r="G308" s="124">
        <f t="shared" si="57"/>
        <v>0</v>
      </c>
      <c r="H308" s="124">
        <f t="shared" si="58"/>
        <v>0</v>
      </c>
      <c r="I308" s="167">
        <f t="shared" si="59"/>
        <v>0</v>
      </c>
    </row>
    <row r="309" spans="1:9" ht="24.95" customHeight="1" x14ac:dyDescent="0.2">
      <c r="A309" s="143" t="str">
        <f>Datos!B317</f>
        <v>17.1.3.2</v>
      </c>
      <c r="B309" s="433" t="str">
        <f t="shared" si="54"/>
        <v>Matafuegos ABC de 5 kg</v>
      </c>
      <c r="C309" s="434"/>
      <c r="D309" s="164" t="str">
        <f t="shared" si="53"/>
        <v>Un.</v>
      </c>
      <c r="E309" s="165">
        <f t="shared" si="55"/>
        <v>0</v>
      </c>
      <c r="F309" s="166">
        <f t="shared" si="56"/>
        <v>0</v>
      </c>
      <c r="G309" s="124">
        <f t="shared" si="57"/>
        <v>0</v>
      </c>
      <c r="H309" s="124">
        <f t="shared" si="58"/>
        <v>0</v>
      </c>
      <c r="I309" s="167">
        <f t="shared" si="59"/>
        <v>0</v>
      </c>
    </row>
    <row r="310" spans="1:9" ht="24.95" customHeight="1" x14ac:dyDescent="0.2">
      <c r="A310" s="143" t="str">
        <f>Datos!B318</f>
        <v>17.1.3.3</v>
      </c>
      <c r="B310" s="433" t="str">
        <f t="shared" si="54"/>
        <v>Matafuegos Clase K 5Kg</v>
      </c>
      <c r="C310" s="434"/>
      <c r="D310" s="164" t="str">
        <f t="shared" si="53"/>
        <v>Un.</v>
      </c>
      <c r="E310" s="165">
        <f t="shared" si="55"/>
        <v>0</v>
      </c>
      <c r="F310" s="166">
        <f t="shared" si="56"/>
        <v>0</v>
      </c>
      <c r="G310" s="124">
        <f t="shared" si="57"/>
        <v>0</v>
      </c>
      <c r="H310" s="124">
        <f t="shared" si="58"/>
        <v>0</v>
      </c>
      <c r="I310" s="167">
        <f t="shared" si="59"/>
        <v>0</v>
      </c>
    </row>
    <row r="311" spans="1:9" ht="24.95" customHeight="1" x14ac:dyDescent="0.2">
      <c r="A311" s="143" t="str">
        <f>Datos!B319</f>
        <v>17.1.3.4</v>
      </c>
      <c r="B311" s="433" t="str">
        <f t="shared" si="54"/>
        <v>Cartel de Salida con Iluminación Autónoma Minimo 6 hs</v>
      </c>
      <c r="C311" s="434"/>
      <c r="D311" s="164" t="str">
        <f t="shared" si="53"/>
        <v>Un.</v>
      </c>
      <c r="E311" s="165">
        <f t="shared" si="55"/>
        <v>0</v>
      </c>
      <c r="F311" s="166">
        <f t="shared" si="56"/>
        <v>0</v>
      </c>
      <c r="G311" s="124">
        <f t="shared" si="57"/>
        <v>0</v>
      </c>
      <c r="H311" s="124">
        <f t="shared" si="58"/>
        <v>0</v>
      </c>
      <c r="I311" s="167">
        <f t="shared" si="59"/>
        <v>0</v>
      </c>
    </row>
    <row r="312" spans="1:9" ht="24.95" customHeight="1" x14ac:dyDescent="0.2">
      <c r="A312" s="143" t="str">
        <f>Datos!B320</f>
        <v>17.1.3.5</v>
      </c>
      <c r="B312" s="433" t="str">
        <f t="shared" si="54"/>
        <v>Cartel de Salida de PVC</v>
      </c>
      <c r="C312" s="434"/>
      <c r="D312" s="164" t="str">
        <f t="shared" si="53"/>
        <v>Un.</v>
      </c>
      <c r="E312" s="165">
        <f t="shared" si="55"/>
        <v>0</v>
      </c>
      <c r="F312" s="166">
        <f t="shared" si="56"/>
        <v>0</v>
      </c>
      <c r="G312" s="124">
        <f t="shared" si="57"/>
        <v>0</v>
      </c>
      <c r="H312" s="124">
        <f t="shared" si="58"/>
        <v>0</v>
      </c>
      <c r="I312" s="167">
        <f t="shared" si="59"/>
        <v>0</v>
      </c>
    </row>
    <row r="313" spans="1:9" ht="24.95" customHeight="1" x14ac:dyDescent="0.2">
      <c r="A313" s="143" t="str">
        <f>Datos!B321</f>
        <v>17.1.3.6</v>
      </c>
      <c r="B313" s="433" t="str">
        <f t="shared" si="54"/>
        <v xml:space="preserve">Botiquin Primeros Auxilios </v>
      </c>
      <c r="C313" s="434"/>
      <c r="D313" s="164" t="str">
        <f t="shared" si="53"/>
        <v>Un.</v>
      </c>
      <c r="E313" s="165">
        <f t="shared" si="55"/>
        <v>0</v>
      </c>
      <c r="F313" s="166">
        <f t="shared" si="56"/>
        <v>0</v>
      </c>
      <c r="G313" s="124">
        <f t="shared" si="57"/>
        <v>0</v>
      </c>
      <c r="H313" s="124">
        <f t="shared" si="58"/>
        <v>0</v>
      </c>
      <c r="I313" s="167">
        <f t="shared" si="59"/>
        <v>0</v>
      </c>
    </row>
    <row r="314" spans="1:9" ht="24.95" customHeight="1" x14ac:dyDescent="0.2">
      <c r="A314" s="143" t="str">
        <f>Datos!B322</f>
        <v>17.1.4</v>
      </c>
      <c r="B314" s="433" t="str">
        <f t="shared" si="54"/>
        <v>Tanques Servicio contra Incendio</v>
      </c>
      <c r="C314" s="434"/>
      <c r="D314" s="164">
        <f t="shared" si="53"/>
        <v>0</v>
      </c>
      <c r="E314" s="165">
        <f t="shared" si="55"/>
        <v>0</v>
      </c>
      <c r="F314" s="166">
        <f t="shared" si="56"/>
        <v>0</v>
      </c>
      <c r="G314" s="124">
        <f t="shared" si="57"/>
        <v>0</v>
      </c>
      <c r="H314" s="124">
        <f t="shared" si="58"/>
        <v>0</v>
      </c>
      <c r="I314" s="167">
        <f t="shared" si="59"/>
        <v>0</v>
      </c>
    </row>
    <row r="315" spans="1:9" ht="24.95" customHeight="1" x14ac:dyDescent="0.2">
      <c r="A315" s="143" t="str">
        <f>Datos!B323</f>
        <v>17.1.4.2</v>
      </c>
      <c r="B315" s="433" t="str">
        <f t="shared" si="54"/>
        <v>Tanque de Agua Exclusivo para Extincion de Incendio 5000litros</v>
      </c>
      <c r="C315" s="434"/>
      <c r="D315" s="164" t="str">
        <f t="shared" si="53"/>
        <v>Un.</v>
      </c>
      <c r="E315" s="165">
        <f t="shared" si="55"/>
        <v>0</v>
      </c>
      <c r="F315" s="166">
        <f t="shared" si="56"/>
        <v>0</v>
      </c>
      <c r="G315" s="124">
        <f t="shared" si="57"/>
        <v>0</v>
      </c>
      <c r="H315" s="124">
        <f t="shared" si="58"/>
        <v>0</v>
      </c>
      <c r="I315" s="167">
        <f t="shared" si="59"/>
        <v>0</v>
      </c>
    </row>
    <row r="316" spans="1:9" ht="24.95" customHeight="1" x14ac:dyDescent="0.2">
      <c r="A316" s="143" t="str">
        <f>Datos!B324</f>
        <v>17.1.5</v>
      </c>
      <c r="B316" s="433" t="str">
        <f t="shared" si="54"/>
        <v xml:space="preserve">Planos   </v>
      </c>
      <c r="C316" s="434"/>
      <c r="D316" s="164" t="str">
        <f t="shared" si="53"/>
        <v>gl</v>
      </c>
      <c r="E316" s="165">
        <f t="shared" si="55"/>
        <v>0</v>
      </c>
      <c r="F316" s="166">
        <f t="shared" si="56"/>
        <v>0</v>
      </c>
      <c r="G316" s="124">
        <f t="shared" si="57"/>
        <v>0</v>
      </c>
      <c r="H316" s="124">
        <f t="shared" si="58"/>
        <v>0</v>
      </c>
      <c r="I316" s="167">
        <f t="shared" si="59"/>
        <v>0</v>
      </c>
    </row>
    <row r="317" spans="1:9" ht="24.95" customHeight="1" x14ac:dyDescent="0.2">
      <c r="A317" s="143" t="str">
        <f>Datos!B325</f>
        <v>17.2</v>
      </c>
      <c r="B317" s="433" t="str">
        <f t="shared" si="54"/>
        <v>Alarmas técnicas</v>
      </c>
      <c r="C317" s="434"/>
      <c r="D317" s="164">
        <f t="shared" si="53"/>
        <v>0</v>
      </c>
      <c r="E317" s="165">
        <f t="shared" si="55"/>
        <v>0</v>
      </c>
      <c r="F317" s="166">
        <f t="shared" si="56"/>
        <v>0</v>
      </c>
      <c r="G317" s="124">
        <f t="shared" si="57"/>
        <v>0</v>
      </c>
      <c r="H317" s="124">
        <f t="shared" si="58"/>
        <v>0</v>
      </c>
      <c r="I317" s="167">
        <f t="shared" si="59"/>
        <v>0</v>
      </c>
    </row>
    <row r="318" spans="1:9" ht="24.95" customHeight="1" x14ac:dyDescent="0.2">
      <c r="A318" s="143" t="str">
        <f>Datos!B326</f>
        <v>17.2.1</v>
      </c>
      <c r="B318" s="433" t="str">
        <f t="shared" si="54"/>
        <v>Detectores de Humo y Gas</v>
      </c>
      <c r="C318" s="434"/>
      <c r="D318" s="164">
        <f t="shared" si="53"/>
        <v>0</v>
      </c>
      <c r="E318" s="165">
        <f t="shared" si="55"/>
        <v>0</v>
      </c>
      <c r="F318" s="166">
        <f t="shared" si="56"/>
        <v>0</v>
      </c>
      <c r="G318" s="124">
        <f t="shared" si="57"/>
        <v>0</v>
      </c>
      <c r="H318" s="124">
        <f t="shared" si="58"/>
        <v>0</v>
      </c>
      <c r="I318" s="167">
        <f t="shared" si="59"/>
        <v>0</v>
      </c>
    </row>
    <row r="319" spans="1:9" ht="24.95" customHeight="1" x14ac:dyDescent="0.2">
      <c r="A319" s="143" t="str">
        <f>Datos!B327</f>
        <v>17.2.1.1</v>
      </c>
      <c r="B319" s="433" t="str">
        <f t="shared" si="54"/>
        <v>Detector de humo</v>
      </c>
      <c r="C319" s="434"/>
      <c r="D319" s="164" t="str">
        <f t="shared" si="53"/>
        <v>Un.</v>
      </c>
      <c r="E319" s="165">
        <f t="shared" si="55"/>
        <v>0</v>
      </c>
      <c r="F319" s="166">
        <f t="shared" si="56"/>
        <v>0</v>
      </c>
      <c r="G319" s="124">
        <f t="shared" si="57"/>
        <v>0</v>
      </c>
      <c r="H319" s="124">
        <f t="shared" si="58"/>
        <v>0</v>
      </c>
      <c r="I319" s="167">
        <f t="shared" si="59"/>
        <v>0</v>
      </c>
    </row>
    <row r="320" spans="1:9" ht="24.95" customHeight="1" x14ac:dyDescent="0.2">
      <c r="A320" s="143" t="str">
        <f>Datos!B328</f>
        <v>17.2.1.2</v>
      </c>
      <c r="B320" s="433" t="str">
        <f t="shared" si="54"/>
        <v>Detector de gas</v>
      </c>
      <c r="C320" s="434"/>
      <c r="D320" s="164" t="str">
        <f t="shared" si="53"/>
        <v>Un.</v>
      </c>
      <c r="E320" s="165">
        <f t="shared" si="55"/>
        <v>0</v>
      </c>
      <c r="F320" s="166">
        <f t="shared" si="56"/>
        <v>0</v>
      </c>
      <c r="G320" s="124">
        <f t="shared" si="57"/>
        <v>0</v>
      </c>
      <c r="H320" s="124">
        <f t="shared" si="58"/>
        <v>0</v>
      </c>
      <c r="I320" s="167">
        <f t="shared" si="59"/>
        <v>0</v>
      </c>
    </row>
    <row r="321" spans="1:9" ht="24.95" customHeight="1" x14ac:dyDescent="0.2">
      <c r="A321" s="143" t="str">
        <f>Datos!B329</f>
        <v>17.2.2</v>
      </c>
      <c r="B321" s="433" t="str">
        <f t="shared" si="54"/>
        <v>Alarmas contra robos</v>
      </c>
      <c r="C321" s="434"/>
      <c r="D321" s="164">
        <f t="shared" si="53"/>
        <v>0</v>
      </c>
      <c r="E321" s="165">
        <f t="shared" si="55"/>
        <v>0</v>
      </c>
      <c r="F321" s="166">
        <f t="shared" si="56"/>
        <v>0</v>
      </c>
      <c r="G321" s="124">
        <f t="shared" si="57"/>
        <v>0</v>
      </c>
      <c r="H321" s="124">
        <f t="shared" si="58"/>
        <v>0</v>
      </c>
      <c r="I321" s="167">
        <f t="shared" si="59"/>
        <v>0</v>
      </c>
    </row>
    <row r="322" spans="1:9" ht="24.95" customHeight="1" x14ac:dyDescent="0.2">
      <c r="A322" s="143" t="str">
        <f>Datos!B330</f>
        <v>17.2.2.1</v>
      </c>
      <c r="B322" s="433" t="str">
        <f t="shared" si="54"/>
        <v>Avisador Manual de Incendio</v>
      </c>
      <c r="C322" s="434"/>
      <c r="D322" s="164" t="str">
        <f t="shared" si="53"/>
        <v>Un.</v>
      </c>
      <c r="E322" s="165">
        <f t="shared" si="55"/>
        <v>0</v>
      </c>
      <c r="F322" s="166">
        <f t="shared" si="56"/>
        <v>0</v>
      </c>
      <c r="G322" s="124">
        <f t="shared" si="57"/>
        <v>0</v>
      </c>
      <c r="H322" s="124">
        <f t="shared" si="58"/>
        <v>0</v>
      </c>
      <c r="I322" s="167">
        <f t="shared" si="59"/>
        <v>0</v>
      </c>
    </row>
    <row r="323" spans="1:9" ht="24.95" customHeight="1" x14ac:dyDescent="0.2">
      <c r="A323" s="143" t="str">
        <f>Datos!B331</f>
        <v>17.2.2.2</v>
      </c>
      <c r="B323" s="433" t="str">
        <f t="shared" si="54"/>
        <v>Alarma Combinada 90 d BA</v>
      </c>
      <c r="C323" s="434"/>
      <c r="D323" s="164" t="str">
        <f t="shared" si="53"/>
        <v>Un.</v>
      </c>
      <c r="E323" s="165">
        <f t="shared" si="55"/>
        <v>0</v>
      </c>
      <c r="F323" s="166">
        <f t="shared" si="56"/>
        <v>0</v>
      </c>
      <c r="G323" s="124">
        <f t="shared" si="57"/>
        <v>0</v>
      </c>
      <c r="H323" s="124">
        <f t="shared" si="58"/>
        <v>0</v>
      </c>
      <c r="I323" s="167">
        <f t="shared" si="59"/>
        <v>0</v>
      </c>
    </row>
    <row r="324" spans="1:9" ht="24.95" customHeight="1" x14ac:dyDescent="0.2">
      <c r="A324" s="143" t="str">
        <f>Datos!B332</f>
        <v>17.2.2.3</v>
      </c>
      <c r="B324" s="433" t="str">
        <f t="shared" si="54"/>
        <v>Luz Estrombótica</v>
      </c>
      <c r="C324" s="434"/>
      <c r="D324" s="164" t="str">
        <f t="shared" si="53"/>
        <v>Un.</v>
      </c>
      <c r="E324" s="165">
        <f t="shared" si="55"/>
        <v>0</v>
      </c>
      <c r="F324" s="166">
        <f t="shared" si="56"/>
        <v>0</v>
      </c>
      <c r="G324" s="124">
        <f t="shared" si="57"/>
        <v>0</v>
      </c>
      <c r="H324" s="124">
        <f t="shared" si="58"/>
        <v>0</v>
      </c>
      <c r="I324" s="167">
        <f t="shared" si="59"/>
        <v>0</v>
      </c>
    </row>
    <row r="325" spans="1:9" ht="24.95" customHeight="1" x14ac:dyDescent="0.2">
      <c r="A325" s="143" t="str">
        <f>Datos!B333</f>
        <v>17.3</v>
      </c>
      <c r="B325" s="433" t="str">
        <f t="shared" si="54"/>
        <v>Pararrayos</v>
      </c>
      <c r="C325" s="434"/>
      <c r="D325" s="164">
        <f t="shared" si="53"/>
        <v>0</v>
      </c>
      <c r="E325" s="165">
        <f t="shared" si="55"/>
        <v>0</v>
      </c>
      <c r="F325" s="166">
        <f t="shared" si="56"/>
        <v>0</v>
      </c>
      <c r="G325" s="124">
        <f t="shared" si="57"/>
        <v>0</v>
      </c>
      <c r="H325" s="124">
        <f t="shared" si="58"/>
        <v>0</v>
      </c>
      <c r="I325" s="167">
        <f t="shared" si="59"/>
        <v>0</v>
      </c>
    </row>
    <row r="326" spans="1:9" ht="24.95" customHeight="1" x14ac:dyDescent="0.2">
      <c r="A326" s="143" t="str">
        <f>Datos!B334</f>
        <v>17.3.1</v>
      </c>
      <c r="B326" s="433" t="str">
        <f t="shared" si="54"/>
        <v>Pararrayo</v>
      </c>
      <c r="C326" s="434"/>
      <c r="D326" s="164" t="str">
        <f t="shared" si="53"/>
        <v>Un.</v>
      </c>
      <c r="E326" s="165">
        <f t="shared" si="55"/>
        <v>0</v>
      </c>
      <c r="F326" s="166">
        <f t="shared" si="56"/>
        <v>0</v>
      </c>
      <c r="G326" s="124">
        <f t="shared" si="57"/>
        <v>0</v>
      </c>
      <c r="H326" s="124">
        <f t="shared" si="58"/>
        <v>0</v>
      </c>
      <c r="I326" s="167">
        <f t="shared" si="59"/>
        <v>0</v>
      </c>
    </row>
    <row r="327" spans="1:9" ht="24.95" customHeight="1" x14ac:dyDescent="0.2">
      <c r="A327" s="143" t="str">
        <f>Datos!B335</f>
        <v>17.3.2</v>
      </c>
      <c r="B327" s="433" t="str">
        <f t="shared" si="54"/>
        <v>Accesorios Pararrayos (aisladores etc)</v>
      </c>
      <c r="C327" s="434"/>
      <c r="D327" s="164" t="str">
        <f t="shared" si="53"/>
        <v>Un.</v>
      </c>
      <c r="E327" s="165">
        <f t="shared" si="55"/>
        <v>0</v>
      </c>
      <c r="F327" s="166">
        <f t="shared" si="56"/>
        <v>0</v>
      </c>
      <c r="G327" s="124">
        <f t="shared" si="57"/>
        <v>0</v>
      </c>
      <c r="H327" s="124">
        <f t="shared" si="58"/>
        <v>0</v>
      </c>
      <c r="I327" s="167">
        <f t="shared" si="59"/>
        <v>0</v>
      </c>
    </row>
    <row r="328" spans="1:9" ht="24.95" customHeight="1" x14ac:dyDescent="0.2">
      <c r="A328" s="143" t="str">
        <f>Datos!B336</f>
        <v>19</v>
      </c>
      <c r="B328" s="433" t="str">
        <f t="shared" si="54"/>
        <v xml:space="preserve"> CRISTALES, ESPEJOS Y VIDRIOS</v>
      </c>
      <c r="C328" s="434"/>
      <c r="D328" s="164">
        <f t="shared" si="53"/>
        <v>0</v>
      </c>
      <c r="E328" s="165">
        <f t="shared" si="55"/>
        <v>0</v>
      </c>
      <c r="F328" s="166">
        <f t="shared" si="56"/>
        <v>0</v>
      </c>
      <c r="G328" s="124">
        <f t="shared" si="57"/>
        <v>0</v>
      </c>
      <c r="H328" s="124">
        <f t="shared" si="58"/>
        <v>0</v>
      </c>
      <c r="I328" s="167">
        <f t="shared" si="59"/>
        <v>0</v>
      </c>
    </row>
    <row r="329" spans="1:9" ht="24.95" customHeight="1" x14ac:dyDescent="0.2">
      <c r="A329" s="143" t="str">
        <f>Datos!B337</f>
        <v>19.1</v>
      </c>
      <c r="B329" s="433" t="str">
        <f t="shared" ref="B329:B331" si="60">IFERROR(VLOOKUP(A329,Tabla_Datos,2,FALSE),"")</f>
        <v>Vidrios</v>
      </c>
      <c r="C329" s="434"/>
      <c r="D329" s="164" t="str">
        <f t="shared" si="53"/>
        <v>m2</v>
      </c>
      <c r="E329" s="165">
        <f t="shared" ref="E329:E331" si="61">IFERROR(VLOOKUP(A329,Tabla_Datos,4,FALSE),0)</f>
        <v>0</v>
      </c>
      <c r="F329" s="166">
        <f t="shared" ref="F329:F331" si="62">IFERROR(VLOOKUP(A329,Tabla_Analisis_Precio,7,FALSE),0)</f>
        <v>0</v>
      </c>
      <c r="G329" s="124">
        <f t="shared" ref="G329:G331" si="63">ROUND(PrecioUnitario(F329,Costo_Financiero,Gasto_Generales_Porcentaje,Beneficio,Ingresos_Brutos,IVA),2)</f>
        <v>0</v>
      </c>
      <c r="H329" s="124">
        <f t="shared" ref="H329:H331" si="64">ROUND(E329*G329,2)</f>
        <v>0</v>
      </c>
      <c r="I329" s="167">
        <f t="shared" ref="I329:I331" si="65">IFERROR(H329/Monto_Oferta,0)</f>
        <v>0</v>
      </c>
    </row>
    <row r="330" spans="1:9" ht="24.95" customHeight="1" x14ac:dyDescent="0.2">
      <c r="A330" s="143" t="str">
        <f>Datos!B338</f>
        <v>19.2</v>
      </c>
      <c r="B330" s="433" t="str">
        <f t="shared" si="60"/>
        <v>Policarbonatos</v>
      </c>
      <c r="C330" s="434"/>
      <c r="D330" s="164" t="str">
        <f t="shared" si="53"/>
        <v>m2</v>
      </c>
      <c r="E330" s="165">
        <f t="shared" si="61"/>
        <v>0</v>
      </c>
      <c r="F330" s="166">
        <f t="shared" si="62"/>
        <v>0</v>
      </c>
      <c r="G330" s="124">
        <f t="shared" si="63"/>
        <v>0</v>
      </c>
      <c r="H330" s="124">
        <f t="shared" si="64"/>
        <v>0</v>
      </c>
      <c r="I330" s="167">
        <f t="shared" si="65"/>
        <v>0</v>
      </c>
    </row>
    <row r="331" spans="1:9" ht="24.95" customHeight="1" x14ac:dyDescent="0.2">
      <c r="A331" s="143" t="str">
        <f>Datos!B339</f>
        <v>19.3</v>
      </c>
      <c r="B331" s="433" t="str">
        <f t="shared" si="60"/>
        <v>Espejos</v>
      </c>
      <c r="C331" s="434"/>
      <c r="D331" s="164" t="str">
        <f t="shared" si="53"/>
        <v>m2</v>
      </c>
      <c r="E331" s="165">
        <f t="shared" si="61"/>
        <v>0</v>
      </c>
      <c r="F331" s="166">
        <f t="shared" si="62"/>
        <v>0</v>
      </c>
      <c r="G331" s="124">
        <f t="shared" si="63"/>
        <v>0</v>
      </c>
      <c r="H331" s="124">
        <f t="shared" si="64"/>
        <v>0</v>
      </c>
      <c r="I331" s="167">
        <f t="shared" si="65"/>
        <v>0</v>
      </c>
    </row>
    <row r="332" spans="1:9" ht="24.95" customHeight="1" x14ac:dyDescent="0.2">
      <c r="A332" s="143" t="str">
        <f>Datos!B340</f>
        <v>20</v>
      </c>
      <c r="B332" s="433" t="str">
        <f t="shared" ref="B332:B339" si="66">IFERROR(VLOOKUP(A332,Tabla_Datos,2,FALSE),"")</f>
        <v xml:space="preserve"> PINTURAS</v>
      </c>
      <c r="C332" s="434"/>
      <c r="D332" s="164">
        <f t="shared" si="53"/>
        <v>0</v>
      </c>
      <c r="E332" s="165">
        <f t="shared" ref="E332:E339" si="67">IFERROR(VLOOKUP(A332,Tabla_Datos,4,FALSE),0)</f>
        <v>0</v>
      </c>
      <c r="F332" s="166">
        <f t="shared" ref="F332:F339" si="68">IFERROR(VLOOKUP(A332,Tabla_Analisis_Precio,7,FALSE),0)</f>
        <v>0</v>
      </c>
      <c r="G332" s="124">
        <f t="shared" ref="G332:G339" si="69">ROUND(PrecioUnitario(F332,Costo_Financiero,Gasto_Generales_Porcentaje,Beneficio,Ingresos_Brutos,IVA),2)</f>
        <v>0</v>
      </c>
      <c r="H332" s="124">
        <f t="shared" ref="H332:H339" si="70">ROUND(E332*G332,2)</f>
        <v>0</v>
      </c>
      <c r="I332" s="167">
        <f t="shared" ref="I332:I339" si="71">IFERROR(H332/Monto_Oferta,0)</f>
        <v>0</v>
      </c>
    </row>
    <row r="333" spans="1:9" ht="24.95" customHeight="1" x14ac:dyDescent="0.2">
      <c r="A333" s="143" t="str">
        <f>Datos!B341</f>
        <v>20.1</v>
      </c>
      <c r="B333" s="433" t="str">
        <f t="shared" si="66"/>
        <v>Pintura al látex en muros interiores</v>
      </c>
      <c r="C333" s="434"/>
      <c r="D333" s="164" t="str">
        <f t="shared" si="53"/>
        <v>m2</v>
      </c>
      <c r="E333" s="165">
        <f t="shared" si="67"/>
        <v>0</v>
      </c>
      <c r="F333" s="166">
        <f t="shared" si="68"/>
        <v>0</v>
      </c>
      <c r="G333" s="124">
        <f t="shared" si="69"/>
        <v>0</v>
      </c>
      <c r="H333" s="124">
        <f t="shared" si="70"/>
        <v>0</v>
      </c>
      <c r="I333" s="167">
        <f t="shared" si="71"/>
        <v>0</v>
      </c>
    </row>
    <row r="334" spans="1:9" ht="24.95" customHeight="1" x14ac:dyDescent="0.2">
      <c r="A334" s="143" t="str">
        <f>Datos!B342</f>
        <v>20.3</v>
      </c>
      <c r="B334" s="433" t="str">
        <f t="shared" si="66"/>
        <v>Pintura al látex en cielorrasos</v>
      </c>
      <c r="C334" s="434"/>
      <c r="D334" s="164" t="str">
        <f t="shared" si="53"/>
        <v>m2</v>
      </c>
      <c r="E334" s="165">
        <f t="shared" si="67"/>
        <v>0</v>
      </c>
      <c r="F334" s="166">
        <f t="shared" si="68"/>
        <v>0</v>
      </c>
      <c r="G334" s="124">
        <f t="shared" si="69"/>
        <v>0</v>
      </c>
      <c r="H334" s="124">
        <f t="shared" si="70"/>
        <v>0</v>
      </c>
      <c r="I334" s="167">
        <f t="shared" si="71"/>
        <v>0</v>
      </c>
    </row>
    <row r="335" spans="1:9" ht="24.95" customHeight="1" x14ac:dyDescent="0.2">
      <c r="A335" s="143" t="str">
        <f>Datos!B343</f>
        <v>20.4</v>
      </c>
      <c r="B335" s="433" t="str">
        <f t="shared" si="66"/>
        <v>Pintura esmalte sintético en carpintería</v>
      </c>
      <c r="C335" s="434"/>
      <c r="D335" s="164">
        <f t="shared" si="53"/>
        <v>0</v>
      </c>
      <c r="E335" s="165">
        <f t="shared" si="67"/>
        <v>0</v>
      </c>
      <c r="F335" s="166">
        <f t="shared" si="68"/>
        <v>0</v>
      </c>
      <c r="G335" s="124">
        <f t="shared" si="69"/>
        <v>0</v>
      </c>
      <c r="H335" s="124">
        <f t="shared" si="70"/>
        <v>0</v>
      </c>
      <c r="I335" s="167">
        <f t="shared" si="71"/>
        <v>0</v>
      </c>
    </row>
    <row r="336" spans="1:9" ht="24.95" customHeight="1" x14ac:dyDescent="0.2">
      <c r="A336" s="143" t="str">
        <f>Datos!B344</f>
        <v>20.4.1</v>
      </c>
      <c r="B336" s="433" t="str">
        <f t="shared" si="66"/>
        <v>Sobre Carpintería Metálica y Herrería</v>
      </c>
      <c r="C336" s="434"/>
      <c r="D336" s="164" t="str">
        <f t="shared" si="53"/>
        <v>m2</v>
      </c>
      <c r="E336" s="165">
        <f t="shared" si="67"/>
        <v>0</v>
      </c>
      <c r="F336" s="166">
        <f t="shared" si="68"/>
        <v>0</v>
      </c>
      <c r="G336" s="124">
        <f t="shared" si="69"/>
        <v>0</v>
      </c>
      <c r="H336" s="124">
        <f t="shared" si="70"/>
        <v>0</v>
      </c>
      <c r="I336" s="167">
        <f t="shared" si="71"/>
        <v>0</v>
      </c>
    </row>
    <row r="337" spans="1:9" ht="24.95" customHeight="1" x14ac:dyDescent="0.2">
      <c r="A337" s="143" t="str">
        <f>Datos!B345</f>
        <v>20.4.2</v>
      </c>
      <c r="B337" s="433" t="str">
        <f t="shared" si="66"/>
        <v>Pintura Antióxido</v>
      </c>
      <c r="C337" s="434"/>
      <c r="D337" s="164" t="str">
        <f t="shared" si="53"/>
        <v>m2</v>
      </c>
      <c r="E337" s="165">
        <f t="shared" si="67"/>
        <v>0</v>
      </c>
      <c r="F337" s="166">
        <f t="shared" si="68"/>
        <v>0</v>
      </c>
      <c r="G337" s="124">
        <f t="shared" si="69"/>
        <v>0</v>
      </c>
      <c r="H337" s="124">
        <f t="shared" si="70"/>
        <v>0</v>
      </c>
      <c r="I337" s="167">
        <f t="shared" si="71"/>
        <v>0</v>
      </c>
    </row>
    <row r="338" spans="1:9" ht="24.95" customHeight="1" x14ac:dyDescent="0.2">
      <c r="A338" s="143" t="str">
        <f>Datos!B346</f>
        <v>20.5</v>
      </c>
      <c r="B338" s="433" t="str">
        <f t="shared" si="66"/>
        <v>Pinturas varias</v>
      </c>
      <c r="C338" s="434"/>
      <c r="D338" s="164">
        <f t="shared" ref="D338:D345" si="72">IFERROR(VLOOKUP(A338,Tabla_Datos,3,FALSE),"")</f>
        <v>0</v>
      </c>
      <c r="E338" s="165">
        <f t="shared" si="67"/>
        <v>0</v>
      </c>
      <c r="F338" s="166">
        <f t="shared" si="68"/>
        <v>0</v>
      </c>
      <c r="G338" s="124">
        <f t="shared" si="69"/>
        <v>0</v>
      </c>
      <c r="H338" s="124">
        <f t="shared" si="70"/>
        <v>0</v>
      </c>
      <c r="I338" s="167">
        <f t="shared" si="71"/>
        <v>0</v>
      </c>
    </row>
    <row r="339" spans="1:9" ht="24.95" customHeight="1" x14ac:dyDescent="0.2">
      <c r="A339" s="143" t="str">
        <f>Datos!B347</f>
        <v>20.5.4</v>
      </c>
      <c r="B339" s="433" t="str">
        <f t="shared" si="66"/>
        <v>Pintura esmalte sintético en paredes (friso)</v>
      </c>
      <c r="C339" s="434"/>
      <c r="D339" s="164" t="str">
        <f t="shared" si="72"/>
        <v>m2</v>
      </c>
      <c r="E339" s="165">
        <f t="shared" si="67"/>
        <v>0</v>
      </c>
      <c r="F339" s="166">
        <f t="shared" si="68"/>
        <v>0</v>
      </c>
      <c r="G339" s="124">
        <f t="shared" si="69"/>
        <v>0</v>
      </c>
      <c r="H339" s="124">
        <f t="shared" si="70"/>
        <v>0</v>
      </c>
      <c r="I339" s="167">
        <f t="shared" si="71"/>
        <v>0</v>
      </c>
    </row>
    <row r="340" spans="1:9" ht="24.95" customHeight="1" x14ac:dyDescent="0.2">
      <c r="A340" s="143" t="str">
        <f>Datos!B348</f>
        <v>21</v>
      </c>
      <c r="B340" s="433" t="str">
        <f t="shared" ref="B340:B352" si="73">IFERROR(VLOOKUP(A340,Tabla_Datos,2,FALSE),"")</f>
        <v xml:space="preserve"> SEÑALETICA</v>
      </c>
      <c r="C340" s="434"/>
      <c r="D340" s="164">
        <f t="shared" si="72"/>
        <v>0</v>
      </c>
      <c r="E340" s="165">
        <f t="shared" ref="E340:E345" si="74">IFERROR(VLOOKUP(A340,Tabla_Datos,4,FALSE),0)</f>
        <v>0</v>
      </c>
      <c r="F340" s="166">
        <f t="shared" ref="F340:F345" si="75">IFERROR(VLOOKUP(A340,Tabla_Analisis_Precio,7,FALSE),0)</f>
        <v>0</v>
      </c>
      <c r="G340" s="124">
        <f t="shared" ref="G340:G345" si="76">ROUND(PrecioUnitario(F340,Costo_Financiero,Gasto_Generales_Porcentaje,Beneficio,Ingresos_Brutos,IVA),2)</f>
        <v>0</v>
      </c>
      <c r="H340" s="124">
        <f t="shared" ref="H340:H345" si="77">ROUND(E340*G340,2)</f>
        <v>0</v>
      </c>
      <c r="I340" s="167">
        <f t="shared" ref="I340:I345" si="78">IFERROR(H340/Monto_Oferta,0)</f>
        <v>0</v>
      </c>
    </row>
    <row r="341" spans="1:9" ht="24.95" customHeight="1" x14ac:dyDescent="0.2">
      <c r="A341" s="143" t="str">
        <f>Datos!B349</f>
        <v>21.1</v>
      </c>
      <c r="B341" s="433" t="str">
        <f t="shared" si="73"/>
        <v>Señalización</v>
      </c>
      <c r="C341" s="434"/>
      <c r="D341" s="164" t="str">
        <f t="shared" si="72"/>
        <v>Un</v>
      </c>
      <c r="E341" s="165">
        <f t="shared" si="74"/>
        <v>0</v>
      </c>
      <c r="F341" s="166">
        <f t="shared" si="75"/>
        <v>0</v>
      </c>
      <c r="G341" s="124">
        <f t="shared" si="76"/>
        <v>0</v>
      </c>
      <c r="H341" s="124">
        <f t="shared" si="77"/>
        <v>0</v>
      </c>
      <c r="I341" s="167">
        <f t="shared" si="78"/>
        <v>0</v>
      </c>
    </row>
    <row r="342" spans="1:9" ht="24.95" customHeight="1" x14ac:dyDescent="0.2">
      <c r="A342" s="143" t="str">
        <f>Datos!B350</f>
        <v>22</v>
      </c>
      <c r="B342" s="433" t="str">
        <f t="shared" si="73"/>
        <v xml:space="preserve"> OBRAS EXTERIORES</v>
      </c>
      <c r="C342" s="434"/>
      <c r="D342" s="164">
        <f t="shared" si="72"/>
        <v>0</v>
      </c>
      <c r="E342" s="165">
        <f t="shared" si="74"/>
        <v>0</v>
      </c>
      <c r="F342" s="166">
        <f t="shared" si="75"/>
        <v>0</v>
      </c>
      <c r="G342" s="124">
        <f t="shared" si="76"/>
        <v>0</v>
      </c>
      <c r="H342" s="124">
        <f t="shared" si="77"/>
        <v>0</v>
      </c>
      <c r="I342" s="167">
        <f t="shared" si="78"/>
        <v>0</v>
      </c>
    </row>
    <row r="343" spans="1:9" ht="24.95" customHeight="1" x14ac:dyDescent="0.2">
      <c r="A343" s="143" t="str">
        <f>Datos!B351</f>
        <v>22.1</v>
      </c>
      <c r="B343" s="433" t="str">
        <f t="shared" si="73"/>
        <v xml:space="preserve">Cercos </v>
      </c>
      <c r="C343" s="434"/>
      <c r="D343" s="164">
        <f t="shared" si="72"/>
        <v>0</v>
      </c>
      <c r="E343" s="165">
        <f t="shared" si="74"/>
        <v>0</v>
      </c>
      <c r="F343" s="166">
        <f t="shared" si="75"/>
        <v>0</v>
      </c>
      <c r="G343" s="124">
        <f t="shared" si="76"/>
        <v>0</v>
      </c>
      <c r="H343" s="124">
        <f t="shared" si="77"/>
        <v>0</v>
      </c>
      <c r="I343" s="167">
        <f t="shared" si="78"/>
        <v>0</v>
      </c>
    </row>
    <row r="344" spans="1:9" ht="24.95" customHeight="1" x14ac:dyDescent="0.2">
      <c r="A344" s="143" t="str">
        <f>Datos!B352</f>
        <v>22.1.1</v>
      </c>
      <c r="B344" s="433" t="str">
        <f t="shared" si="73"/>
        <v>Cercos Perimetrales</v>
      </c>
      <c r="C344" s="434"/>
      <c r="D344" s="164" t="str">
        <f t="shared" si="72"/>
        <v>ml</v>
      </c>
      <c r="E344" s="165">
        <f t="shared" si="74"/>
        <v>0</v>
      </c>
      <c r="F344" s="166">
        <f t="shared" si="75"/>
        <v>0</v>
      </c>
      <c r="G344" s="124">
        <f t="shared" si="76"/>
        <v>0</v>
      </c>
      <c r="H344" s="124">
        <f t="shared" si="77"/>
        <v>0</v>
      </c>
      <c r="I344" s="167">
        <f t="shared" si="78"/>
        <v>0</v>
      </c>
    </row>
    <row r="345" spans="1:9" ht="24.95" customHeight="1" x14ac:dyDescent="0.2">
      <c r="A345" s="143" t="str">
        <f>Datos!B353</f>
        <v>22.1.2</v>
      </c>
      <c r="B345" s="433" t="str">
        <f t="shared" si="73"/>
        <v>Cercos Frente</v>
      </c>
      <c r="C345" s="434"/>
      <c r="D345" s="164" t="str">
        <f t="shared" si="72"/>
        <v>m2</v>
      </c>
      <c r="E345" s="165">
        <f t="shared" si="74"/>
        <v>0</v>
      </c>
      <c r="F345" s="166">
        <f t="shared" si="75"/>
        <v>0</v>
      </c>
      <c r="G345" s="124">
        <f t="shared" si="76"/>
        <v>0</v>
      </c>
      <c r="H345" s="124">
        <f t="shared" si="77"/>
        <v>0</v>
      </c>
      <c r="I345" s="167">
        <f t="shared" si="78"/>
        <v>0</v>
      </c>
    </row>
    <row r="346" spans="1:9" ht="24.95" customHeight="1" x14ac:dyDescent="0.2">
      <c r="A346" s="143" t="str">
        <f>Datos!B354</f>
        <v>22.2</v>
      </c>
      <c r="B346" s="433" t="str">
        <f t="shared" si="73"/>
        <v>Equipamiento fijo</v>
      </c>
      <c r="C346" s="434"/>
      <c r="D346" s="164">
        <f t="shared" ref="D346:D363" si="79">IFERROR(VLOOKUP(A346,Tabla_Datos,3,FALSE),"")</f>
        <v>0</v>
      </c>
      <c r="E346" s="165">
        <f t="shared" ref="E346:E363" si="80">IFERROR(VLOOKUP(A346,Tabla_Datos,4,FALSE),0)</f>
        <v>0</v>
      </c>
      <c r="F346" s="166">
        <f t="shared" ref="F346:F363" si="81">IFERROR(VLOOKUP(A346,Tabla_Analisis_Precio,7,FALSE),0)</f>
        <v>0</v>
      </c>
      <c r="G346" s="124">
        <f t="shared" ref="G346:G363" si="82">ROUND(PrecioUnitario(F346,Costo_Financiero,Gasto_Generales_Porcentaje,Beneficio,Ingresos_Brutos,IVA),2)</f>
        <v>0</v>
      </c>
      <c r="H346" s="124">
        <f t="shared" ref="H346:H363" si="83">ROUND(E346*G346,2)</f>
        <v>0</v>
      </c>
      <c r="I346" s="167">
        <f t="shared" ref="I346:I363" si="84">IFERROR(H346/Monto_Oferta,0)</f>
        <v>0</v>
      </c>
    </row>
    <row r="347" spans="1:9" ht="24.95" customHeight="1" x14ac:dyDescent="0.2">
      <c r="A347" s="143" t="str">
        <f>Datos!B355</f>
        <v>22.2.1</v>
      </c>
      <c r="B347" s="433" t="str">
        <f t="shared" si="73"/>
        <v>Bancos Exteriores</v>
      </c>
      <c r="C347" s="434"/>
      <c r="D347" s="164" t="str">
        <f t="shared" si="79"/>
        <v>gl</v>
      </c>
      <c r="E347" s="165">
        <f t="shared" si="80"/>
        <v>0</v>
      </c>
      <c r="F347" s="166">
        <f t="shared" si="81"/>
        <v>0</v>
      </c>
      <c r="G347" s="124">
        <f t="shared" si="82"/>
        <v>0</v>
      </c>
      <c r="H347" s="124">
        <f t="shared" si="83"/>
        <v>0</v>
      </c>
      <c r="I347" s="167">
        <f t="shared" si="84"/>
        <v>0</v>
      </c>
    </row>
    <row r="348" spans="1:9" ht="24.95" customHeight="1" x14ac:dyDescent="0.2">
      <c r="A348" s="143" t="str">
        <f>Datos!B356</f>
        <v>22.2.2</v>
      </c>
      <c r="B348" s="433" t="str">
        <f t="shared" si="73"/>
        <v>Bicicletero</v>
      </c>
      <c r="C348" s="434"/>
      <c r="D348" s="164" t="str">
        <f t="shared" si="79"/>
        <v>gl</v>
      </c>
      <c r="E348" s="165">
        <f t="shared" si="80"/>
        <v>0</v>
      </c>
      <c r="F348" s="166">
        <f t="shared" si="81"/>
        <v>0</v>
      </c>
      <c r="G348" s="124">
        <f t="shared" si="82"/>
        <v>0</v>
      </c>
      <c r="H348" s="124">
        <f t="shared" si="83"/>
        <v>0</v>
      </c>
      <c r="I348" s="167">
        <f t="shared" si="84"/>
        <v>0</v>
      </c>
    </row>
    <row r="349" spans="1:9" ht="24.95" customHeight="1" x14ac:dyDescent="0.2">
      <c r="A349" s="143" t="str">
        <f>Datos!B357</f>
        <v>22.2.3</v>
      </c>
      <c r="B349" s="433" t="str">
        <f t="shared" si="73"/>
        <v>Bebederos</v>
      </c>
      <c r="C349" s="434"/>
      <c r="D349" s="164" t="str">
        <f t="shared" si="79"/>
        <v>gl</v>
      </c>
      <c r="E349" s="165">
        <f t="shared" si="80"/>
        <v>0</v>
      </c>
      <c r="F349" s="166">
        <f t="shared" si="81"/>
        <v>0</v>
      </c>
      <c r="G349" s="124">
        <f t="shared" si="82"/>
        <v>0</v>
      </c>
      <c r="H349" s="124">
        <f t="shared" si="83"/>
        <v>0</v>
      </c>
      <c r="I349" s="167">
        <f t="shared" si="84"/>
        <v>0</v>
      </c>
    </row>
    <row r="350" spans="1:9" ht="24.95" customHeight="1" x14ac:dyDescent="0.2">
      <c r="A350" s="143" t="str">
        <f>Datos!B358</f>
        <v>22.3</v>
      </c>
      <c r="B350" s="433" t="str">
        <f t="shared" si="73"/>
        <v>Parquizacion y riego</v>
      </c>
      <c r="C350" s="434"/>
      <c r="D350" s="164">
        <f t="shared" si="79"/>
        <v>0</v>
      </c>
      <c r="E350" s="165">
        <f t="shared" si="80"/>
        <v>0</v>
      </c>
      <c r="F350" s="166">
        <f t="shared" si="81"/>
        <v>0</v>
      </c>
      <c r="G350" s="124">
        <f t="shared" si="82"/>
        <v>0</v>
      </c>
      <c r="H350" s="124">
        <f t="shared" si="83"/>
        <v>0</v>
      </c>
      <c r="I350" s="167">
        <f t="shared" si="84"/>
        <v>0</v>
      </c>
    </row>
    <row r="351" spans="1:9" ht="24.95" customHeight="1" x14ac:dyDescent="0.2">
      <c r="A351" s="143" t="str">
        <f>Datos!B359</f>
        <v>22.3.1</v>
      </c>
      <c r="B351" s="433" t="str">
        <f t="shared" si="73"/>
        <v>Vegetación</v>
      </c>
      <c r="C351" s="434"/>
      <c r="D351" s="164" t="str">
        <f t="shared" si="79"/>
        <v>gl</v>
      </c>
      <c r="E351" s="165">
        <f t="shared" si="80"/>
        <v>0</v>
      </c>
      <c r="F351" s="166">
        <f t="shared" si="81"/>
        <v>0</v>
      </c>
      <c r="G351" s="124">
        <f t="shared" si="82"/>
        <v>0</v>
      </c>
      <c r="H351" s="124">
        <f t="shared" si="83"/>
        <v>0</v>
      </c>
      <c r="I351" s="167">
        <f t="shared" si="84"/>
        <v>0</v>
      </c>
    </row>
    <row r="352" spans="1:9" ht="24.95" customHeight="1" x14ac:dyDescent="0.2">
      <c r="A352" s="143" t="str">
        <f>Datos!B360</f>
        <v>22.4</v>
      </c>
      <c r="B352" s="433" t="str">
        <f t="shared" si="73"/>
        <v>Puentes, rampas, barandas y otros</v>
      </c>
      <c r="C352" s="434"/>
      <c r="D352" s="164">
        <f t="shared" si="79"/>
        <v>0</v>
      </c>
      <c r="E352" s="165">
        <f t="shared" si="80"/>
        <v>0</v>
      </c>
      <c r="F352" s="166">
        <f t="shared" si="81"/>
        <v>0</v>
      </c>
      <c r="G352" s="124">
        <f t="shared" si="82"/>
        <v>0</v>
      </c>
      <c r="H352" s="124">
        <f t="shared" si="83"/>
        <v>0</v>
      </c>
      <c r="I352" s="167">
        <f t="shared" si="84"/>
        <v>0</v>
      </c>
    </row>
    <row r="353" spans="1:9" ht="24.95" customHeight="1" x14ac:dyDescent="0.2">
      <c r="A353" s="143" t="str">
        <f>Datos!B361</f>
        <v>22.4.1</v>
      </c>
      <c r="B353" s="433" t="str">
        <f t="shared" ref="B353:B355" si="85">IFERROR(VLOOKUP(A353,Tabla_Datos,2,FALSE),"")</f>
        <v>Puentes pasantes</v>
      </c>
      <c r="C353" s="434"/>
      <c r="D353" s="164" t="str">
        <f t="shared" si="79"/>
        <v>m2</v>
      </c>
      <c r="E353" s="165">
        <f t="shared" si="80"/>
        <v>0</v>
      </c>
      <c r="F353" s="166">
        <f t="shared" si="81"/>
        <v>0</v>
      </c>
      <c r="G353" s="124">
        <f t="shared" si="82"/>
        <v>0</v>
      </c>
      <c r="H353" s="124">
        <f t="shared" si="83"/>
        <v>0</v>
      </c>
      <c r="I353" s="167">
        <f t="shared" si="84"/>
        <v>0</v>
      </c>
    </row>
    <row r="354" spans="1:9" ht="24.95" customHeight="1" x14ac:dyDescent="0.2">
      <c r="A354" s="143" t="str">
        <f>Datos!B362</f>
        <v>22.4.2</v>
      </c>
      <c r="B354" s="433" t="str">
        <f t="shared" si="85"/>
        <v>Rampas de acceso</v>
      </c>
      <c r="C354" s="434"/>
      <c r="D354" s="164" t="str">
        <f t="shared" si="79"/>
        <v>m2</v>
      </c>
      <c r="E354" s="165">
        <f t="shared" si="80"/>
        <v>0</v>
      </c>
      <c r="F354" s="166">
        <f t="shared" si="81"/>
        <v>0</v>
      </c>
      <c r="G354" s="124">
        <f t="shared" si="82"/>
        <v>0</v>
      </c>
      <c r="H354" s="124">
        <f t="shared" si="83"/>
        <v>0</v>
      </c>
      <c r="I354" s="167">
        <f t="shared" si="84"/>
        <v>0</v>
      </c>
    </row>
    <row r="355" spans="1:9" ht="24.95" customHeight="1" x14ac:dyDescent="0.2">
      <c r="A355" s="143" t="str">
        <f>Datos!B363</f>
        <v>22.4.3</v>
      </c>
      <c r="B355" s="433" t="str">
        <f t="shared" si="85"/>
        <v>Escalones de acceso</v>
      </c>
      <c r="C355" s="434"/>
      <c r="D355" s="164" t="str">
        <f t="shared" si="79"/>
        <v>m2</v>
      </c>
      <c r="E355" s="165">
        <f t="shared" si="80"/>
        <v>0</v>
      </c>
      <c r="F355" s="166">
        <f t="shared" si="81"/>
        <v>0</v>
      </c>
      <c r="G355" s="124">
        <f t="shared" si="82"/>
        <v>0</v>
      </c>
      <c r="H355" s="124">
        <f t="shared" si="83"/>
        <v>0</v>
      </c>
      <c r="I355" s="167">
        <f t="shared" si="84"/>
        <v>0</v>
      </c>
    </row>
    <row r="356" spans="1:9" ht="24.95" customHeight="1" x14ac:dyDescent="0.2">
      <c r="A356" s="143" t="str">
        <f>Datos!B364</f>
        <v>22.4.4</v>
      </c>
      <c r="B356" s="433" t="str">
        <f t="shared" ref="B356:B363" si="86">IFERROR(VLOOKUP(A356,Tabla_Datos,2,FALSE),"")</f>
        <v>Barandas de protección para escalones y rampas</v>
      </c>
      <c r="C356" s="434"/>
      <c r="D356" s="164" t="str">
        <f t="shared" si="79"/>
        <v>gl</v>
      </c>
      <c r="E356" s="165">
        <f t="shared" si="80"/>
        <v>0</v>
      </c>
      <c r="F356" s="166">
        <f t="shared" si="81"/>
        <v>0</v>
      </c>
      <c r="G356" s="124">
        <f t="shared" si="82"/>
        <v>0</v>
      </c>
      <c r="H356" s="124">
        <f t="shared" si="83"/>
        <v>0</v>
      </c>
      <c r="I356" s="167">
        <f t="shared" si="84"/>
        <v>0</v>
      </c>
    </row>
    <row r="357" spans="1:9" ht="24.95" customHeight="1" x14ac:dyDescent="0.2">
      <c r="A357" s="143" t="str">
        <f>Datos!B365</f>
        <v>22.8</v>
      </c>
      <c r="B357" s="433" t="str">
        <f t="shared" si="86"/>
        <v>Provisión de Equipamiento deportivo</v>
      </c>
      <c r="C357" s="434"/>
      <c r="D357" s="164" t="str">
        <f t="shared" si="79"/>
        <v>gl</v>
      </c>
      <c r="E357" s="165">
        <f t="shared" si="80"/>
        <v>0</v>
      </c>
      <c r="F357" s="166">
        <f t="shared" si="81"/>
        <v>0</v>
      </c>
      <c r="G357" s="124">
        <f t="shared" si="82"/>
        <v>0</v>
      </c>
      <c r="H357" s="124">
        <f t="shared" si="83"/>
        <v>0</v>
      </c>
      <c r="I357" s="167">
        <f t="shared" si="84"/>
        <v>0</v>
      </c>
    </row>
    <row r="358" spans="1:9" ht="24.95" customHeight="1" x14ac:dyDescent="0.2">
      <c r="A358" s="143">
        <f>Datos!B366</f>
        <v>23</v>
      </c>
      <c r="B358" s="433" t="str">
        <f t="shared" si="86"/>
        <v xml:space="preserve"> LIMPIEZA DE OBRA</v>
      </c>
      <c r="C358" s="434"/>
      <c r="D358" s="164">
        <f t="shared" si="79"/>
        <v>0</v>
      </c>
      <c r="E358" s="165">
        <f t="shared" si="80"/>
        <v>0</v>
      </c>
      <c r="F358" s="166">
        <f t="shared" si="81"/>
        <v>0</v>
      </c>
      <c r="G358" s="124">
        <f t="shared" si="82"/>
        <v>0</v>
      </c>
      <c r="H358" s="124">
        <f t="shared" si="83"/>
        <v>0</v>
      </c>
      <c r="I358" s="167">
        <f t="shared" si="84"/>
        <v>0</v>
      </c>
    </row>
    <row r="359" spans="1:9" ht="24.95" customHeight="1" x14ac:dyDescent="0.2">
      <c r="A359" s="143" t="str">
        <f>Datos!B367</f>
        <v>23.1</v>
      </c>
      <c r="B359" s="433" t="str">
        <f t="shared" si="86"/>
        <v>Limpieza de obra periódica de la obra y el obrador</v>
      </c>
      <c r="C359" s="434"/>
      <c r="D359" s="164" t="str">
        <f t="shared" si="79"/>
        <v>m2</v>
      </c>
      <c r="E359" s="165">
        <f t="shared" si="80"/>
        <v>0</v>
      </c>
      <c r="F359" s="166">
        <f t="shared" si="81"/>
        <v>0</v>
      </c>
      <c r="G359" s="124">
        <f t="shared" si="82"/>
        <v>0</v>
      </c>
      <c r="H359" s="124">
        <f t="shared" si="83"/>
        <v>0</v>
      </c>
      <c r="I359" s="167">
        <f t="shared" si="84"/>
        <v>0</v>
      </c>
    </row>
    <row r="360" spans="1:9" ht="24.95" customHeight="1" x14ac:dyDescent="0.2">
      <c r="A360" s="143" t="str">
        <f>Datos!B368</f>
        <v>23.2</v>
      </c>
      <c r="B360" s="433" t="str">
        <f t="shared" si="86"/>
        <v>Limpieza final de la obra y el obrador</v>
      </c>
      <c r="C360" s="434"/>
      <c r="D360" s="164" t="str">
        <f t="shared" si="79"/>
        <v>m2</v>
      </c>
      <c r="E360" s="165">
        <f t="shared" si="80"/>
        <v>0</v>
      </c>
      <c r="F360" s="166">
        <f t="shared" si="81"/>
        <v>0</v>
      </c>
      <c r="G360" s="124">
        <f t="shared" si="82"/>
        <v>0</v>
      </c>
      <c r="H360" s="124">
        <f t="shared" si="83"/>
        <v>0</v>
      </c>
      <c r="I360" s="167">
        <f t="shared" si="84"/>
        <v>0</v>
      </c>
    </row>
    <row r="361" spans="1:9" ht="24.95" customHeight="1" x14ac:dyDescent="0.2">
      <c r="A361" s="143">
        <f>Datos!B369</f>
        <v>24</v>
      </c>
      <c r="B361" s="433" t="str">
        <f t="shared" si="86"/>
        <v xml:space="preserve"> VARIOS</v>
      </c>
      <c r="C361" s="434"/>
      <c r="D361" s="164">
        <f t="shared" si="79"/>
        <v>0</v>
      </c>
      <c r="E361" s="165">
        <f t="shared" si="80"/>
        <v>0</v>
      </c>
      <c r="F361" s="166">
        <f t="shared" si="81"/>
        <v>0</v>
      </c>
      <c r="G361" s="124">
        <f t="shared" si="82"/>
        <v>0</v>
      </c>
      <c r="H361" s="124">
        <f t="shared" si="83"/>
        <v>0</v>
      </c>
      <c r="I361" s="167">
        <f t="shared" si="84"/>
        <v>0</v>
      </c>
    </row>
    <row r="362" spans="1:9" ht="24.95" customHeight="1" x14ac:dyDescent="0.2">
      <c r="A362" s="143" t="str">
        <f>Datos!B370</f>
        <v>24.1</v>
      </c>
      <c r="B362" s="433" t="str">
        <f t="shared" si="86"/>
        <v>Construcción de mástil y otros</v>
      </c>
      <c r="C362" s="434"/>
      <c r="D362" s="164">
        <f t="shared" si="79"/>
        <v>0</v>
      </c>
      <c r="E362" s="165">
        <f t="shared" si="80"/>
        <v>0</v>
      </c>
      <c r="F362" s="166">
        <f t="shared" si="81"/>
        <v>0</v>
      </c>
      <c r="G362" s="124">
        <f t="shared" si="82"/>
        <v>0</v>
      </c>
      <c r="H362" s="124">
        <f t="shared" si="83"/>
        <v>0</v>
      </c>
      <c r="I362" s="167">
        <f t="shared" si="84"/>
        <v>0</v>
      </c>
    </row>
    <row r="363" spans="1:9" ht="24.95" customHeight="1" x14ac:dyDescent="0.2">
      <c r="A363" s="143" t="str">
        <f>Datos!B371</f>
        <v>24.1.1</v>
      </c>
      <c r="B363" s="433" t="str">
        <f t="shared" si="86"/>
        <v>Mastil</v>
      </c>
      <c r="C363" s="434"/>
      <c r="D363" s="164" t="str">
        <f t="shared" si="79"/>
        <v>Un</v>
      </c>
      <c r="E363" s="165">
        <f t="shared" si="80"/>
        <v>0</v>
      </c>
      <c r="F363" s="166">
        <f t="shared" si="81"/>
        <v>0</v>
      </c>
      <c r="G363" s="124">
        <f t="shared" si="82"/>
        <v>0</v>
      </c>
      <c r="H363" s="124">
        <f t="shared" si="83"/>
        <v>0</v>
      </c>
      <c r="I363" s="167">
        <f t="shared" si="84"/>
        <v>0</v>
      </c>
    </row>
    <row r="364" spans="1:9" ht="24.95" customHeight="1" x14ac:dyDescent="0.2">
      <c r="A364" s="143" t="str">
        <f>Datos!B372</f>
        <v>24.2</v>
      </c>
      <c r="B364" s="433" t="str">
        <f t="shared" ref="B364" si="87">IFERROR(VLOOKUP(A364,Tabla_Datos,2,FALSE),"")</f>
        <v>Otros</v>
      </c>
      <c r="C364" s="434"/>
      <c r="D364" s="164">
        <f t="shared" ref="D364" si="88">IFERROR(VLOOKUP(A364,Tabla_Datos,3,FALSE),"")</f>
        <v>0</v>
      </c>
      <c r="E364" s="165">
        <f t="shared" ref="E364" si="89">IFERROR(VLOOKUP(A364,Tabla_Datos,4,FALSE),0)</f>
        <v>0</v>
      </c>
      <c r="F364" s="166">
        <f t="shared" ref="F364" si="90">IFERROR(VLOOKUP(A364,Tabla_Analisis_Precio,7,FALSE),0)</f>
        <v>0</v>
      </c>
      <c r="G364" s="124">
        <f t="shared" ref="G364" si="91">ROUND(PrecioUnitario(F364,Costo_Financiero,Gasto_Generales_Porcentaje,Beneficio,Ingresos_Brutos,IVA),2)</f>
        <v>0</v>
      </c>
      <c r="H364" s="124">
        <f t="shared" ref="H364" si="92">ROUND(E364*G364,2)</f>
        <v>0</v>
      </c>
      <c r="I364" s="167">
        <f t="shared" ref="I364" si="93">IFERROR(H364/Monto_Oferta,0)</f>
        <v>0</v>
      </c>
    </row>
    <row r="365" spans="1:9" ht="24.95" customHeight="1" x14ac:dyDescent="0.2">
      <c r="A365" s="143" t="str">
        <f>Datos!B373</f>
        <v>24.2.1</v>
      </c>
      <c r="B365" s="433" t="str">
        <f t="shared" ref="B365:B371" si="94">IFERROR(VLOOKUP(A365,Tabla_Datos,2,FALSE),"")</f>
        <v>Guardasillas</v>
      </c>
      <c r="C365" s="434"/>
      <c r="D365" s="164" t="str">
        <f t="shared" ref="D365:D375" si="95">IFERROR(VLOOKUP(A365,Tabla_Datos,3,FALSE),"")</f>
        <v>ml</v>
      </c>
      <c r="E365" s="165">
        <f t="shared" ref="E365:E370" si="96">IFERROR(VLOOKUP(A365,Tabla_Datos,4,FALSE),0)</f>
        <v>0</v>
      </c>
      <c r="F365" s="166">
        <f t="shared" ref="F365:F370" si="97">IFERROR(VLOOKUP(A365,Tabla_Analisis_Precio,7,FALSE),0)</f>
        <v>0</v>
      </c>
      <c r="G365" s="124">
        <f t="shared" ref="G365:G370" si="98">ROUND(PrecioUnitario(F365,Costo_Financiero,Gasto_Generales_Porcentaje,Beneficio,Ingresos_Brutos,IVA),2)</f>
        <v>0</v>
      </c>
      <c r="H365" s="124">
        <f t="shared" ref="H365:H370" si="99">ROUND(E365*G365,2)</f>
        <v>0</v>
      </c>
      <c r="I365" s="167">
        <f t="shared" ref="I365:I370" si="100">IFERROR(H365/Monto_Oferta,0)</f>
        <v>0</v>
      </c>
    </row>
    <row r="366" spans="1:9" ht="24.95" customHeight="1" x14ac:dyDescent="0.2">
      <c r="A366" s="143" t="str">
        <f>Datos!B374</f>
        <v>24.2.2</v>
      </c>
      <c r="B366" s="433" t="str">
        <f t="shared" si="94"/>
        <v>Provisiòn de canastos para residuos</v>
      </c>
      <c r="C366" s="434"/>
      <c r="D366" s="164" t="str">
        <f t="shared" si="95"/>
        <v>Un</v>
      </c>
      <c r="E366" s="165">
        <f t="shared" si="96"/>
        <v>0</v>
      </c>
      <c r="F366" s="166">
        <f t="shared" si="97"/>
        <v>0</v>
      </c>
      <c r="G366" s="124">
        <f t="shared" si="98"/>
        <v>0</v>
      </c>
      <c r="H366" s="124">
        <f t="shared" si="99"/>
        <v>0</v>
      </c>
      <c r="I366" s="167">
        <f t="shared" si="100"/>
        <v>0</v>
      </c>
    </row>
    <row r="367" spans="1:9" ht="24.95" customHeight="1" x14ac:dyDescent="0.2">
      <c r="A367" s="143" t="str">
        <f>Datos!B375</f>
        <v>24.2.3</v>
      </c>
      <c r="B367" s="433" t="str">
        <f t="shared" si="94"/>
        <v>Pizarrones</v>
      </c>
      <c r="C367" s="434"/>
      <c r="D367" s="164" t="str">
        <f t="shared" si="95"/>
        <v>Un</v>
      </c>
      <c r="E367" s="165">
        <f t="shared" si="96"/>
        <v>0</v>
      </c>
      <c r="F367" s="166">
        <f t="shared" si="97"/>
        <v>0</v>
      </c>
      <c r="G367" s="124">
        <f t="shared" si="98"/>
        <v>0</v>
      </c>
      <c r="H367" s="124">
        <f t="shared" si="99"/>
        <v>0</v>
      </c>
      <c r="I367" s="167">
        <f t="shared" si="100"/>
        <v>0</v>
      </c>
    </row>
    <row r="368" spans="1:9" ht="24.95" customHeight="1" x14ac:dyDescent="0.2">
      <c r="A368" s="143" t="str">
        <f>Datos!B376</f>
        <v>24.2.4</v>
      </c>
      <c r="B368" s="433" t="str">
        <f t="shared" si="94"/>
        <v>Caja Guarda llaves</v>
      </c>
      <c r="C368" s="434"/>
      <c r="D368" s="164" t="str">
        <f t="shared" si="95"/>
        <v>Un</v>
      </c>
      <c r="E368" s="165">
        <f t="shared" si="96"/>
        <v>0</v>
      </c>
      <c r="F368" s="166">
        <f t="shared" si="97"/>
        <v>0</v>
      </c>
      <c r="G368" s="124">
        <f t="shared" si="98"/>
        <v>0</v>
      </c>
      <c r="H368" s="124">
        <f t="shared" si="99"/>
        <v>0</v>
      </c>
      <c r="I368" s="167">
        <f t="shared" si="100"/>
        <v>0</v>
      </c>
    </row>
    <row r="369" spans="1:9" ht="24.95" customHeight="1" x14ac:dyDescent="0.2">
      <c r="A369" s="143" t="str">
        <f>Datos!B377</f>
        <v>24.5</v>
      </c>
      <c r="B369" s="433" t="str">
        <f t="shared" si="94"/>
        <v>Planos aprobados</v>
      </c>
      <c r="C369" s="434"/>
      <c r="D369" s="164" t="str">
        <f t="shared" si="95"/>
        <v>Un</v>
      </c>
      <c r="E369" s="165">
        <f t="shared" si="96"/>
        <v>0</v>
      </c>
      <c r="F369" s="166">
        <f t="shared" si="97"/>
        <v>0</v>
      </c>
      <c r="G369" s="124">
        <f t="shared" si="98"/>
        <v>0</v>
      </c>
      <c r="H369" s="124">
        <f t="shared" si="99"/>
        <v>0</v>
      </c>
      <c r="I369" s="167">
        <f t="shared" si="100"/>
        <v>0</v>
      </c>
    </row>
    <row r="370" spans="1:9" ht="24.95" customHeight="1" x14ac:dyDescent="0.2">
      <c r="A370" s="143" t="str">
        <f>Datos!B378</f>
        <v>24.6</v>
      </c>
      <c r="B370" s="433" t="str">
        <f t="shared" si="94"/>
        <v>Equipamiento mobiliario</v>
      </c>
      <c r="C370" s="434"/>
      <c r="D370" s="164">
        <f t="shared" si="95"/>
        <v>0</v>
      </c>
      <c r="E370" s="165">
        <f t="shared" si="96"/>
        <v>0</v>
      </c>
      <c r="F370" s="166">
        <f t="shared" si="97"/>
        <v>0</v>
      </c>
      <c r="G370" s="124">
        <f t="shared" si="98"/>
        <v>0</v>
      </c>
      <c r="H370" s="124">
        <f t="shared" si="99"/>
        <v>0</v>
      </c>
      <c r="I370" s="167">
        <f t="shared" si="100"/>
        <v>0</v>
      </c>
    </row>
    <row r="371" spans="1:9" ht="24.95" customHeight="1" x14ac:dyDescent="0.2">
      <c r="A371" s="143" t="str">
        <f>Datos!B379</f>
        <v>24.6.1</v>
      </c>
      <c r="B371" s="433" t="str">
        <f t="shared" si="94"/>
        <v>Escritorio y silla docente (gobierno)</v>
      </c>
      <c r="C371" s="434"/>
      <c r="D371" s="164" t="str">
        <f t="shared" si="95"/>
        <v>Un</v>
      </c>
      <c r="E371" s="165">
        <f t="shared" ref="E371:E375" si="101">IFERROR(VLOOKUP(A371,Tabla_Datos,4,FALSE),0)</f>
        <v>0</v>
      </c>
      <c r="F371" s="166">
        <f t="shared" ref="F371:F375" si="102">IFERROR(VLOOKUP(A371,Tabla_Analisis_Precio,7,FALSE),0)</f>
        <v>0</v>
      </c>
      <c r="G371" s="124">
        <f t="shared" ref="G371:G375" si="103">ROUND(PrecioUnitario(F371,Costo_Financiero,Gasto_Generales_Porcentaje,Beneficio,Ingresos_Brutos,IVA),2)</f>
        <v>0</v>
      </c>
      <c r="H371" s="124">
        <f t="shared" ref="H371:H375" si="104">ROUND(E371*G371,2)</f>
        <v>0</v>
      </c>
      <c r="I371" s="167">
        <f t="shared" ref="I371:I375" si="105">IFERROR(H371/Monto_Oferta,0)</f>
        <v>0</v>
      </c>
    </row>
    <row r="372" spans="1:9" ht="24.95" customHeight="1" x14ac:dyDescent="0.2">
      <c r="A372" s="143" t="str">
        <f>Datos!B380</f>
        <v>24.6.2</v>
      </c>
      <c r="B372" s="433" t="str">
        <f t="shared" ref="B372:B375" si="106">IFERROR(VLOOKUP(A372,Tabla_Datos,2,FALSE),"")</f>
        <v xml:space="preserve">Mesa MC3 </v>
      </c>
      <c r="C372" s="434"/>
      <c r="D372" s="164" t="str">
        <f t="shared" si="95"/>
        <v>Un</v>
      </c>
      <c r="E372" s="165">
        <f t="shared" si="101"/>
        <v>0</v>
      </c>
      <c r="F372" s="166">
        <f t="shared" si="102"/>
        <v>0</v>
      </c>
      <c r="G372" s="124">
        <f t="shared" si="103"/>
        <v>0</v>
      </c>
      <c r="H372" s="124">
        <f t="shared" si="104"/>
        <v>0</v>
      </c>
      <c r="I372" s="167">
        <f t="shared" si="105"/>
        <v>0</v>
      </c>
    </row>
    <row r="373" spans="1:9" ht="24.95" customHeight="1" x14ac:dyDescent="0.2">
      <c r="A373" s="143" t="str">
        <f>Datos!B381</f>
        <v>24.6.3</v>
      </c>
      <c r="B373" s="433" t="str">
        <f t="shared" si="106"/>
        <v xml:space="preserve">Silla SM1 </v>
      </c>
      <c r="C373" s="434"/>
      <c r="D373" s="164" t="str">
        <f t="shared" si="95"/>
        <v>Un</v>
      </c>
      <c r="E373" s="165">
        <f t="shared" si="101"/>
        <v>0</v>
      </c>
      <c r="F373" s="166">
        <f t="shared" si="102"/>
        <v>0</v>
      </c>
      <c r="G373" s="124">
        <f t="shared" si="103"/>
        <v>0</v>
      </c>
      <c r="H373" s="124">
        <f t="shared" si="104"/>
        <v>0</v>
      </c>
      <c r="I373" s="167">
        <f t="shared" si="105"/>
        <v>0</v>
      </c>
    </row>
    <row r="374" spans="1:9" ht="24.95" customHeight="1" x14ac:dyDescent="0.2">
      <c r="A374" s="143" t="str">
        <f>Datos!B382</f>
        <v>24.6.4</v>
      </c>
      <c r="B374" s="433" t="str">
        <f t="shared" ref="B374" si="107">IFERROR(VLOOKUP(A374,Tabla_Datos,2,FALSE),"")</f>
        <v>Silla SM1 (SUM)</v>
      </c>
      <c r="C374" s="434"/>
      <c r="D374" s="164" t="str">
        <f t="shared" ref="D374:D375" si="108">IFERROR(VLOOKUP(A374,Tabla_Datos,3,FALSE),"")</f>
        <v>Un</v>
      </c>
      <c r="E374" s="165">
        <f t="shared" ref="E374" si="109">IFERROR(VLOOKUP(A374,Tabla_Datos,4,FALSE),0)</f>
        <v>0</v>
      </c>
      <c r="F374" s="166">
        <f t="shared" ref="F374" si="110">IFERROR(VLOOKUP(A374,Tabla_Analisis_Precio,7,FALSE),0)</f>
        <v>0</v>
      </c>
      <c r="G374" s="124">
        <f t="shared" ref="G374" si="111">ROUND(PrecioUnitario(F374,Costo_Financiero,Gasto_Generales_Porcentaje,Beneficio,Ingresos_Brutos,IVA),2)</f>
        <v>0</v>
      </c>
      <c r="H374" s="124">
        <f t="shared" ref="H374" si="112">ROUND(E374*G374,2)</f>
        <v>0</v>
      </c>
      <c r="I374" s="167">
        <f t="shared" ref="I374" si="113">IFERROR(H374/Monto_Oferta,0)</f>
        <v>0</v>
      </c>
    </row>
    <row r="375" spans="1:9" ht="24.95" customHeight="1" x14ac:dyDescent="0.2">
      <c r="A375" s="143" t="str">
        <f>Datos!B383</f>
        <v>24.6.5</v>
      </c>
      <c r="B375" s="433" t="str">
        <f t="shared" ref="B375" si="114">IFERROR(VLOOKUP(A375,Tabla_Datos,2,FALSE),"")</f>
        <v xml:space="preserve">Escritorio y silla docente </v>
      </c>
      <c r="C375" s="434"/>
      <c r="D375" s="164" t="str">
        <f t="shared" si="108"/>
        <v>Un</v>
      </c>
      <c r="E375" s="165">
        <f t="shared" ref="E375" si="115">IFERROR(VLOOKUP(A375,Tabla_Datos,4,FALSE),0)</f>
        <v>0</v>
      </c>
      <c r="F375" s="166">
        <f t="shared" ref="F375" si="116">IFERROR(VLOOKUP(A375,Tabla_Analisis_Precio,7,FALSE),0)</f>
        <v>0</v>
      </c>
      <c r="G375" s="124">
        <f t="shared" ref="G375" si="117">ROUND(PrecioUnitario(F375,Costo_Financiero,Gasto_Generales_Porcentaje,Beneficio,Ingresos_Brutos,IVA),2)</f>
        <v>0</v>
      </c>
      <c r="H375" s="124">
        <f t="shared" ref="H375" si="118">ROUND(E375*G375,2)</f>
        <v>0</v>
      </c>
      <c r="I375" s="167">
        <f t="shared" ref="I375" si="119">IFERROR(H375/Monto_Oferta,0)</f>
        <v>0</v>
      </c>
    </row>
    <row r="376" spans="1:9" ht="20.100000000000001" customHeight="1" x14ac:dyDescent="0.2">
      <c r="A376" s="169" t="s">
        <v>3</v>
      </c>
      <c r="B376" s="281" t="s">
        <v>1190</v>
      </c>
      <c r="C376" s="170"/>
      <c r="D376" s="170"/>
      <c r="E376" s="170"/>
      <c r="F376" s="171">
        <f>ROUND(SUMPRODUCT(E18:E375,F18:F375),2)</f>
        <v>0</v>
      </c>
      <c r="G376" s="133" t="s">
        <v>1037</v>
      </c>
      <c r="H376" s="172">
        <f>SUM(H18:H375)</f>
        <v>0</v>
      </c>
      <c r="I376" s="173">
        <f>SUM(I18:I375)</f>
        <v>0</v>
      </c>
    </row>
    <row r="377" spans="1:9" ht="20.100000000000001" customHeight="1" thickBot="1" x14ac:dyDescent="0.25">
      <c r="G377" s="174"/>
    </row>
    <row r="378" spans="1:9" ht="20.100000000000001" customHeight="1" thickTop="1" x14ac:dyDescent="0.2">
      <c r="A378" s="175" t="s">
        <v>991</v>
      </c>
      <c r="B378" s="176" t="s">
        <v>1191</v>
      </c>
      <c r="C378" s="177"/>
      <c r="D378" s="178"/>
      <c r="E378" s="179"/>
      <c r="F378" s="180"/>
      <c r="G378" s="179"/>
      <c r="H378" s="181">
        <f>ROUND(H387/Coeficiente_Paso,2)</f>
        <v>0</v>
      </c>
      <c r="I378" s="182"/>
    </row>
    <row r="379" spans="1:9" ht="20.100000000000001" customHeight="1" x14ac:dyDescent="0.2">
      <c r="A379" s="183" t="s">
        <v>992</v>
      </c>
      <c r="B379" s="188" t="str">
        <f>"COSTO FINANCIERO  "&amp;ROUND(Costo_Financiero*100,2)&amp;" % de ( 1 )"</f>
        <v>COSTO FINANCIERO  0 % de ( 1 )</v>
      </c>
      <c r="C379" s="189"/>
      <c r="D379" s="254"/>
      <c r="E379" s="186">
        <f>Costo_Financiero</f>
        <v>0</v>
      </c>
      <c r="F379" s="75"/>
      <c r="H379" s="187">
        <f>ROUND(H378*Costo_Financiero,2)</f>
        <v>0</v>
      </c>
      <c r="I379" s="182"/>
    </row>
    <row r="380" spans="1:9" ht="20.100000000000001" customHeight="1" x14ac:dyDescent="0.2">
      <c r="A380" s="183" t="s">
        <v>993</v>
      </c>
      <c r="B380" s="188" t="s">
        <v>1196</v>
      </c>
      <c r="C380" s="189"/>
      <c r="D380" s="254"/>
      <c r="F380" s="75"/>
      <c r="H380" s="187">
        <f>H378+H379</f>
        <v>0</v>
      </c>
      <c r="I380" s="182"/>
    </row>
    <row r="381" spans="1:9" ht="20.100000000000001" customHeight="1" x14ac:dyDescent="0.2">
      <c r="A381" s="183" t="s">
        <v>994</v>
      </c>
      <c r="B381" s="184" t="str">
        <f>CONCATENATE("GASTOS GENERALES  ",ROUND(Gasto_Generales_Porcentaje*100,3)," % de ( 3 )")</f>
        <v>GASTOS GENERALES  0 % de ( 3 )</v>
      </c>
      <c r="C381" s="184"/>
      <c r="D381" s="185"/>
      <c r="E381" s="186">
        <f>Gasto_Generales_Porcentaje</f>
        <v>0</v>
      </c>
      <c r="F381" s="75"/>
      <c r="H381" s="187">
        <f>ROUND(Gasto_Generales_Porcentaje*H380,2)</f>
        <v>0</v>
      </c>
      <c r="I381" s="185"/>
    </row>
    <row r="382" spans="1:9" ht="20.100000000000001" customHeight="1" x14ac:dyDescent="0.2">
      <c r="A382" s="183" t="s">
        <v>995</v>
      </c>
      <c r="B382" s="184" t="str">
        <f>CONCATENATE("BENEFICIOS  ",ROUND(Beneficio*100,2)," % de ( 3 )")</f>
        <v>BENEFICIOS  0 % de ( 3 )</v>
      </c>
      <c r="C382" s="184"/>
      <c r="D382" s="185"/>
      <c r="E382" s="186">
        <f>Beneficio</f>
        <v>0</v>
      </c>
      <c r="F382" s="75"/>
      <c r="H382" s="187">
        <f>IF(Beneficio=0,,ROUND(Beneficio*H380,2))</f>
        <v>0</v>
      </c>
      <c r="I382" s="185"/>
    </row>
    <row r="383" spans="1:9" ht="20.100000000000001" customHeight="1" x14ac:dyDescent="0.2">
      <c r="A383" s="183">
        <v>6</v>
      </c>
      <c r="B383" s="188" t="s">
        <v>1192</v>
      </c>
      <c r="C383" s="189"/>
      <c r="D383" s="185"/>
      <c r="F383" s="75"/>
      <c r="H383" s="187">
        <f>H380+H381+H382</f>
        <v>0</v>
      </c>
      <c r="I383" s="185"/>
    </row>
    <row r="384" spans="1:9" ht="20.100000000000001" customHeight="1" x14ac:dyDescent="0.2">
      <c r="A384" s="183" t="s">
        <v>1193</v>
      </c>
      <c r="B384" s="184" t="str">
        <f>CONCATENATE("INGRESOS BRUTOS Y LOTE HOGAR  ",ROUND(Ingresos_Brutos*100,2)," % de ( 6 )")</f>
        <v>INGRESOS BRUTOS Y LOTE HOGAR  2.4 % de ( 6 )</v>
      </c>
      <c r="C384" s="184"/>
      <c r="D384" s="185"/>
      <c r="E384" s="186">
        <f>Ingresos_Brutos</f>
        <v>2.4E-2</v>
      </c>
      <c r="F384" s="75"/>
      <c r="H384" s="187">
        <f>ROUND(Ingresos_Brutos*H383,2)</f>
        <v>0</v>
      </c>
      <c r="I384" s="185"/>
    </row>
    <row r="385" spans="1:9" ht="20.100000000000001" customHeight="1" thickBot="1" x14ac:dyDescent="0.25">
      <c r="A385" s="190" t="s">
        <v>1194</v>
      </c>
      <c r="B385" s="191" t="str">
        <f>CONCATENATE("IMPUESTO AL VALOR AGREGADO ",IVA*100," % de ( 6 )")</f>
        <v>IMPUESTO AL VALOR AGREGADO 21 % de ( 6 )</v>
      </c>
      <c r="C385" s="191"/>
      <c r="D385" s="192"/>
      <c r="E385" s="193">
        <f>IVA</f>
        <v>0.21</v>
      </c>
      <c r="F385" s="194"/>
      <c r="G385" s="195"/>
      <c r="H385" s="196">
        <f>ROUND(IVA*H383,2)</f>
        <v>0</v>
      </c>
      <c r="I385" s="185"/>
    </row>
    <row r="386" spans="1:9" ht="20.100000000000001" customHeight="1" thickTop="1" x14ac:dyDescent="0.2">
      <c r="A386" s="197"/>
      <c r="B386" s="184"/>
      <c r="C386" s="184"/>
      <c r="D386" s="185"/>
      <c r="E386" s="186"/>
      <c r="F386" s="75"/>
      <c r="H386" s="198"/>
      <c r="I386" s="185"/>
    </row>
    <row r="387" spans="1:9" ht="20.100000000000001" customHeight="1" x14ac:dyDescent="0.2">
      <c r="A387" s="199"/>
      <c r="B387" s="199" t="s">
        <v>1037</v>
      </c>
      <c r="C387" s="199"/>
      <c r="D387" s="185"/>
      <c r="F387" s="75"/>
      <c r="H387" s="198">
        <f>Monto_Oferta</f>
        <v>0</v>
      </c>
      <c r="I387" s="185"/>
    </row>
    <row r="388" spans="1:9" ht="20.100000000000001" customHeight="1" x14ac:dyDescent="0.2">
      <c r="I388" s="200"/>
    </row>
    <row r="389" spans="1:9" ht="60" customHeight="1" x14ac:dyDescent="0.2">
      <c r="B389" s="435" t="str">
        <f>"El presente presupuesto asciende a la suma de: " &amp; UPPER(CONVERTIRNUM(Monto_Oferta))</f>
        <v>El presente presupuesto asciende a la suma de: CERO PESOS CON 00/100</v>
      </c>
      <c r="C389" s="435"/>
      <c r="D389" s="435"/>
      <c r="E389" s="435"/>
      <c r="F389" s="435"/>
      <c r="G389" s="435"/>
      <c r="H389" s="435"/>
      <c r="I389" s="435"/>
    </row>
    <row r="390" spans="1:9" x14ac:dyDescent="0.2">
      <c r="A390" s="76" t="s">
        <v>1011</v>
      </c>
    </row>
    <row r="553" spans="2:2" x14ac:dyDescent="0.2">
      <c r="B553" s="146">
        <v>4</v>
      </c>
    </row>
    <row r="603" spans="2:2" x14ac:dyDescent="0.2">
      <c r="B603" s="146">
        <v>4</v>
      </c>
    </row>
    <row r="653" spans="2:2" x14ac:dyDescent="0.2">
      <c r="B653" s="146">
        <v>4</v>
      </c>
    </row>
    <row r="703" spans="2:2" x14ac:dyDescent="0.2">
      <c r="B703" s="146">
        <v>4</v>
      </c>
    </row>
    <row r="753" spans="2:2" x14ac:dyDescent="0.2">
      <c r="B753" s="146">
        <v>5</v>
      </c>
    </row>
    <row r="803" spans="2:2" x14ac:dyDescent="0.2">
      <c r="B803" s="146">
        <v>5</v>
      </c>
    </row>
    <row r="853" spans="2:2" x14ac:dyDescent="0.2">
      <c r="B853" s="146">
        <v>5</v>
      </c>
    </row>
    <row r="903" spans="2:2" x14ac:dyDescent="0.2">
      <c r="B903" s="146">
        <v>5</v>
      </c>
    </row>
    <row r="953" spans="2:2" x14ac:dyDescent="0.2">
      <c r="B953" s="146">
        <v>5</v>
      </c>
    </row>
    <row r="1003" spans="2:2" x14ac:dyDescent="0.2">
      <c r="B1003" s="146">
        <v>5</v>
      </c>
    </row>
    <row r="1053" spans="2:2" x14ac:dyDescent="0.2">
      <c r="B1053" s="146">
        <v>5</v>
      </c>
    </row>
    <row r="1103" spans="2:2" x14ac:dyDescent="0.2">
      <c r="B1103" s="146">
        <v>5</v>
      </c>
    </row>
    <row r="1153" spans="2:2" x14ac:dyDescent="0.2">
      <c r="B1153" s="146">
        <v>5</v>
      </c>
    </row>
    <row r="1203" spans="2:2" x14ac:dyDescent="0.2">
      <c r="B1203" s="146">
        <v>5</v>
      </c>
    </row>
    <row r="1253" spans="2:2" x14ac:dyDescent="0.2">
      <c r="B1253" s="146">
        <v>5</v>
      </c>
    </row>
    <row r="1303" spans="2:2" x14ac:dyDescent="0.2">
      <c r="B1303" s="146">
        <v>5</v>
      </c>
    </row>
    <row r="1304" spans="2:2" x14ac:dyDescent="0.2">
      <c r="B1304" s="146">
        <f>CyP!A42</f>
        <v>3</v>
      </c>
    </row>
    <row r="1353" spans="2:2" x14ac:dyDescent="0.2">
      <c r="B1353" s="146">
        <v>5</v>
      </c>
    </row>
    <row r="1354" spans="2:2" x14ac:dyDescent="0.2">
      <c r="B1354" s="146" t="str">
        <f>CyP!A43</f>
        <v>3.1</v>
      </c>
    </row>
    <row r="1403" spans="2:2" x14ac:dyDescent="0.2">
      <c r="B1403" s="146">
        <v>5</v>
      </c>
    </row>
    <row r="1404" spans="2:2" x14ac:dyDescent="0.2">
      <c r="B1404" s="146" t="str">
        <f>CyP!A44</f>
        <v>3.1.1</v>
      </c>
    </row>
    <row r="1453" spans="2:2" x14ac:dyDescent="0.2">
      <c r="B1453" s="146">
        <v>5</v>
      </c>
    </row>
    <row r="1454" spans="2:2" x14ac:dyDescent="0.2">
      <c r="B1454" s="146" t="str">
        <f>CyP!A45</f>
        <v>3.1.2</v>
      </c>
    </row>
    <row r="1504" spans="2:2" x14ac:dyDescent="0.2">
      <c r="B1504" s="146" t="str">
        <f>CyP!A46</f>
        <v>3.1.3</v>
      </c>
    </row>
    <row r="1553" spans="2:2" x14ac:dyDescent="0.2">
      <c r="B1553" s="146">
        <v>7</v>
      </c>
    </row>
    <row r="1554" spans="2:2" x14ac:dyDescent="0.2">
      <c r="B1554" s="146" t="str">
        <f>CyP!A48</f>
        <v>3.1.5</v>
      </c>
    </row>
    <row r="1604" spans="2:2" x14ac:dyDescent="0.2">
      <c r="B1604" s="146" t="str">
        <f>CyP!A49</f>
        <v>3.1.6</v>
      </c>
    </row>
    <row r="1653" spans="2:2" x14ac:dyDescent="0.2">
      <c r="B1653" s="146">
        <v>8</v>
      </c>
    </row>
    <row r="1654" spans="2:2" x14ac:dyDescent="0.2">
      <c r="B1654" s="146" t="str">
        <f>CyP!A51</f>
        <v>3.1.8</v>
      </c>
    </row>
    <row r="1703" spans="2:2" x14ac:dyDescent="0.2">
      <c r="B1703" s="146">
        <v>8</v>
      </c>
    </row>
    <row r="1704" spans="2:2" x14ac:dyDescent="0.2">
      <c r="B1704" s="146" t="str">
        <f>CyP!A52</f>
        <v>3.1.9</v>
      </c>
    </row>
    <row r="1753" spans="2:2" x14ac:dyDescent="0.2">
      <c r="B1753" s="146">
        <v>8</v>
      </c>
    </row>
    <row r="1754" spans="2:2" x14ac:dyDescent="0.2">
      <c r="B1754" s="146" t="str">
        <f>CyP!A53</f>
        <v>3.1.10</v>
      </c>
    </row>
    <row r="1803" spans="2:2" x14ac:dyDescent="0.2">
      <c r="B1803" s="146">
        <v>8</v>
      </c>
    </row>
    <row r="1804" spans="2:2" x14ac:dyDescent="0.2">
      <c r="B1804" s="146" t="str">
        <f>CyP!A54</f>
        <v>3.2</v>
      </c>
    </row>
    <row r="1853" spans="2:2" x14ac:dyDescent="0.2">
      <c r="B1853" s="146">
        <v>8</v>
      </c>
    </row>
    <row r="1854" spans="2:2" x14ac:dyDescent="0.2">
      <c r="B1854" s="146" t="str">
        <f>CyP!A55</f>
        <v>3.2.1</v>
      </c>
    </row>
    <row r="1904" spans="2:2" x14ac:dyDescent="0.2">
      <c r="B1904" s="146" t="str">
        <f>CyP!A56</f>
        <v>3.2.2</v>
      </c>
    </row>
    <row r="1954" spans="2:2" x14ac:dyDescent="0.2">
      <c r="B1954" s="146" t="str">
        <f>CyP!A57</f>
        <v>3.2.3</v>
      </c>
    </row>
    <row r="2004" spans="2:2" x14ac:dyDescent="0.2">
      <c r="B2004" s="146">
        <f>CyP!A58</f>
        <v>4</v>
      </c>
    </row>
    <row r="2053" spans="2:2" x14ac:dyDescent="0.2">
      <c r="B2053" s="146">
        <v>12</v>
      </c>
    </row>
    <row r="2054" spans="2:2" x14ac:dyDescent="0.2">
      <c r="B2054" s="146" t="str">
        <f>CyP!A60</f>
        <v>4.1.3</v>
      </c>
    </row>
    <row r="2103" spans="2:2" x14ac:dyDescent="0.2">
      <c r="B2103" s="146">
        <v>12</v>
      </c>
    </row>
    <row r="2104" spans="2:2" x14ac:dyDescent="0.2">
      <c r="B2104" s="146" t="str">
        <f>CyP!A61</f>
        <v>4.2</v>
      </c>
    </row>
    <row r="2153" spans="2:2" x14ac:dyDescent="0.2">
      <c r="B2153" s="146">
        <v>12</v>
      </c>
    </row>
    <row r="2154" spans="2:2" x14ac:dyDescent="0.2">
      <c r="B2154" s="146" t="str">
        <f>CyP!A62</f>
        <v>4.2.2</v>
      </c>
    </row>
    <row r="2203" spans="2:2" x14ac:dyDescent="0.2">
      <c r="B2203" s="146">
        <v>12</v>
      </c>
    </row>
    <row r="2204" spans="2:2" x14ac:dyDescent="0.2">
      <c r="B2204" s="146" t="str">
        <f>CyP!A63</f>
        <v>4.4</v>
      </c>
    </row>
    <row r="2253" spans="2:2" x14ac:dyDescent="0.2">
      <c r="B2253" s="146">
        <v>12</v>
      </c>
    </row>
    <row r="2254" spans="2:2" x14ac:dyDescent="0.2">
      <c r="B2254" s="146" t="str">
        <f>CyP!A64</f>
        <v>4.4.1</v>
      </c>
    </row>
    <row r="2303" spans="2:2" x14ac:dyDescent="0.2">
      <c r="B2303" s="146">
        <v>13</v>
      </c>
    </row>
    <row r="2304" spans="2:2" x14ac:dyDescent="0.2">
      <c r="B2304" s="146" t="str">
        <f>CyP!A66</f>
        <v>4.5.1</v>
      </c>
    </row>
    <row r="2353" spans="2:2" x14ac:dyDescent="0.2">
      <c r="B2353" s="146">
        <v>13</v>
      </c>
    </row>
    <row r="2354" spans="2:2" x14ac:dyDescent="0.2">
      <c r="B2354" s="146" t="str">
        <f>CyP!A67</f>
        <v>4.5.2</v>
      </c>
    </row>
  </sheetData>
  <mergeCells count="367">
    <mergeCell ref="B368:C368"/>
    <mergeCell ref="B369:C369"/>
    <mergeCell ref="B370:C370"/>
    <mergeCell ref="B371:C371"/>
    <mergeCell ref="B375:C375"/>
    <mergeCell ref="B372:C372"/>
    <mergeCell ref="B373:C373"/>
    <mergeCell ref="B374:C374"/>
    <mergeCell ref="B364:C364"/>
    <mergeCell ref="B354:C354"/>
    <mergeCell ref="B355:C355"/>
    <mergeCell ref="B341:C341"/>
    <mergeCell ref="B342:C342"/>
    <mergeCell ref="B343:C343"/>
    <mergeCell ref="B344:C344"/>
    <mergeCell ref="B345:C345"/>
    <mergeCell ref="B346:C346"/>
    <mergeCell ref="B347:C347"/>
    <mergeCell ref="B348:C348"/>
    <mergeCell ref="B349:C349"/>
    <mergeCell ref="B356:C356"/>
    <mergeCell ref="B357:C357"/>
    <mergeCell ref="B358:C358"/>
    <mergeCell ref="B359:C359"/>
    <mergeCell ref="B360:C360"/>
    <mergeCell ref="B361:C361"/>
    <mergeCell ref="B362:C362"/>
    <mergeCell ref="B363:C363"/>
    <mergeCell ref="B365:C365"/>
    <mergeCell ref="B366:C366"/>
    <mergeCell ref="B367:C367"/>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89:I38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38:C338"/>
    <mergeCell ref="B339:C339"/>
    <mergeCell ref="B340:C340"/>
    <mergeCell ref="B350:C350"/>
    <mergeCell ref="B351:C351"/>
    <mergeCell ref="B352:C352"/>
    <mergeCell ref="B353:C353"/>
    <mergeCell ref="B329:C329"/>
    <mergeCell ref="B330:C330"/>
    <mergeCell ref="B331:C331"/>
    <mergeCell ref="B332:C332"/>
    <mergeCell ref="B333:C333"/>
    <mergeCell ref="B334:C334"/>
    <mergeCell ref="B335:C335"/>
    <mergeCell ref="B336:C336"/>
    <mergeCell ref="B337:C337"/>
  </mergeCells>
  <conditionalFormatting sqref="A381:D387 I388">
    <cfRule type="expression" dxfId="122" priority="281" stopIfTrue="1">
      <formula>#REF!=1</formula>
    </cfRule>
  </conditionalFormatting>
  <conditionalFormatting sqref="A18:A375">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80:D380 B381:C382 B384:C387 A382 A384">
    <cfRule type="expression" dxfId="118" priority="288" stopIfTrue="1">
      <formula>#REF!=1</formula>
    </cfRule>
  </conditionalFormatting>
  <conditionalFormatting sqref="D380:D387 B380:C382 B384:C387 A380:A387 F380:F387 H381:I382 H384:I387 I383 I380">
    <cfRule type="expression" dxfId="117" priority="289" stopIfTrue="1">
      <formula>#REF!=1</formula>
    </cfRule>
  </conditionalFormatting>
  <conditionalFormatting sqref="I381">
    <cfRule type="expression" dxfId="116" priority="279" stopIfTrue="1">
      <formula>#REF!=1</formula>
    </cfRule>
  </conditionalFormatting>
  <conditionalFormatting sqref="I383">
    <cfRule type="expression" dxfId="115" priority="278" stopIfTrue="1">
      <formula>#REF!=1</formula>
    </cfRule>
  </conditionalFormatting>
  <conditionalFormatting sqref="I385:I386">
    <cfRule type="expression" dxfId="114" priority="277" stopIfTrue="1">
      <formula>#REF!=1</formula>
    </cfRule>
  </conditionalFormatting>
  <conditionalFormatting sqref="I387">
    <cfRule type="expression" dxfId="113" priority="276" stopIfTrue="1">
      <formula>#REF!=1</formula>
    </cfRule>
  </conditionalFormatting>
  <conditionalFormatting sqref="I384">
    <cfRule type="expression" dxfId="112" priority="275" stopIfTrue="1">
      <formula>#REF!=1</formula>
    </cfRule>
  </conditionalFormatting>
  <conditionalFormatting sqref="I382">
    <cfRule type="expression" dxfId="111" priority="274" stopIfTrue="1">
      <formula>#REF!=1</formula>
    </cfRule>
  </conditionalFormatting>
  <conditionalFormatting sqref="A380 A382 A384">
    <cfRule type="expression" dxfId="110" priority="273" stopIfTrue="1">
      <formula>#REF!=1</formula>
    </cfRule>
  </conditionalFormatting>
  <conditionalFormatting sqref="B380:C380">
    <cfRule type="expression" dxfId="109" priority="272" stopIfTrue="1">
      <formula>#REF!=1</formula>
    </cfRule>
  </conditionalFormatting>
  <conditionalFormatting sqref="B383:C383">
    <cfRule type="expression" dxfId="108" priority="271" stopIfTrue="1">
      <formula>#REF!=1</formula>
    </cfRule>
  </conditionalFormatting>
  <conditionalFormatting sqref="B385:C386">
    <cfRule type="expression" dxfId="107" priority="270" stopIfTrue="1">
      <formula>#REF!=1</formula>
    </cfRule>
  </conditionalFormatting>
  <conditionalFormatting sqref="A381 A383 A385:A386">
    <cfRule type="expression" dxfId="106" priority="269" stopIfTrue="1">
      <formula>#REF!=1</formula>
    </cfRule>
  </conditionalFormatting>
  <conditionalFormatting sqref="A381 A383 A385:A386">
    <cfRule type="expression" dxfId="105" priority="268" stopIfTrue="1">
      <formula>#REF!=1</formula>
    </cfRule>
  </conditionalFormatting>
  <conditionalFormatting sqref="B384:C384">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75">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76">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83">
    <cfRule type="expression" dxfId="94" priority="11" stopIfTrue="1">
      <formula>#REF!=1</formula>
    </cfRule>
  </conditionalFormatting>
  <conditionalFormatting sqref="H380">
    <cfRule type="expression" dxfId="93" priority="10" stopIfTrue="1">
      <formula>#REF!=1</formula>
    </cfRule>
  </conditionalFormatting>
  <conditionalFormatting sqref="B19:B375">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78:D379">
    <cfRule type="expression" dxfId="89" priority="5" stopIfTrue="1">
      <formula>#REF!=1</formula>
    </cfRule>
  </conditionalFormatting>
  <conditionalFormatting sqref="A378:D379 F378:F379 I378:I379 A380">
    <cfRule type="expression" dxfId="88" priority="6" stopIfTrue="1">
      <formula>#REF!=1</formula>
    </cfRule>
  </conditionalFormatting>
  <conditionalFormatting sqref="A378:A380">
    <cfRule type="expression" dxfId="87" priority="4" stopIfTrue="1">
      <formula>#REF!=1</formula>
    </cfRule>
  </conditionalFormatting>
  <conditionalFormatting sqref="B378:C379">
    <cfRule type="expression" dxfId="86" priority="3" stopIfTrue="1">
      <formula>#REF!=1</formula>
    </cfRule>
  </conditionalFormatting>
  <conditionalFormatting sqref="H378">
    <cfRule type="expression" dxfId="85" priority="2" stopIfTrue="1">
      <formula>#REF!=1</formula>
    </cfRule>
  </conditionalFormatting>
  <conditionalFormatting sqref="H379">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4532" zoomScaleNormal="120" zoomScaleSheetLayoutView="100" workbookViewId="0">
      <selection activeCell="C4562" sqref="C4562"/>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Primaria Creacion Bº 7 de Septiembre</v>
      </c>
      <c r="C4" s="82"/>
      <c r="D4" s="82"/>
      <c r="E4" s="82"/>
      <c r="F4" s="88" t="s">
        <v>37</v>
      </c>
      <c r="G4" s="263">
        <f>Fecha_Base</f>
        <v>0</v>
      </c>
    </row>
    <row r="5" spans="1:123" ht="24" customHeight="1" x14ac:dyDescent="0.2">
      <c r="A5" s="264" t="s">
        <v>600</v>
      </c>
      <c r="B5" s="83" t="str">
        <f>Ubicación</f>
        <v>Chimbas</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v>
      </c>
      <c r="D7" s="89"/>
      <c r="E7" s="90"/>
      <c r="F7" s="88" t="s">
        <v>25</v>
      </c>
      <c r="G7" s="266" t="str">
        <f>IFERROR(VLOOKUP(B7,Tabla_CyP,4,FALSE),"")</f>
        <v>m2</v>
      </c>
    </row>
    <row r="8" spans="1:123" ht="24" customHeight="1" x14ac:dyDescent="0.2">
      <c r="A8" s="264"/>
      <c r="B8" s="83"/>
      <c r="D8" s="89"/>
      <c r="E8" s="90"/>
      <c r="G8" s="265"/>
    </row>
    <row r="9" spans="1:123" ht="24" customHeight="1" x14ac:dyDescent="0.2">
      <c r="A9" s="443" t="s">
        <v>506</v>
      </c>
      <c r="B9" s="444"/>
      <c r="C9" s="445" t="s">
        <v>0</v>
      </c>
      <c r="D9" s="445" t="s">
        <v>26</v>
      </c>
      <c r="E9" s="447" t="s">
        <v>27</v>
      </c>
      <c r="F9" s="449" t="s">
        <v>28</v>
      </c>
      <c r="G9" s="449" t="s">
        <v>29</v>
      </c>
    </row>
    <row r="10" spans="1:123" s="89" customFormat="1" ht="24" customHeight="1" x14ac:dyDescent="0.2">
      <c r="A10" s="94" t="s">
        <v>507</v>
      </c>
      <c r="B10" s="94" t="s">
        <v>508</v>
      </c>
      <c r="C10" s="446"/>
      <c r="D10" s="446"/>
      <c r="E10" s="448"/>
      <c r="F10" s="450"/>
      <c r="G10" s="450"/>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Primaria Creacion Bº 7 de Septiembre</v>
      </c>
      <c r="C54" s="82"/>
      <c r="D54" s="82"/>
      <c r="E54" s="82"/>
      <c r="F54" s="88" t="s">
        <v>37</v>
      </c>
      <c r="G54" s="263">
        <f>Fecha_Base</f>
        <v>0</v>
      </c>
    </row>
    <row r="55" spans="1:123" ht="24" customHeight="1" x14ac:dyDescent="0.2">
      <c r="A55" s="264" t="s">
        <v>600</v>
      </c>
      <c r="B55" s="83" t="str">
        <f>Ubicación</f>
        <v>Chimbas</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1.1.3</v>
      </c>
      <c r="C57" s="84" t="str">
        <f>IFERROR(VLOOKUP(B57,Tabla_CyP,2,FALSE),"")</f>
        <v>Construcción del Obrador, Depósito de materiales, Sanitarios de personal</v>
      </c>
      <c r="D57" s="89"/>
      <c r="E57" s="90"/>
      <c r="F57" s="88" t="s">
        <v>25</v>
      </c>
      <c r="G57" s="266" t="str">
        <f>IFERROR(VLOOKUP(B57,Tabla_CyP,4,FALSE),"")</f>
        <v>Un</v>
      </c>
    </row>
    <row r="58" spans="1:123" ht="24" customHeight="1" x14ac:dyDescent="0.2">
      <c r="A58" s="264"/>
      <c r="B58" s="83"/>
      <c r="D58" s="89"/>
      <c r="E58" s="90"/>
      <c r="G58" s="265"/>
    </row>
    <row r="59" spans="1:123" ht="24" customHeight="1" x14ac:dyDescent="0.2">
      <c r="A59" s="443" t="s">
        <v>506</v>
      </c>
      <c r="B59" s="444"/>
      <c r="C59" s="445" t="s">
        <v>0</v>
      </c>
      <c r="D59" s="445" t="s">
        <v>26</v>
      </c>
      <c r="E59" s="447" t="s">
        <v>27</v>
      </c>
      <c r="F59" s="449" t="s">
        <v>28</v>
      </c>
      <c r="G59" s="449" t="s">
        <v>29</v>
      </c>
    </row>
    <row r="60" spans="1:123" s="89" customFormat="1" ht="24" customHeight="1" x14ac:dyDescent="0.2">
      <c r="A60" s="94" t="s">
        <v>507</v>
      </c>
      <c r="B60" s="94" t="s">
        <v>508</v>
      </c>
      <c r="C60" s="446"/>
      <c r="D60" s="446"/>
      <c r="E60" s="448"/>
      <c r="F60" s="450"/>
      <c r="G60" s="450"/>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1.1.3</v>
      </c>
      <c r="B99" s="276" t="str">
        <f>C57</f>
        <v>Construcción del Obrador, Depósito de materiales, Sanitarios de personal</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Primaria Creacion Bº 7 de Septiembre</v>
      </c>
      <c r="C104" s="82"/>
      <c r="D104" s="82"/>
      <c r="E104" s="82"/>
      <c r="F104" s="88" t="s">
        <v>37</v>
      </c>
      <c r="G104" s="263">
        <f>Fecha_Base</f>
        <v>0</v>
      </c>
    </row>
    <row r="105" spans="1:123" ht="24" customHeight="1" x14ac:dyDescent="0.2">
      <c r="A105" s="264" t="s">
        <v>600</v>
      </c>
      <c r="B105" s="83" t="str">
        <f>Ubicación</f>
        <v>Chimbas</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1.1.4</v>
      </c>
      <c r="C107" s="84" t="str">
        <f>IFERROR(VLOOKUP(B107,Tabla_CyP,2,FALSE),"")</f>
        <v>Provisión y colocación del Cartel de Obra</v>
      </c>
      <c r="D107" s="89"/>
      <c r="E107" s="90"/>
      <c r="F107" s="88" t="s">
        <v>25</v>
      </c>
      <c r="G107" s="266" t="str">
        <f>IFERROR(VLOOKUP(B107,Tabla_CyP,4,FALSE),"")</f>
        <v xml:space="preserve">Un </v>
      </c>
    </row>
    <row r="108" spans="1:123" ht="24" customHeight="1" x14ac:dyDescent="0.2">
      <c r="A108" s="264"/>
      <c r="B108" s="83"/>
      <c r="D108" s="89"/>
      <c r="E108" s="90"/>
      <c r="G108" s="265"/>
    </row>
    <row r="109" spans="1:123" ht="24" customHeight="1" x14ac:dyDescent="0.2">
      <c r="A109" s="443" t="s">
        <v>506</v>
      </c>
      <c r="B109" s="444"/>
      <c r="C109" s="445" t="s">
        <v>0</v>
      </c>
      <c r="D109" s="445" t="s">
        <v>26</v>
      </c>
      <c r="E109" s="447" t="s">
        <v>27</v>
      </c>
      <c r="F109" s="449" t="s">
        <v>28</v>
      </c>
      <c r="G109" s="449" t="s">
        <v>29</v>
      </c>
    </row>
    <row r="110" spans="1:123" s="89" customFormat="1" ht="24" customHeight="1" x14ac:dyDescent="0.2">
      <c r="A110" s="94" t="s">
        <v>507</v>
      </c>
      <c r="B110" s="94" t="s">
        <v>508</v>
      </c>
      <c r="C110" s="446"/>
      <c r="D110" s="446"/>
      <c r="E110" s="448"/>
      <c r="F110" s="450"/>
      <c r="G110" s="450"/>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1.1.4</v>
      </c>
      <c r="B149" s="276" t="str">
        <f>C107</f>
        <v>Provisión y colocación del Cartel de Obra</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Primaria Creacion Bº 7 de Septiembre</v>
      </c>
      <c r="C154" s="82"/>
      <c r="D154" s="82"/>
      <c r="E154" s="82"/>
      <c r="F154" s="88" t="s">
        <v>37</v>
      </c>
      <c r="G154" s="263">
        <f>Fecha_Base</f>
        <v>0</v>
      </c>
    </row>
    <row r="155" spans="1:123" ht="24" customHeight="1" x14ac:dyDescent="0.2">
      <c r="A155" s="264" t="s">
        <v>600</v>
      </c>
      <c r="B155" s="83" t="str">
        <f>Ubicación</f>
        <v>Chimbas</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1.2.1</v>
      </c>
      <c r="C157" s="84" t="str">
        <f>IFERROR(VLOOKUP(B157,Tabla_CyP,2,FALSE),"")</f>
        <v>Replanteo de la Obra</v>
      </c>
      <c r="D157" s="89"/>
      <c r="E157" s="90"/>
      <c r="F157" s="88" t="s">
        <v>25</v>
      </c>
      <c r="G157" s="266" t="str">
        <f>IFERROR(VLOOKUP(B157,Tabla_CyP,4,FALSE),"")</f>
        <v>m2</v>
      </c>
    </row>
    <row r="158" spans="1:123" ht="24" customHeight="1" x14ac:dyDescent="0.2">
      <c r="A158" s="264"/>
      <c r="B158" s="83"/>
      <c r="D158" s="89"/>
      <c r="E158" s="90"/>
      <c r="G158" s="265"/>
    </row>
    <row r="159" spans="1:123" ht="24" customHeight="1" x14ac:dyDescent="0.2">
      <c r="A159" s="443" t="s">
        <v>506</v>
      </c>
      <c r="B159" s="444"/>
      <c r="C159" s="445" t="s">
        <v>0</v>
      </c>
      <c r="D159" s="445" t="s">
        <v>26</v>
      </c>
      <c r="E159" s="447" t="s">
        <v>27</v>
      </c>
      <c r="F159" s="449" t="s">
        <v>28</v>
      </c>
      <c r="G159" s="449" t="s">
        <v>29</v>
      </c>
    </row>
    <row r="160" spans="1:123" s="89" customFormat="1" ht="24" customHeight="1" x14ac:dyDescent="0.2">
      <c r="A160" s="94" t="s">
        <v>507</v>
      </c>
      <c r="B160" s="94" t="s">
        <v>508</v>
      </c>
      <c r="C160" s="446"/>
      <c r="D160" s="446"/>
      <c r="E160" s="448"/>
      <c r="F160" s="450"/>
      <c r="G160" s="450"/>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1.2.1</v>
      </c>
      <c r="B199" s="276" t="str">
        <f>C157</f>
        <v>Replanteo de la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Primaria Creacion Bº 7 de Septiembre</v>
      </c>
      <c r="C204" s="82"/>
      <c r="D204" s="82"/>
      <c r="E204" s="82"/>
      <c r="F204" s="88" t="s">
        <v>37</v>
      </c>
      <c r="G204" s="263">
        <f>Fecha_Base</f>
        <v>0</v>
      </c>
    </row>
    <row r="205" spans="1:7" ht="24" customHeight="1" x14ac:dyDescent="0.2">
      <c r="A205" s="264" t="s">
        <v>600</v>
      </c>
      <c r="B205" s="83" t="str">
        <f>Ubicación</f>
        <v>Chimbas</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1.2.2</v>
      </c>
      <c r="C207" s="84" t="str">
        <f>IFERROR(VLOOKUP(B207,Tabla_CyP,2,FALSE),"")</f>
        <v>Oficina para la Inspección</v>
      </c>
      <c r="D207" s="89"/>
      <c r="E207" s="90"/>
      <c r="F207" s="88" t="s">
        <v>25</v>
      </c>
      <c r="G207" s="266" t="str">
        <f>IFERROR(VLOOKUP(B207,Tabla_CyP,4,FALSE),"")</f>
        <v>Un</v>
      </c>
    </row>
    <row r="208" spans="1:7" ht="24" customHeight="1" x14ac:dyDescent="0.2">
      <c r="A208" s="264"/>
      <c r="B208" s="83"/>
      <c r="D208" s="89"/>
      <c r="E208" s="90"/>
      <c r="G208" s="265"/>
    </row>
    <row r="209" spans="1:123" ht="24" customHeight="1" x14ac:dyDescent="0.2">
      <c r="A209" s="443" t="s">
        <v>506</v>
      </c>
      <c r="B209" s="444"/>
      <c r="C209" s="445" t="s">
        <v>0</v>
      </c>
      <c r="D209" s="445" t="s">
        <v>26</v>
      </c>
      <c r="E209" s="447" t="s">
        <v>27</v>
      </c>
      <c r="F209" s="449" t="s">
        <v>28</v>
      </c>
      <c r="G209" s="449" t="s">
        <v>29</v>
      </c>
    </row>
    <row r="210" spans="1:123" s="89" customFormat="1" ht="24" customHeight="1" x14ac:dyDescent="0.2">
      <c r="A210" s="94" t="s">
        <v>507</v>
      </c>
      <c r="B210" s="94" t="s">
        <v>508</v>
      </c>
      <c r="C210" s="446"/>
      <c r="D210" s="446"/>
      <c r="E210" s="448"/>
      <c r="F210" s="450"/>
      <c r="G210" s="450"/>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1.2.2</v>
      </c>
      <c r="B249" s="276" t="str">
        <f>C207</f>
        <v>Oficina para la Inspección</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Primaria Creacion Bº 7 de Septiembre</v>
      </c>
      <c r="C254" s="82"/>
      <c r="D254" s="82"/>
      <c r="E254" s="82"/>
      <c r="F254" s="88" t="s">
        <v>37</v>
      </c>
      <c r="G254" s="263">
        <f>Fecha_Base</f>
        <v>0</v>
      </c>
    </row>
    <row r="255" spans="1:7" ht="24" customHeight="1" x14ac:dyDescent="0.2">
      <c r="A255" s="264" t="s">
        <v>600</v>
      </c>
      <c r="B255" s="83" t="str">
        <f>Ubicación</f>
        <v>Chimbas</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1.2.3</v>
      </c>
      <c r="C257" s="84" t="str">
        <f>IFERROR(VLOOKUP(B257,Tabla_CyP,2,FALSE),"")</f>
        <v>Cegado de Pozos Absorbentes o Negros, Cámaras, Zanjas o excavaciones</v>
      </c>
      <c r="D257" s="89"/>
      <c r="E257" s="90"/>
      <c r="F257" s="88" t="s">
        <v>25</v>
      </c>
      <c r="G257" s="266" t="str">
        <f>IFERROR(VLOOKUP(B257,Tabla_CyP,4,FALSE),"")</f>
        <v>gl</v>
      </c>
    </row>
    <row r="258" spans="1:123" ht="24" customHeight="1" x14ac:dyDescent="0.2">
      <c r="A258" s="264"/>
      <c r="B258" s="83"/>
      <c r="D258" s="89"/>
      <c r="E258" s="90"/>
      <c r="G258" s="265"/>
    </row>
    <row r="259" spans="1:123" ht="24" customHeight="1" x14ac:dyDescent="0.2">
      <c r="A259" s="443" t="s">
        <v>506</v>
      </c>
      <c r="B259" s="444"/>
      <c r="C259" s="445" t="s">
        <v>0</v>
      </c>
      <c r="D259" s="445" t="s">
        <v>26</v>
      </c>
      <c r="E259" s="447" t="s">
        <v>27</v>
      </c>
      <c r="F259" s="449" t="s">
        <v>28</v>
      </c>
      <c r="G259" s="449" t="s">
        <v>29</v>
      </c>
    </row>
    <row r="260" spans="1:123" s="89" customFormat="1" ht="24" customHeight="1" x14ac:dyDescent="0.2">
      <c r="A260" s="94" t="s">
        <v>507</v>
      </c>
      <c r="B260" s="94" t="s">
        <v>508</v>
      </c>
      <c r="C260" s="446"/>
      <c r="D260" s="446"/>
      <c r="E260" s="448"/>
      <c r="F260" s="450"/>
      <c r="G260" s="450"/>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1.2.3</v>
      </c>
      <c r="B299" s="276" t="str">
        <f>C257</f>
        <v>Cegado de Pozos Absorbentes o Negros, Cámaras, Zanjas o excavaciones</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Primaria Creacion Bº 7 de Septiembre</v>
      </c>
      <c r="C304" s="82"/>
      <c r="D304" s="82"/>
      <c r="E304" s="82"/>
      <c r="F304" s="88" t="s">
        <v>37</v>
      </c>
      <c r="G304" s="263">
        <f>Fecha_Base</f>
        <v>0</v>
      </c>
    </row>
    <row r="305" spans="1:123" ht="24" customHeight="1" x14ac:dyDescent="0.2">
      <c r="A305" s="264" t="s">
        <v>600</v>
      </c>
      <c r="B305" s="83" t="str">
        <f>Ubicación</f>
        <v>Chimbas</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1.2.5</v>
      </c>
      <c r="C307" s="84" t="str">
        <f>IFERROR(VLOOKUP(B307,Tabla_CyP,2,FALSE),"")</f>
        <v>Vallados y Cierres Perimetrales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43" t="s">
        <v>506</v>
      </c>
      <c r="B309" s="444"/>
      <c r="C309" s="445" t="s">
        <v>0</v>
      </c>
      <c r="D309" s="445" t="s">
        <v>26</v>
      </c>
      <c r="E309" s="447" t="s">
        <v>27</v>
      </c>
      <c r="F309" s="449" t="s">
        <v>28</v>
      </c>
      <c r="G309" s="449" t="s">
        <v>29</v>
      </c>
    </row>
    <row r="310" spans="1:123" s="89" customFormat="1" ht="24" customHeight="1" x14ac:dyDescent="0.2">
      <c r="A310" s="94" t="s">
        <v>507</v>
      </c>
      <c r="B310" s="94" t="s">
        <v>508</v>
      </c>
      <c r="C310" s="446"/>
      <c r="D310" s="446"/>
      <c r="E310" s="448"/>
      <c r="F310" s="450"/>
      <c r="G310" s="450"/>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1.2.5</v>
      </c>
      <c r="B349" s="276" t="str">
        <f>C307</f>
        <v>Vallados y Cierres Perimetrales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Primaria Creacion Bº 7 de Septiembre</v>
      </c>
      <c r="C354" s="82"/>
      <c r="D354" s="82"/>
      <c r="E354" s="82"/>
      <c r="F354" s="88" t="s">
        <v>37</v>
      </c>
      <c r="G354" s="263">
        <f>Fecha_Base</f>
        <v>0</v>
      </c>
    </row>
    <row r="355" spans="1:123" ht="24" customHeight="1" x14ac:dyDescent="0.2">
      <c r="A355" s="264" t="s">
        <v>600</v>
      </c>
      <c r="B355" s="83" t="str">
        <f>Ubicación</f>
        <v>Chimbas</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1.3.1</v>
      </c>
      <c r="C357" s="84" t="str">
        <f>IFERROR(VLOOKUP(B357,Tabla_CyP,2,FALSE),"")</f>
        <v>Vigilancia y alumbrado de obra</v>
      </c>
      <c r="D357" s="89"/>
      <c r="E357" s="90"/>
      <c r="F357" s="88" t="s">
        <v>25</v>
      </c>
      <c r="G357" s="266" t="str">
        <f>IFERROR(VLOOKUP(B357,Tabla_CyP,4,FALSE),"")</f>
        <v>Un</v>
      </c>
    </row>
    <row r="358" spans="1:123" ht="24" customHeight="1" x14ac:dyDescent="0.2">
      <c r="A358" s="264"/>
      <c r="B358" s="83"/>
      <c r="D358" s="89"/>
      <c r="E358" s="90"/>
      <c r="G358" s="265"/>
    </row>
    <row r="359" spans="1:123" ht="24" customHeight="1" x14ac:dyDescent="0.2">
      <c r="A359" s="443" t="s">
        <v>506</v>
      </c>
      <c r="B359" s="444"/>
      <c r="C359" s="445" t="s">
        <v>0</v>
      </c>
      <c r="D359" s="445" t="s">
        <v>26</v>
      </c>
      <c r="E359" s="447" t="s">
        <v>27</v>
      </c>
      <c r="F359" s="449" t="s">
        <v>28</v>
      </c>
      <c r="G359" s="449" t="s">
        <v>29</v>
      </c>
    </row>
    <row r="360" spans="1:123" s="89" customFormat="1" ht="24" customHeight="1" x14ac:dyDescent="0.2">
      <c r="A360" s="94" t="s">
        <v>507</v>
      </c>
      <c r="B360" s="94" t="s">
        <v>508</v>
      </c>
      <c r="C360" s="446"/>
      <c r="D360" s="446"/>
      <c r="E360" s="448"/>
      <c r="F360" s="450"/>
      <c r="G360" s="450"/>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1.3.1</v>
      </c>
      <c r="B399" s="276" t="str">
        <f>C357</f>
        <v>Vigilancia y alumbrado de obra</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Primaria Creacion Bº 7 de Septiembre</v>
      </c>
      <c r="C404" s="82"/>
      <c r="D404" s="82"/>
      <c r="E404" s="82"/>
      <c r="F404" s="88" t="s">
        <v>37</v>
      </c>
      <c r="G404" s="263">
        <f>Fecha_Base</f>
        <v>0</v>
      </c>
    </row>
    <row r="405" spans="1:123" ht="24" customHeight="1" x14ac:dyDescent="0.2">
      <c r="A405" s="264" t="s">
        <v>600</v>
      </c>
      <c r="B405" s="83" t="str">
        <f>Ubicación</f>
        <v>Chimbas</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1.3.2</v>
      </c>
      <c r="C407" s="84" t="str">
        <f>IFERROR(VLOOKUP(B407,Tabla_CyP,2,FALSE),"")</f>
        <v>Energia de obra. Agua para construcción</v>
      </c>
      <c r="D407" s="89"/>
      <c r="E407" s="90"/>
      <c r="F407" s="88" t="s">
        <v>25</v>
      </c>
      <c r="G407" s="266" t="str">
        <f>IFERROR(VLOOKUP(B407,Tabla_CyP,4,FALSE),"")</f>
        <v>Un</v>
      </c>
    </row>
    <row r="408" spans="1:123" ht="24" customHeight="1" x14ac:dyDescent="0.2">
      <c r="A408" s="264"/>
      <c r="B408" s="83"/>
      <c r="D408" s="89"/>
      <c r="E408" s="90"/>
      <c r="G408" s="265"/>
    </row>
    <row r="409" spans="1:123" ht="24" customHeight="1" x14ac:dyDescent="0.2">
      <c r="A409" s="443" t="s">
        <v>506</v>
      </c>
      <c r="B409" s="444"/>
      <c r="C409" s="445" t="s">
        <v>0</v>
      </c>
      <c r="D409" s="445" t="s">
        <v>26</v>
      </c>
      <c r="E409" s="447" t="s">
        <v>27</v>
      </c>
      <c r="F409" s="449" t="s">
        <v>28</v>
      </c>
      <c r="G409" s="449" t="s">
        <v>29</v>
      </c>
    </row>
    <row r="410" spans="1:123" s="89" customFormat="1" ht="24" customHeight="1" x14ac:dyDescent="0.2">
      <c r="A410" s="94" t="s">
        <v>507</v>
      </c>
      <c r="B410" s="94" t="s">
        <v>508</v>
      </c>
      <c r="C410" s="446"/>
      <c r="D410" s="446"/>
      <c r="E410" s="448"/>
      <c r="F410" s="450"/>
      <c r="G410" s="450"/>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1.3.2</v>
      </c>
      <c r="B449" s="276" t="str">
        <f>C407</f>
        <v>Energia de obra. Agua para construcción</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Primaria Creacion Bº 7 de Septiembre</v>
      </c>
      <c r="C454" s="82"/>
      <c r="D454" s="82"/>
      <c r="E454" s="82"/>
      <c r="F454" s="88" t="s">
        <v>37</v>
      </c>
      <c r="G454" s="263">
        <f>Fecha_Base</f>
        <v>0</v>
      </c>
    </row>
    <row r="455" spans="1:123" ht="24" customHeight="1" x14ac:dyDescent="0.2">
      <c r="A455" s="264" t="s">
        <v>600</v>
      </c>
      <c r="B455" s="83" t="str">
        <f>Ubicación</f>
        <v>Chimbas</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1.3.3</v>
      </c>
      <c r="C457" s="84" t="str">
        <f>IFERROR(VLOOKUP(B457,Tabla_CyP,2,FALSE),"")</f>
        <v>Medidas de seguridad</v>
      </c>
      <c r="D457" s="89"/>
      <c r="E457" s="90"/>
      <c r="F457" s="88" t="s">
        <v>25</v>
      </c>
      <c r="G457" s="266" t="str">
        <f>IFERROR(VLOOKUP(B457,Tabla_CyP,4,FALSE),"")</f>
        <v>Un</v>
      </c>
    </row>
    <row r="458" spans="1:123" ht="24" customHeight="1" x14ac:dyDescent="0.2">
      <c r="A458" s="264"/>
      <c r="B458" s="83"/>
      <c r="D458" s="89"/>
      <c r="E458" s="90"/>
      <c r="G458" s="265"/>
    </row>
    <row r="459" spans="1:123" ht="24" customHeight="1" x14ac:dyDescent="0.2">
      <c r="A459" s="443" t="s">
        <v>506</v>
      </c>
      <c r="B459" s="444"/>
      <c r="C459" s="445" t="s">
        <v>0</v>
      </c>
      <c r="D459" s="445" t="s">
        <v>26</v>
      </c>
      <c r="E459" s="447" t="s">
        <v>27</v>
      </c>
      <c r="F459" s="449" t="s">
        <v>28</v>
      </c>
      <c r="G459" s="449" t="s">
        <v>29</v>
      </c>
    </row>
    <row r="460" spans="1:123" s="89" customFormat="1" ht="24" customHeight="1" x14ac:dyDescent="0.2">
      <c r="A460" s="94" t="s">
        <v>507</v>
      </c>
      <c r="B460" s="94" t="s">
        <v>508</v>
      </c>
      <c r="C460" s="446"/>
      <c r="D460" s="446"/>
      <c r="E460" s="448"/>
      <c r="F460" s="450"/>
      <c r="G460" s="450"/>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1.3.3</v>
      </c>
      <c r="B499" s="276" t="str">
        <f>C457</f>
        <v>Medidas de seguridad</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Primaria Creacion Bº 7 de Septiembre</v>
      </c>
      <c r="C504" s="82"/>
      <c r="D504" s="82"/>
      <c r="E504" s="82"/>
      <c r="F504" s="88" t="s">
        <v>37</v>
      </c>
      <c r="G504" s="263">
        <f>Fecha_Base</f>
        <v>0</v>
      </c>
    </row>
    <row r="505" spans="1:123" ht="24" customHeight="1" x14ac:dyDescent="0.2">
      <c r="A505" s="264" t="s">
        <v>600</v>
      </c>
      <c r="B505" s="83" t="str">
        <f>Ubicación</f>
        <v>Chimbas</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1.4.1</v>
      </c>
      <c r="C507" s="84" t="str">
        <f>IFERROR(VLOOKUP(B507,Tabla_CyP,2,FALSE),"")</f>
        <v>Plan de Manejo Ambiental</v>
      </c>
      <c r="D507" s="89"/>
      <c r="E507" s="90"/>
      <c r="F507" s="88" t="s">
        <v>25</v>
      </c>
      <c r="G507" s="266" t="str">
        <f>IFERROR(VLOOKUP(B507,Tabla_CyP,4,FALSE),"")</f>
        <v>gl</v>
      </c>
    </row>
    <row r="508" spans="1:123" ht="24" customHeight="1" x14ac:dyDescent="0.2">
      <c r="A508" s="264"/>
      <c r="B508" s="83"/>
      <c r="D508" s="89"/>
      <c r="E508" s="90"/>
      <c r="G508" s="265"/>
    </row>
    <row r="509" spans="1:123" ht="24" customHeight="1" x14ac:dyDescent="0.2">
      <c r="A509" s="443" t="s">
        <v>506</v>
      </c>
      <c r="B509" s="444"/>
      <c r="C509" s="445" t="s">
        <v>0</v>
      </c>
      <c r="D509" s="445" t="s">
        <v>26</v>
      </c>
      <c r="E509" s="447" t="s">
        <v>27</v>
      </c>
      <c r="F509" s="449" t="s">
        <v>28</v>
      </c>
      <c r="G509" s="449" t="s">
        <v>29</v>
      </c>
    </row>
    <row r="510" spans="1:123" s="89" customFormat="1" ht="24" customHeight="1" x14ac:dyDescent="0.2">
      <c r="A510" s="94" t="s">
        <v>507</v>
      </c>
      <c r="B510" s="94" t="s">
        <v>508</v>
      </c>
      <c r="C510" s="446"/>
      <c r="D510" s="446"/>
      <c r="E510" s="448"/>
      <c r="F510" s="450"/>
      <c r="G510" s="450"/>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1.4.1</v>
      </c>
      <c r="B549" s="276" t="str">
        <f>C507</f>
        <v>Plan de Manejo Ambiental</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Primaria Creacion Bº 7 de Septiembre</v>
      </c>
      <c r="C554" s="82"/>
      <c r="D554" s="82"/>
      <c r="E554" s="82"/>
      <c r="F554" s="88" t="s">
        <v>37</v>
      </c>
      <c r="G554" s="263">
        <f>Fecha_Base</f>
        <v>0</v>
      </c>
    </row>
    <row r="555" spans="1:123" ht="24" customHeight="1" x14ac:dyDescent="0.2">
      <c r="A555" s="264" t="s">
        <v>600</v>
      </c>
      <c r="B555" s="83" t="str">
        <f>Ubicación</f>
        <v>Chimbas</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1.4.2</v>
      </c>
      <c r="C557" s="84" t="str">
        <f>IFERROR(VLOOKUP(B557,Tabla_CyP,2,FALSE),"")</f>
        <v>Permiso Ambiental</v>
      </c>
      <c r="D557" s="89"/>
      <c r="E557" s="90"/>
      <c r="F557" s="88" t="s">
        <v>25</v>
      </c>
      <c r="G557" s="266" t="str">
        <f>IFERROR(VLOOKUP(B557,Tabla_CyP,4,FALSE),"")</f>
        <v>mes</v>
      </c>
    </row>
    <row r="558" spans="1:123" ht="24" customHeight="1" x14ac:dyDescent="0.2">
      <c r="A558" s="264"/>
      <c r="B558" s="83"/>
      <c r="D558" s="89"/>
      <c r="E558" s="90"/>
      <c r="G558" s="265"/>
    </row>
    <row r="559" spans="1:123" ht="24" customHeight="1" x14ac:dyDescent="0.2">
      <c r="A559" s="443" t="s">
        <v>506</v>
      </c>
      <c r="B559" s="444"/>
      <c r="C559" s="445" t="s">
        <v>0</v>
      </c>
      <c r="D559" s="445" t="s">
        <v>26</v>
      </c>
      <c r="E559" s="447" t="s">
        <v>27</v>
      </c>
      <c r="F559" s="449" t="s">
        <v>28</v>
      </c>
      <c r="G559" s="449" t="s">
        <v>29</v>
      </c>
    </row>
    <row r="560" spans="1:123" s="89" customFormat="1" ht="24" customHeight="1" x14ac:dyDescent="0.2">
      <c r="A560" s="94" t="s">
        <v>507</v>
      </c>
      <c r="B560" s="94" t="s">
        <v>508</v>
      </c>
      <c r="C560" s="446"/>
      <c r="D560" s="446"/>
      <c r="E560" s="448"/>
      <c r="F560" s="450"/>
      <c r="G560" s="450"/>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1.4.2</v>
      </c>
      <c r="B599" s="276" t="str">
        <f>C557</f>
        <v>Permiso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Primaria Creacion Bº 7 de Septiembre</v>
      </c>
      <c r="C604" s="82"/>
      <c r="D604" s="82"/>
      <c r="E604" s="82"/>
      <c r="F604" s="88" t="s">
        <v>37</v>
      </c>
      <c r="G604" s="263">
        <f>Fecha_Base</f>
        <v>0</v>
      </c>
    </row>
    <row r="605" spans="1:7" ht="24" customHeight="1" x14ac:dyDescent="0.2">
      <c r="A605" s="264" t="s">
        <v>600</v>
      </c>
      <c r="B605" s="83" t="str">
        <f>Ubicación</f>
        <v>Chimbas</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1.4.3</v>
      </c>
      <c r="C607" s="84" t="str">
        <f>IFERROR(VLOOKUP(B607,Tabla_CyP,2,FALSE),"")</f>
        <v>Seguimiento Pmas</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43" t="s">
        <v>506</v>
      </c>
      <c r="B609" s="444"/>
      <c r="C609" s="445" t="s">
        <v>0</v>
      </c>
      <c r="D609" s="445" t="s">
        <v>26</v>
      </c>
      <c r="E609" s="447" t="s">
        <v>27</v>
      </c>
      <c r="F609" s="449" t="s">
        <v>28</v>
      </c>
      <c r="G609" s="449" t="s">
        <v>29</v>
      </c>
    </row>
    <row r="610" spans="1:123" s="89" customFormat="1" ht="24" customHeight="1" x14ac:dyDescent="0.2">
      <c r="A610" s="94" t="s">
        <v>507</v>
      </c>
      <c r="B610" s="94" t="s">
        <v>508</v>
      </c>
      <c r="C610" s="446"/>
      <c r="D610" s="446"/>
      <c r="E610" s="448"/>
      <c r="F610" s="450"/>
      <c r="G610" s="450"/>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1.4.3</v>
      </c>
      <c r="B649" s="276" t="str">
        <f>C607</f>
        <v>Seguimiento Pmas</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Primaria Creacion Bº 7 de Septiembre</v>
      </c>
      <c r="C654" s="82"/>
      <c r="D654" s="82"/>
      <c r="E654" s="82"/>
      <c r="F654" s="88" t="s">
        <v>37</v>
      </c>
      <c r="G654" s="263">
        <f>Fecha_Base</f>
        <v>0</v>
      </c>
    </row>
    <row r="655" spans="1:7" ht="24" customHeight="1" x14ac:dyDescent="0.2">
      <c r="A655" s="264" t="s">
        <v>600</v>
      </c>
      <c r="B655" s="83" t="str">
        <f>Ubicación</f>
        <v>Chimbas</v>
      </c>
      <c r="C655" s="83"/>
      <c r="D655" s="89"/>
      <c r="E655" s="90"/>
      <c r="G655" s="265"/>
    </row>
    <row r="656" spans="1:7" ht="24" customHeight="1" x14ac:dyDescent="0.2">
      <c r="A656" s="264" t="s">
        <v>38</v>
      </c>
      <c r="B656" s="92">
        <f>IFERROR(VALUE(LEFT(B657,FIND(".",B657)-1)),"")</f>
        <v>2</v>
      </c>
      <c r="C656" s="84" t="str">
        <f>IFERROR(VLOOKUP(B656,Tabla_CyP,2,FALSE),"")</f>
        <v>MOVIMIENTO DE SUELOS</v>
      </c>
      <c r="E656" s="90"/>
      <c r="G656" s="265"/>
    </row>
    <row r="657" spans="1:123" ht="24" customHeight="1" x14ac:dyDescent="0.2">
      <c r="A657" s="264" t="s">
        <v>24</v>
      </c>
      <c r="B657" s="93" t="str">
        <f>IFERROR(VLOOKUP(COUNTIF($A$1:A657,"ANALISIS DE PRECIOS"),Tabla_NumeroItem,2,FALSE),"")</f>
        <v>2.1.1</v>
      </c>
      <c r="C657" s="84" t="str">
        <f>IFERROR(VLOOKUP(B657,Tabla_CyP,2,FALSE),"")</f>
        <v>Relleno Bajo Contrapiso</v>
      </c>
      <c r="D657" s="89"/>
      <c r="E657" s="90"/>
      <c r="F657" s="88" t="s">
        <v>25</v>
      </c>
      <c r="G657" s="266" t="str">
        <f>IFERROR(VLOOKUP(B657,Tabla_CyP,4,FALSE),"")</f>
        <v>m3</v>
      </c>
    </row>
    <row r="658" spans="1:123" ht="24" customHeight="1" x14ac:dyDescent="0.2">
      <c r="A658" s="264"/>
      <c r="B658" s="83"/>
      <c r="D658" s="89"/>
      <c r="E658" s="90"/>
      <c r="G658" s="265"/>
    </row>
    <row r="659" spans="1:123" ht="24" customHeight="1" x14ac:dyDescent="0.2">
      <c r="A659" s="443" t="s">
        <v>506</v>
      </c>
      <c r="B659" s="444"/>
      <c r="C659" s="445" t="s">
        <v>0</v>
      </c>
      <c r="D659" s="445" t="s">
        <v>26</v>
      </c>
      <c r="E659" s="447" t="s">
        <v>27</v>
      </c>
      <c r="F659" s="449" t="s">
        <v>28</v>
      </c>
      <c r="G659" s="449" t="s">
        <v>29</v>
      </c>
    </row>
    <row r="660" spans="1:123" s="89" customFormat="1" ht="24" customHeight="1" x14ac:dyDescent="0.2">
      <c r="A660" s="94" t="s">
        <v>507</v>
      </c>
      <c r="B660" s="94" t="s">
        <v>508</v>
      </c>
      <c r="C660" s="446"/>
      <c r="D660" s="446"/>
      <c r="E660" s="448"/>
      <c r="F660" s="450"/>
      <c r="G660" s="450"/>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2.1.1</v>
      </c>
      <c r="B699" s="276" t="str">
        <f>C657</f>
        <v>Relleno Bajo Contrapiso</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Primaria Creacion Bº 7 de Septiembre</v>
      </c>
      <c r="C704" s="82"/>
      <c r="D704" s="82"/>
      <c r="E704" s="82"/>
      <c r="F704" s="88" t="s">
        <v>37</v>
      </c>
      <c r="G704" s="263">
        <f>Fecha_Base</f>
        <v>0</v>
      </c>
    </row>
    <row r="705" spans="1:123" ht="24" customHeight="1" x14ac:dyDescent="0.2">
      <c r="A705" s="264" t="s">
        <v>600</v>
      </c>
      <c r="B705" s="83" t="str">
        <f>Ubicación</f>
        <v>Chimbas</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2.1.2</v>
      </c>
      <c r="C707" s="84" t="str">
        <f>IFERROR(VLOOKUP(B707,Tabla_CyP,2,FALSE),"")</f>
        <v>Relleno de Zanjas y Conductos</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43" t="s">
        <v>506</v>
      </c>
      <c r="B709" s="444"/>
      <c r="C709" s="445" t="s">
        <v>0</v>
      </c>
      <c r="D709" s="445" t="s">
        <v>26</v>
      </c>
      <c r="E709" s="447" t="s">
        <v>27</v>
      </c>
      <c r="F709" s="449" t="s">
        <v>28</v>
      </c>
      <c r="G709" s="449" t="s">
        <v>29</v>
      </c>
    </row>
    <row r="710" spans="1:123" s="89" customFormat="1" ht="24" customHeight="1" x14ac:dyDescent="0.2">
      <c r="A710" s="94" t="s">
        <v>507</v>
      </c>
      <c r="B710" s="94" t="s">
        <v>508</v>
      </c>
      <c r="C710" s="446"/>
      <c r="D710" s="446"/>
      <c r="E710" s="448"/>
      <c r="F710" s="450"/>
      <c r="G710" s="450"/>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2.1.2</v>
      </c>
      <c r="B749" s="276" t="str">
        <f>C707</f>
        <v>Relleno de Zanjas y Conductos</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Primaria Creacion Bº 7 de Septiembre</v>
      </c>
      <c r="C754" s="82"/>
      <c r="D754" s="82"/>
      <c r="E754" s="82"/>
      <c r="F754" s="88" t="s">
        <v>37</v>
      </c>
      <c r="G754" s="263">
        <f>Fecha_Base</f>
        <v>0</v>
      </c>
    </row>
    <row r="755" spans="1:123" ht="24" customHeight="1" x14ac:dyDescent="0.2">
      <c r="A755" s="264" t="s">
        <v>600</v>
      </c>
      <c r="B755" s="83" t="str">
        <f>Ubicación</f>
        <v>Chimbas</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2.1.3</v>
      </c>
      <c r="C757" s="84" t="str">
        <f>IFERROR(VLOOKUP(B757,Tabla_CyP,2,FALSE),"")</f>
        <v>Nivelación del Terreno</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43" t="s">
        <v>506</v>
      </c>
      <c r="B759" s="444"/>
      <c r="C759" s="445" t="s">
        <v>0</v>
      </c>
      <c r="D759" s="445" t="s">
        <v>26</v>
      </c>
      <c r="E759" s="447" t="s">
        <v>27</v>
      </c>
      <c r="F759" s="449" t="s">
        <v>28</v>
      </c>
      <c r="G759" s="449" t="s">
        <v>29</v>
      </c>
    </row>
    <row r="760" spans="1:123" s="89" customFormat="1" ht="24" customHeight="1" x14ac:dyDescent="0.2">
      <c r="A760" s="94" t="s">
        <v>507</v>
      </c>
      <c r="B760" s="94" t="s">
        <v>508</v>
      </c>
      <c r="C760" s="446"/>
      <c r="D760" s="446"/>
      <c r="E760" s="448"/>
      <c r="F760" s="450"/>
      <c r="G760" s="450"/>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2.1.3</v>
      </c>
      <c r="B799" s="276" t="str">
        <f>C757</f>
        <v>Nivelación del Terreno</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Primaria Creacion Bº 7 de Septiembre</v>
      </c>
      <c r="C804" s="82"/>
      <c r="D804" s="82"/>
      <c r="E804" s="82"/>
      <c r="F804" s="88" t="s">
        <v>37</v>
      </c>
      <c r="G804" s="263">
        <f>Fecha_Base</f>
        <v>0</v>
      </c>
    </row>
    <row r="805" spans="1:123" ht="24" customHeight="1" x14ac:dyDescent="0.2">
      <c r="A805" s="264" t="s">
        <v>600</v>
      </c>
      <c r="B805" s="83" t="str">
        <f>Ubicación</f>
        <v>Chimbas</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2.2</v>
      </c>
      <c r="C807" s="84" t="str">
        <f>IFERROR(VLOOKUP(B807,Tabla_CyP,2,FALSE),"")</f>
        <v>Excavacion para fundaciones</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43" t="s">
        <v>506</v>
      </c>
      <c r="B809" s="444"/>
      <c r="C809" s="445" t="s">
        <v>0</v>
      </c>
      <c r="D809" s="445" t="s">
        <v>26</v>
      </c>
      <c r="E809" s="447" t="s">
        <v>27</v>
      </c>
      <c r="F809" s="449" t="s">
        <v>28</v>
      </c>
      <c r="G809" s="449" t="s">
        <v>29</v>
      </c>
    </row>
    <row r="810" spans="1:123" s="89" customFormat="1" ht="24" customHeight="1" x14ac:dyDescent="0.2">
      <c r="A810" s="94" t="s">
        <v>507</v>
      </c>
      <c r="B810" s="94" t="s">
        <v>508</v>
      </c>
      <c r="C810" s="446"/>
      <c r="D810" s="446"/>
      <c r="E810" s="448"/>
      <c r="F810" s="450"/>
      <c r="G810" s="450"/>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2.2</v>
      </c>
      <c r="B849" s="276" t="str">
        <f>C807</f>
        <v>Excavacion para fundaciones</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Primaria Creacion Bº 7 de Septiembre</v>
      </c>
      <c r="C854" s="82"/>
      <c r="D854" s="82"/>
      <c r="E854" s="82"/>
      <c r="F854" s="88" t="s">
        <v>37</v>
      </c>
      <c r="G854" s="263">
        <f>Fecha_Base</f>
        <v>0</v>
      </c>
    </row>
    <row r="855" spans="1:123" ht="24" customHeight="1" x14ac:dyDescent="0.2">
      <c r="A855" s="264" t="s">
        <v>600</v>
      </c>
      <c r="B855" s="83" t="str">
        <f>Ubicación</f>
        <v>Chimbas</v>
      </c>
      <c r="C855" s="83"/>
      <c r="D855" s="89"/>
      <c r="E855" s="90"/>
      <c r="G855" s="265"/>
    </row>
    <row r="856" spans="1:123" ht="24" customHeight="1" x14ac:dyDescent="0.2">
      <c r="A856" s="264" t="s">
        <v>38</v>
      </c>
      <c r="B856" s="92">
        <f>IFERROR(VALUE(LEFT(B857,FIND(".",B857)-1)),"")</f>
        <v>3</v>
      </c>
      <c r="C856" s="84" t="str">
        <f>IFERROR(VLOOKUP(B856,Tabla_CyP,2,FALSE),"")</f>
        <v>ESTRUCTURA RESISTENTE</v>
      </c>
      <c r="E856" s="90"/>
      <c r="G856" s="265"/>
    </row>
    <row r="857" spans="1:123" ht="24" customHeight="1" x14ac:dyDescent="0.2">
      <c r="A857" s="264" t="s">
        <v>24</v>
      </c>
      <c r="B857" s="93" t="str">
        <f>IFERROR(VLOOKUP(COUNTIF($A$1:A857,"ANALISIS DE PRECIOS"),Tabla_NumeroItem,2,FALSE),"")</f>
        <v>3.1.1</v>
      </c>
      <c r="C857" s="84" t="str">
        <f>IFERROR(VLOOKUP(B857,Tabla_CyP,2,FALSE),"")</f>
        <v>Hormigones de limpieza y no resistentes</v>
      </c>
      <c r="D857" s="89"/>
      <c r="E857" s="90"/>
      <c r="F857" s="88" t="s">
        <v>25</v>
      </c>
      <c r="G857" s="266" t="str">
        <f>IFERROR(VLOOKUP(B857,Tabla_CyP,4,FALSE),"")</f>
        <v>m2</v>
      </c>
    </row>
    <row r="858" spans="1:123" ht="24" customHeight="1" x14ac:dyDescent="0.2">
      <c r="A858" s="264"/>
      <c r="B858" s="83"/>
      <c r="D858" s="89"/>
      <c r="E858" s="90"/>
      <c r="G858" s="265"/>
    </row>
    <row r="859" spans="1:123" ht="24" customHeight="1" x14ac:dyDescent="0.2">
      <c r="A859" s="443" t="s">
        <v>506</v>
      </c>
      <c r="B859" s="444"/>
      <c r="C859" s="445" t="s">
        <v>0</v>
      </c>
      <c r="D859" s="445" t="s">
        <v>26</v>
      </c>
      <c r="E859" s="447" t="s">
        <v>27</v>
      </c>
      <c r="F859" s="449" t="s">
        <v>28</v>
      </c>
      <c r="G859" s="449" t="s">
        <v>29</v>
      </c>
    </row>
    <row r="860" spans="1:123" s="89" customFormat="1" ht="24" customHeight="1" x14ac:dyDescent="0.2">
      <c r="A860" s="94" t="s">
        <v>507</v>
      </c>
      <c r="B860" s="94" t="s">
        <v>508</v>
      </c>
      <c r="C860" s="446"/>
      <c r="D860" s="446"/>
      <c r="E860" s="448"/>
      <c r="F860" s="450"/>
      <c r="G860" s="450"/>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3.1.1</v>
      </c>
      <c r="B899" s="276" t="str">
        <f>C857</f>
        <v>Hormigones de limpieza y no resistentes</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Primaria Creacion Bº 7 de Septiembre</v>
      </c>
      <c r="C904" s="82"/>
      <c r="D904" s="82"/>
      <c r="E904" s="82"/>
      <c r="F904" s="88" t="s">
        <v>37</v>
      </c>
      <c r="G904" s="263">
        <f>Fecha_Base</f>
        <v>0</v>
      </c>
    </row>
    <row r="905" spans="1:123" ht="24" customHeight="1" x14ac:dyDescent="0.2">
      <c r="A905" s="264" t="s">
        <v>600</v>
      </c>
      <c r="B905" s="83" t="str">
        <f>Ubicación</f>
        <v>Chimbas</v>
      </c>
      <c r="C905" s="83"/>
      <c r="D905" s="89"/>
      <c r="E905" s="90"/>
      <c r="G905" s="265"/>
    </row>
    <row r="906" spans="1:123" ht="24" customHeight="1" x14ac:dyDescent="0.2">
      <c r="A906" s="264" t="s">
        <v>38</v>
      </c>
      <c r="B906" s="92">
        <f>IFERROR(VALUE(LEFT(B907,FIND(".",B907)-1)),"")</f>
        <v>3</v>
      </c>
      <c r="C906" s="84" t="str">
        <f>IFERROR(VLOOKUP(B906,Tabla_CyP,2,FALSE),"")</f>
        <v>ESTRUCTURA RESISTENTE</v>
      </c>
      <c r="E906" s="90"/>
      <c r="G906" s="265"/>
    </row>
    <row r="907" spans="1:123" ht="24" customHeight="1" x14ac:dyDescent="0.2">
      <c r="A907" s="264" t="s">
        <v>24</v>
      </c>
      <c r="B907" s="93" t="str">
        <f>IFERROR(VLOOKUP(COUNTIF($A$1:A907,"ANALISIS DE PRECIOS"),Tabla_NumeroItem,2,FALSE),"")</f>
        <v>3.1.2</v>
      </c>
      <c r="C907" s="84" t="str">
        <f>IFERROR(VLOOKUP(B907,Tabla_CyP,2,FALSE),"")</f>
        <v xml:space="preserve">Hormigones para cimientos </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43" t="s">
        <v>506</v>
      </c>
      <c r="B909" s="444"/>
      <c r="C909" s="445" t="s">
        <v>0</v>
      </c>
      <c r="D909" s="445" t="s">
        <v>26</v>
      </c>
      <c r="E909" s="447" t="s">
        <v>27</v>
      </c>
      <c r="F909" s="449" t="s">
        <v>28</v>
      </c>
      <c r="G909" s="449" t="s">
        <v>29</v>
      </c>
    </row>
    <row r="910" spans="1:123" s="89" customFormat="1" ht="24" customHeight="1" x14ac:dyDescent="0.2">
      <c r="A910" s="94" t="s">
        <v>507</v>
      </c>
      <c r="B910" s="94" t="s">
        <v>508</v>
      </c>
      <c r="C910" s="446"/>
      <c r="D910" s="446"/>
      <c r="E910" s="448"/>
      <c r="F910" s="450"/>
      <c r="G910" s="450"/>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3.1.2</v>
      </c>
      <c r="B949" s="276" t="str">
        <f>C907</f>
        <v xml:space="preserve">Hormigones para cimientos </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Primaria Creacion Bº 7 de Septiembre</v>
      </c>
      <c r="C954" s="82"/>
      <c r="D954" s="82"/>
      <c r="E954" s="82"/>
      <c r="F954" s="88" t="s">
        <v>37</v>
      </c>
      <c r="G954" s="263">
        <f>Fecha_Base</f>
        <v>0</v>
      </c>
    </row>
    <row r="955" spans="1:123" ht="24" customHeight="1" x14ac:dyDescent="0.2">
      <c r="A955" s="264" t="s">
        <v>600</v>
      </c>
      <c r="B955" s="83" t="str">
        <f>Ubicación</f>
        <v>Chimbas</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3.1.3</v>
      </c>
      <c r="C957" s="84" t="str">
        <f>IFERROR(VLOOKUP(B957,Tabla_CyP,2,FALSE),"")</f>
        <v>Hormigones para sobrecimientos</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43" t="s">
        <v>506</v>
      </c>
      <c r="B959" s="444"/>
      <c r="C959" s="445" t="s">
        <v>0</v>
      </c>
      <c r="D959" s="445" t="s">
        <v>26</v>
      </c>
      <c r="E959" s="447" t="s">
        <v>27</v>
      </c>
      <c r="F959" s="449" t="s">
        <v>28</v>
      </c>
      <c r="G959" s="449" t="s">
        <v>29</v>
      </c>
    </row>
    <row r="960" spans="1:123" s="89" customFormat="1" ht="24" customHeight="1" x14ac:dyDescent="0.2">
      <c r="A960" s="94" t="s">
        <v>507</v>
      </c>
      <c r="B960" s="94" t="s">
        <v>508</v>
      </c>
      <c r="C960" s="446"/>
      <c r="D960" s="446"/>
      <c r="E960" s="448"/>
      <c r="F960" s="450"/>
      <c r="G960" s="450"/>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3.1.3</v>
      </c>
      <c r="B999" s="276" t="str">
        <f>C957</f>
        <v>Hormigones para sobrecimientos</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Primaria Creacion Bº 7 de Septiembre</v>
      </c>
      <c r="C1004" s="82"/>
      <c r="D1004" s="82"/>
      <c r="E1004" s="82"/>
      <c r="F1004" s="88" t="s">
        <v>37</v>
      </c>
      <c r="G1004" s="263">
        <f>Fecha_Base</f>
        <v>0</v>
      </c>
    </row>
    <row r="1005" spans="1:7" ht="24" customHeight="1" x14ac:dyDescent="0.2">
      <c r="A1005" s="264" t="s">
        <v>600</v>
      </c>
      <c r="B1005" s="83" t="str">
        <f>Ubicación</f>
        <v>Chimbas</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3.1.4</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43" t="s">
        <v>506</v>
      </c>
      <c r="B1009" s="444"/>
      <c r="C1009" s="445" t="s">
        <v>0</v>
      </c>
      <c r="D1009" s="445" t="s">
        <v>26</v>
      </c>
      <c r="E1009" s="447" t="s">
        <v>27</v>
      </c>
      <c r="F1009" s="449" t="s">
        <v>28</v>
      </c>
      <c r="G1009" s="449" t="s">
        <v>29</v>
      </c>
    </row>
    <row r="1010" spans="1:123" s="89" customFormat="1" ht="24" customHeight="1" x14ac:dyDescent="0.2">
      <c r="A1010" s="94" t="s">
        <v>507</v>
      </c>
      <c r="B1010" s="94" t="s">
        <v>508</v>
      </c>
      <c r="C1010" s="446"/>
      <c r="D1010" s="446"/>
      <c r="E1010" s="448"/>
      <c r="F1010" s="450"/>
      <c r="G1010" s="450"/>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3.1.4</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Primaria Creacion Bº 7 de Septiembre</v>
      </c>
      <c r="C1054" s="82"/>
      <c r="D1054" s="82"/>
      <c r="E1054" s="82"/>
      <c r="F1054" s="88" t="s">
        <v>37</v>
      </c>
      <c r="G1054" s="263">
        <f>Fecha_Base</f>
        <v>0</v>
      </c>
    </row>
    <row r="1055" spans="1:7" ht="24" customHeight="1" x14ac:dyDescent="0.2">
      <c r="A1055" s="264" t="s">
        <v>600</v>
      </c>
      <c r="B1055" s="83" t="str">
        <f>Ubicación</f>
        <v>Chimbas</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3.1.5</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43" t="s">
        <v>506</v>
      </c>
      <c r="B1059" s="444"/>
      <c r="C1059" s="445" t="s">
        <v>0</v>
      </c>
      <c r="D1059" s="445" t="s">
        <v>26</v>
      </c>
      <c r="E1059" s="447" t="s">
        <v>27</v>
      </c>
      <c r="F1059" s="449" t="s">
        <v>28</v>
      </c>
      <c r="G1059" s="449" t="s">
        <v>29</v>
      </c>
    </row>
    <row r="1060" spans="1:123" s="89" customFormat="1" ht="24" customHeight="1" x14ac:dyDescent="0.2">
      <c r="A1060" s="94" t="s">
        <v>507</v>
      </c>
      <c r="B1060" s="94" t="s">
        <v>508</v>
      </c>
      <c r="C1060" s="446"/>
      <c r="D1060" s="446"/>
      <c r="E1060" s="448"/>
      <c r="F1060" s="450"/>
      <c r="G1060" s="450"/>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3.1.5</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Primaria Creacion Bº 7 de Septiembre</v>
      </c>
      <c r="C1104" s="82"/>
      <c r="D1104" s="82"/>
      <c r="E1104" s="82"/>
      <c r="F1104" s="88" t="s">
        <v>37</v>
      </c>
      <c r="G1104" s="263">
        <f>Fecha_Base</f>
        <v>0</v>
      </c>
    </row>
    <row r="1105" spans="1:123" ht="24" customHeight="1" x14ac:dyDescent="0.2">
      <c r="A1105" s="264" t="s">
        <v>600</v>
      </c>
      <c r="B1105" s="83" t="str">
        <f>Ubicación</f>
        <v>Chimbas</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3.1.6</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43" t="s">
        <v>506</v>
      </c>
      <c r="B1109" s="444"/>
      <c r="C1109" s="445" t="s">
        <v>0</v>
      </c>
      <c r="D1109" s="445" t="s">
        <v>26</v>
      </c>
      <c r="E1109" s="447" t="s">
        <v>27</v>
      </c>
      <c r="F1109" s="449" t="s">
        <v>28</v>
      </c>
      <c r="G1109" s="449" t="s">
        <v>29</v>
      </c>
    </row>
    <row r="1110" spans="1:123" s="89" customFormat="1" ht="24" customHeight="1" x14ac:dyDescent="0.2">
      <c r="A1110" s="94" t="s">
        <v>507</v>
      </c>
      <c r="B1110" s="94" t="s">
        <v>508</v>
      </c>
      <c r="C1110" s="446"/>
      <c r="D1110" s="446"/>
      <c r="E1110" s="448"/>
      <c r="F1110" s="450"/>
      <c r="G1110" s="450"/>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3.1.6</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Primaria Creacion Bº 7 de Septiembre</v>
      </c>
      <c r="C1154" s="82"/>
      <c r="D1154" s="82"/>
      <c r="E1154" s="82"/>
      <c r="F1154" s="88" t="s">
        <v>37</v>
      </c>
      <c r="G1154" s="263">
        <f>Fecha_Base</f>
        <v>0</v>
      </c>
    </row>
    <row r="1155" spans="1:123" ht="24" customHeight="1" x14ac:dyDescent="0.2">
      <c r="A1155" s="264" t="s">
        <v>600</v>
      </c>
      <c r="B1155" s="83" t="str">
        <f>Ubicación</f>
        <v>Chimbas</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3.1.7</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43" t="s">
        <v>506</v>
      </c>
      <c r="B1159" s="444"/>
      <c r="C1159" s="445" t="s">
        <v>0</v>
      </c>
      <c r="D1159" s="445" t="s">
        <v>26</v>
      </c>
      <c r="E1159" s="447" t="s">
        <v>27</v>
      </c>
      <c r="F1159" s="449" t="s">
        <v>28</v>
      </c>
      <c r="G1159" s="449" t="s">
        <v>29</v>
      </c>
    </row>
    <row r="1160" spans="1:123" s="89" customFormat="1" ht="24" customHeight="1" x14ac:dyDescent="0.2">
      <c r="A1160" s="94" t="s">
        <v>507</v>
      </c>
      <c r="B1160" s="94" t="s">
        <v>508</v>
      </c>
      <c r="C1160" s="446"/>
      <c r="D1160" s="446"/>
      <c r="E1160" s="448"/>
      <c r="F1160" s="450"/>
      <c r="G1160" s="450"/>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3.1.7</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Primaria Creacion Bº 7 de Septiembre</v>
      </c>
      <c r="C1204" s="82"/>
      <c r="D1204" s="82"/>
      <c r="E1204" s="82"/>
      <c r="F1204" s="88" t="s">
        <v>37</v>
      </c>
      <c r="G1204" s="263">
        <f>Fecha_Base</f>
        <v>0</v>
      </c>
    </row>
    <row r="1205" spans="1:123" ht="24" customHeight="1" x14ac:dyDescent="0.2">
      <c r="A1205" s="264" t="s">
        <v>600</v>
      </c>
      <c r="B1205" s="83" t="str">
        <f>Ubicación</f>
        <v>Chimbas</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3.1.8</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43" t="s">
        <v>506</v>
      </c>
      <c r="B1209" s="444"/>
      <c r="C1209" s="445" t="s">
        <v>0</v>
      </c>
      <c r="D1209" s="445" t="s">
        <v>26</v>
      </c>
      <c r="E1209" s="447" t="s">
        <v>27</v>
      </c>
      <c r="F1209" s="449" t="s">
        <v>28</v>
      </c>
      <c r="G1209" s="449" t="s">
        <v>29</v>
      </c>
    </row>
    <row r="1210" spans="1:123" s="89" customFormat="1" ht="24" customHeight="1" x14ac:dyDescent="0.2">
      <c r="A1210" s="94" t="s">
        <v>507</v>
      </c>
      <c r="B1210" s="94" t="s">
        <v>508</v>
      </c>
      <c r="C1210" s="446"/>
      <c r="D1210" s="446"/>
      <c r="E1210" s="448"/>
      <c r="F1210" s="450"/>
      <c r="G1210" s="450"/>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3.1.8</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Primaria Creacion Bº 7 de Septiembre</v>
      </c>
      <c r="C1254" s="82"/>
      <c r="D1254" s="82"/>
      <c r="E1254" s="82"/>
      <c r="F1254" s="88" t="s">
        <v>37</v>
      </c>
      <c r="G1254" s="263">
        <f>Fecha_Base</f>
        <v>0</v>
      </c>
    </row>
    <row r="1255" spans="1:123" ht="24" customHeight="1" x14ac:dyDescent="0.2">
      <c r="A1255" s="264" t="s">
        <v>600</v>
      </c>
      <c r="B1255" s="83" t="str">
        <f>Ubicación</f>
        <v>Chimbas</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3.1.9</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43" t="s">
        <v>506</v>
      </c>
      <c r="B1259" s="444"/>
      <c r="C1259" s="445" t="s">
        <v>0</v>
      </c>
      <c r="D1259" s="445" t="s">
        <v>26</v>
      </c>
      <c r="E1259" s="447" t="s">
        <v>27</v>
      </c>
      <c r="F1259" s="449" t="s">
        <v>28</v>
      </c>
      <c r="G1259" s="449" t="s">
        <v>29</v>
      </c>
    </row>
    <row r="1260" spans="1:123" s="89" customFormat="1" ht="24" customHeight="1" x14ac:dyDescent="0.2">
      <c r="A1260" s="94" t="s">
        <v>507</v>
      </c>
      <c r="B1260" s="94" t="s">
        <v>508</v>
      </c>
      <c r="C1260" s="446"/>
      <c r="D1260" s="446"/>
      <c r="E1260" s="448"/>
      <c r="F1260" s="450"/>
      <c r="G1260" s="450"/>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3.1.9</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Primaria Creacion Bº 7 de Septiembre</v>
      </c>
      <c r="C1304" s="82"/>
      <c r="D1304" s="82"/>
      <c r="E1304" s="82"/>
      <c r="F1304" s="88" t="s">
        <v>37</v>
      </c>
      <c r="G1304" s="263">
        <f>Fecha_Base</f>
        <v>0</v>
      </c>
    </row>
    <row r="1305" spans="1:123" ht="24" customHeight="1" x14ac:dyDescent="0.2">
      <c r="A1305" s="264" t="s">
        <v>600</v>
      </c>
      <c r="B1305" s="83" t="str">
        <f>Ubicación</f>
        <v>Chimbas</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3.1.10</v>
      </c>
      <c r="C1307" s="84" t="str">
        <f>IFERROR(VLOOKUP(B1307,Tabla_CyP,2,FALSE),"")</f>
        <v>Hormigones para losas</v>
      </c>
      <c r="D1307" s="89"/>
      <c r="E1307" s="90"/>
      <c r="F1307" s="88" t="s">
        <v>25</v>
      </c>
      <c r="G1307" s="266" t="str">
        <f>IFERROR(VLOOKUP(B1307,Tabla_CyP,4,FALSE),"")</f>
        <v>m3</v>
      </c>
    </row>
    <row r="1308" spans="1:123" ht="24" customHeight="1" x14ac:dyDescent="0.2">
      <c r="A1308" s="264"/>
      <c r="B1308" s="83"/>
      <c r="D1308" s="89"/>
      <c r="E1308" s="90"/>
      <c r="G1308" s="265"/>
    </row>
    <row r="1309" spans="1:123" ht="24" customHeight="1" x14ac:dyDescent="0.2">
      <c r="A1309" s="443" t="s">
        <v>506</v>
      </c>
      <c r="B1309" s="444"/>
      <c r="C1309" s="445" t="s">
        <v>0</v>
      </c>
      <c r="D1309" s="445" t="s">
        <v>26</v>
      </c>
      <c r="E1309" s="447" t="s">
        <v>27</v>
      </c>
      <c r="F1309" s="449" t="s">
        <v>28</v>
      </c>
      <c r="G1309" s="449" t="s">
        <v>29</v>
      </c>
    </row>
    <row r="1310" spans="1:123" s="89" customFormat="1" ht="24" customHeight="1" x14ac:dyDescent="0.2">
      <c r="A1310" s="94" t="s">
        <v>507</v>
      </c>
      <c r="B1310" s="94" t="s">
        <v>508</v>
      </c>
      <c r="C1310" s="446"/>
      <c r="D1310" s="446"/>
      <c r="E1310" s="448"/>
      <c r="F1310" s="450"/>
      <c r="G1310" s="450"/>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3.1.10</v>
      </c>
      <c r="B1349" s="276" t="str">
        <f>C1307</f>
        <v>Hormigones para losas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Primaria Creacion Bº 7 de Septiembre</v>
      </c>
      <c r="C1354" s="82"/>
      <c r="D1354" s="82"/>
      <c r="E1354" s="82"/>
      <c r="F1354" s="88" t="s">
        <v>37</v>
      </c>
      <c r="G1354" s="263">
        <f>Fecha_Base</f>
        <v>0</v>
      </c>
    </row>
    <row r="1355" spans="1:123" ht="24" customHeight="1" x14ac:dyDescent="0.2">
      <c r="A1355" s="264" t="s">
        <v>600</v>
      </c>
      <c r="B1355" s="83" t="str">
        <f>Ubicación</f>
        <v>Chimbas</v>
      </c>
      <c r="C1355" s="83"/>
      <c r="D1355" s="89"/>
      <c r="E1355" s="90"/>
      <c r="G1355" s="265"/>
    </row>
    <row r="1356" spans="1:123" ht="24" customHeight="1" x14ac:dyDescent="0.2">
      <c r="A1356" s="264" t="s">
        <v>38</v>
      </c>
      <c r="B1356" s="92">
        <f>IFERROR(VALUE(LEFT(B1357,FIND(".",B1357)-1)),"")</f>
        <v>3</v>
      </c>
      <c r="C1356" s="84" t="str">
        <f>IFERROR(VLOOKUP(B1356,Tabla_CyP,2,FALSE),"")</f>
        <v>ESTRUCTURA RESISTENTE</v>
      </c>
      <c r="E1356" s="90"/>
      <c r="G1356" s="265"/>
    </row>
    <row r="1357" spans="1:123" ht="24" customHeight="1" x14ac:dyDescent="0.2">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43" t="s">
        <v>506</v>
      </c>
      <c r="B1359" s="444"/>
      <c r="C1359" s="445" t="s">
        <v>0</v>
      </c>
      <c r="D1359" s="445" t="s">
        <v>26</v>
      </c>
      <c r="E1359" s="447" t="s">
        <v>27</v>
      </c>
      <c r="F1359" s="449" t="s">
        <v>28</v>
      </c>
      <c r="G1359" s="449" t="s">
        <v>29</v>
      </c>
    </row>
    <row r="1360" spans="1:123" s="89" customFormat="1" ht="24" customHeight="1" x14ac:dyDescent="0.2">
      <c r="A1360" s="94" t="s">
        <v>507</v>
      </c>
      <c r="B1360" s="94" t="s">
        <v>508</v>
      </c>
      <c r="C1360" s="446"/>
      <c r="D1360" s="446"/>
      <c r="E1360" s="448"/>
      <c r="F1360" s="450"/>
      <c r="G1360" s="450"/>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3.2.1</v>
      </c>
      <c r="B1399" s="276" t="str">
        <f>C1357</f>
        <v>Vigas, correas, y cerramiento</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Primaria Creacion Bº 7 de Septiembre</v>
      </c>
      <c r="C1404" s="82"/>
      <c r="D1404" s="82"/>
      <c r="E1404" s="82"/>
      <c r="F1404" s="88" t="s">
        <v>37</v>
      </c>
      <c r="G1404" s="263">
        <f>Fecha_Base</f>
        <v>0</v>
      </c>
    </row>
    <row r="1405" spans="1:7" ht="24" customHeight="1" x14ac:dyDescent="0.2">
      <c r="A1405" s="264" t="s">
        <v>600</v>
      </c>
      <c r="B1405" s="83" t="str">
        <f>Ubicación</f>
        <v>Chimbas</v>
      </c>
      <c r="C1405" s="83"/>
      <c r="D1405" s="89"/>
      <c r="E1405" s="90"/>
      <c r="G1405" s="265"/>
    </row>
    <row r="1406" spans="1:7" ht="24" customHeight="1" x14ac:dyDescent="0.2">
      <c r="A1406" s="264" t="s">
        <v>38</v>
      </c>
      <c r="B1406" s="92">
        <f>IFERROR(VALUE(LEFT(B1407,FIND(".",B1407)-1)),"")</f>
        <v>3</v>
      </c>
      <c r="C1406" s="84" t="str">
        <f>IFERROR(VLOOKUP(B1406,Tabla_CyP,2,FALSE),"")</f>
        <v>ESTRUCTURA RESISTENTE</v>
      </c>
      <c r="E1406" s="90"/>
      <c r="G1406" s="265"/>
    </row>
    <row r="1407" spans="1:7" ht="24" customHeight="1" x14ac:dyDescent="0.2">
      <c r="A1407" s="264" t="s">
        <v>24</v>
      </c>
      <c r="B1407" s="93" t="str">
        <f>IFERROR(VLOOKUP(COUNTIF($A$1:A1407,"ANALISIS DE PRECIOS"),Tabla_NumeroItem,2,FALSE),"")</f>
        <v>3.2.2</v>
      </c>
      <c r="C1407" s="84" t="str">
        <f>IFERROR(VLOOKUP(B1407,Tabla_CyP,2,FALSE),"")</f>
        <v>Estructura metálica de Torre de Tanque</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43" t="s">
        <v>506</v>
      </c>
      <c r="B1409" s="444"/>
      <c r="C1409" s="445" t="s">
        <v>0</v>
      </c>
      <c r="D1409" s="445" t="s">
        <v>26</v>
      </c>
      <c r="E1409" s="447" t="s">
        <v>27</v>
      </c>
      <c r="F1409" s="449" t="s">
        <v>28</v>
      </c>
      <c r="G1409" s="449" t="s">
        <v>29</v>
      </c>
    </row>
    <row r="1410" spans="1:123" s="89" customFormat="1" ht="24" customHeight="1" x14ac:dyDescent="0.2">
      <c r="A1410" s="94" t="s">
        <v>507</v>
      </c>
      <c r="B1410" s="94" t="s">
        <v>508</v>
      </c>
      <c r="C1410" s="446"/>
      <c r="D1410" s="446"/>
      <c r="E1410" s="448"/>
      <c r="F1410" s="450"/>
      <c r="G1410" s="450"/>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3.2.2</v>
      </c>
      <c r="B1449" s="276" t="str">
        <f>C1407</f>
        <v>Estructura metálica de Torre de Tanque</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Primaria Creacion Bº 7 de Septiembre</v>
      </c>
      <c r="C1454" s="82"/>
      <c r="D1454" s="82"/>
      <c r="E1454" s="82"/>
      <c r="F1454" s="88" t="s">
        <v>37</v>
      </c>
      <c r="G1454" s="263">
        <f>Fecha_Base</f>
        <v>0</v>
      </c>
    </row>
    <row r="1455" spans="1:7" ht="24" customHeight="1" x14ac:dyDescent="0.2">
      <c r="A1455" s="264" t="s">
        <v>600</v>
      </c>
      <c r="B1455" s="83" t="str">
        <f>Ubicación</f>
        <v>Chimbas</v>
      </c>
      <c r="C1455" s="83"/>
      <c r="D1455" s="89"/>
      <c r="E1455" s="90"/>
      <c r="G1455" s="265"/>
    </row>
    <row r="1456" spans="1:7" ht="24" customHeight="1" x14ac:dyDescent="0.2">
      <c r="A1456" s="264" t="s">
        <v>38</v>
      </c>
      <c r="B1456" s="92">
        <f>IFERROR(VALUE(LEFT(B1457,FIND(".",B1457)-1)),"")</f>
        <v>3</v>
      </c>
      <c r="C1456" s="84" t="str">
        <f>IFERROR(VLOOKUP(B1456,Tabla_CyP,2,FALSE),"")</f>
        <v>ESTRUCTURA RESISTENTE</v>
      </c>
      <c r="E1456" s="90"/>
      <c r="G1456" s="265"/>
    </row>
    <row r="1457" spans="1:123" ht="24" customHeight="1" x14ac:dyDescent="0.2">
      <c r="A1457" s="264" t="s">
        <v>24</v>
      </c>
      <c r="B1457" s="93" t="str">
        <f>IFERROR(VLOOKUP(COUNTIF($A$1:A1457,"ANALISIS DE PRECIOS"),Tabla_NumeroItem,2,FALSE),"")</f>
        <v>3.2.3</v>
      </c>
      <c r="C1457" s="84" t="str">
        <f>IFERROR(VLOOKUP(B1457,Tabla_CyP,2,FALSE),"")</f>
        <v>Pergolas metálicas</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43" t="s">
        <v>506</v>
      </c>
      <c r="B1459" s="444"/>
      <c r="C1459" s="445" t="s">
        <v>0</v>
      </c>
      <c r="D1459" s="445" t="s">
        <v>26</v>
      </c>
      <c r="E1459" s="447" t="s">
        <v>27</v>
      </c>
      <c r="F1459" s="449" t="s">
        <v>28</v>
      </c>
      <c r="G1459" s="449" t="s">
        <v>29</v>
      </c>
    </row>
    <row r="1460" spans="1:123" s="89" customFormat="1" ht="24" customHeight="1" x14ac:dyDescent="0.2">
      <c r="A1460" s="94" t="s">
        <v>507</v>
      </c>
      <c r="B1460" s="94" t="s">
        <v>508</v>
      </c>
      <c r="C1460" s="446"/>
      <c r="D1460" s="446"/>
      <c r="E1460" s="448"/>
      <c r="F1460" s="450"/>
      <c r="G1460" s="450"/>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3.2.3</v>
      </c>
      <c r="B1499" s="276" t="str">
        <f>C1457</f>
        <v>Pergolas metálicas</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Primaria Creacion Bº 7 de Septiembre</v>
      </c>
      <c r="C1504" s="82"/>
      <c r="D1504" s="82"/>
      <c r="E1504" s="82"/>
      <c r="F1504" s="88" t="s">
        <v>37</v>
      </c>
      <c r="G1504" s="263">
        <f>Fecha_Base</f>
        <v>0</v>
      </c>
    </row>
    <row r="1505" spans="1:123" ht="24" customHeight="1" x14ac:dyDescent="0.2">
      <c r="A1505" s="264" t="s">
        <v>600</v>
      </c>
      <c r="B1505" s="83" t="str">
        <f>Ubicación</f>
        <v>Chimbas</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4.1.3</v>
      </c>
      <c r="C1507" s="84" t="str">
        <f>IFERROR(VLOOKUP(B1507,Tabla_CyP,2,FALSE),"")</f>
        <v>Mamposterías  de ladrillón de 0,20 m</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43" t="s">
        <v>506</v>
      </c>
      <c r="B1509" s="444"/>
      <c r="C1509" s="445" t="s">
        <v>0</v>
      </c>
      <c r="D1509" s="445" t="s">
        <v>26</v>
      </c>
      <c r="E1509" s="447" t="s">
        <v>27</v>
      </c>
      <c r="F1509" s="449" t="s">
        <v>28</v>
      </c>
      <c r="G1509" s="449" t="s">
        <v>29</v>
      </c>
    </row>
    <row r="1510" spans="1:123" s="89" customFormat="1" ht="24" customHeight="1" x14ac:dyDescent="0.2">
      <c r="A1510" s="94" t="s">
        <v>507</v>
      </c>
      <c r="B1510" s="94" t="s">
        <v>508</v>
      </c>
      <c r="C1510" s="446"/>
      <c r="D1510" s="446"/>
      <c r="E1510" s="448"/>
      <c r="F1510" s="450"/>
      <c r="G1510" s="450"/>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4.1.3</v>
      </c>
      <c r="B1549" s="276" t="str">
        <f>C1507</f>
        <v>Mamposterías  de ladrillón de 0,20 m</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Primaria Creacion Bº 7 de Septiembre</v>
      </c>
      <c r="C1554" s="82"/>
      <c r="D1554" s="82"/>
      <c r="E1554" s="82"/>
      <c r="F1554" s="88" t="s">
        <v>37</v>
      </c>
      <c r="G1554" s="263">
        <f>Fecha_Base</f>
        <v>0</v>
      </c>
    </row>
    <row r="1555" spans="1:123" ht="24" customHeight="1" x14ac:dyDescent="0.2">
      <c r="A1555" s="264" t="s">
        <v>600</v>
      </c>
      <c r="B1555" s="83" t="str">
        <f>Ubicación</f>
        <v>Chimbas</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4.2.2</v>
      </c>
      <c r="C1557" s="84" t="str">
        <f>IFERROR(VLOOKUP(B1557,Tabla_CyP,2,FALSE),"")</f>
        <v>Tabiques de Hº Aº</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43" t="s">
        <v>506</v>
      </c>
      <c r="B1559" s="444"/>
      <c r="C1559" s="445" t="s">
        <v>0</v>
      </c>
      <c r="D1559" s="445" t="s">
        <v>26</v>
      </c>
      <c r="E1559" s="447" t="s">
        <v>27</v>
      </c>
      <c r="F1559" s="449" t="s">
        <v>28</v>
      </c>
      <c r="G1559" s="449" t="s">
        <v>29</v>
      </c>
    </row>
    <row r="1560" spans="1:123" s="89" customFormat="1" ht="24" customHeight="1" x14ac:dyDescent="0.2">
      <c r="A1560" s="94" t="s">
        <v>507</v>
      </c>
      <c r="B1560" s="94" t="s">
        <v>508</v>
      </c>
      <c r="C1560" s="446"/>
      <c r="D1560" s="446"/>
      <c r="E1560" s="448"/>
      <c r="F1560" s="450"/>
      <c r="G1560" s="450"/>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4.2.2</v>
      </c>
      <c r="B1599" s="276" t="str">
        <f>C1557</f>
        <v>Tabiques de Hº Aº</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Primaria Creacion Bº 7 de Septiembre</v>
      </c>
      <c r="C1604" s="82"/>
      <c r="D1604" s="82"/>
      <c r="E1604" s="82"/>
      <c r="F1604" s="88" t="s">
        <v>37</v>
      </c>
      <c r="G1604" s="263">
        <f>Fecha_Base</f>
        <v>0</v>
      </c>
    </row>
    <row r="1605" spans="1:123" ht="24" customHeight="1" x14ac:dyDescent="0.2">
      <c r="A1605" s="264" t="s">
        <v>600</v>
      </c>
      <c r="B1605" s="83" t="str">
        <f>Ubicación</f>
        <v>Chimbas</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4.4.1</v>
      </c>
      <c r="C1607" s="84" t="str">
        <f>IFERROR(VLOOKUP(B1607,Tabla_CyP,2,FALSE),"")</f>
        <v>Capa Aisladora Horizontal y Vertical</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43" t="s">
        <v>506</v>
      </c>
      <c r="B1609" s="444"/>
      <c r="C1609" s="445" t="s">
        <v>0</v>
      </c>
      <c r="D1609" s="445" t="s">
        <v>26</v>
      </c>
      <c r="E1609" s="447" t="s">
        <v>27</v>
      </c>
      <c r="F1609" s="449" t="s">
        <v>28</v>
      </c>
      <c r="G1609" s="449" t="s">
        <v>29</v>
      </c>
    </row>
    <row r="1610" spans="1:123" s="89" customFormat="1" ht="24" customHeight="1" x14ac:dyDescent="0.2">
      <c r="A1610" s="94" t="s">
        <v>507</v>
      </c>
      <c r="B1610" s="94" t="s">
        <v>508</v>
      </c>
      <c r="C1610" s="446"/>
      <c r="D1610" s="446"/>
      <c r="E1610" s="448"/>
      <c r="F1610" s="450"/>
      <c r="G1610" s="450"/>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4.4.1</v>
      </c>
      <c r="B1649" s="276" t="str">
        <f>C1607</f>
        <v>Capa Aisladora Horizontal y Vertical</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Primaria Creacion Bº 7 de Septiembre</v>
      </c>
      <c r="C1654" s="82"/>
      <c r="D1654" s="82"/>
      <c r="E1654" s="82"/>
      <c r="F1654" s="88" t="s">
        <v>37</v>
      </c>
      <c r="G1654" s="263">
        <f>Fecha_Base</f>
        <v>0</v>
      </c>
    </row>
    <row r="1655" spans="1:123" ht="24" customHeight="1" x14ac:dyDescent="0.2">
      <c r="A1655" s="264" t="s">
        <v>600</v>
      </c>
      <c r="B1655" s="83" t="str">
        <f>Ubicación</f>
        <v>Chimbas</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4.5.1</v>
      </c>
      <c r="C1657" s="84" t="str">
        <f>IFERROR(VLOOKUP(B1657,Tabla_CyP,2,FALSE),"")</f>
        <v>Jaharro a la cal  interior y exterior</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43" t="s">
        <v>506</v>
      </c>
      <c r="B1659" s="444"/>
      <c r="C1659" s="445" t="s">
        <v>0</v>
      </c>
      <c r="D1659" s="445" t="s">
        <v>26</v>
      </c>
      <c r="E1659" s="447" t="s">
        <v>27</v>
      </c>
      <c r="F1659" s="449" t="s">
        <v>28</v>
      </c>
      <c r="G1659" s="449" t="s">
        <v>29</v>
      </c>
    </row>
    <row r="1660" spans="1:123" s="89" customFormat="1" ht="24" customHeight="1" x14ac:dyDescent="0.2">
      <c r="A1660" s="94" t="s">
        <v>507</v>
      </c>
      <c r="B1660" s="94" t="s">
        <v>508</v>
      </c>
      <c r="C1660" s="446"/>
      <c r="D1660" s="446"/>
      <c r="E1660" s="448"/>
      <c r="F1660" s="450"/>
      <c r="G1660" s="450"/>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4.5.1</v>
      </c>
      <c r="B1699" s="276" t="str">
        <f>C1657</f>
        <v>Jaharro a la cal  interior y exterior</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Primaria Creacion Bº 7 de Septiembre</v>
      </c>
      <c r="C1704" s="82"/>
      <c r="D1704" s="82"/>
      <c r="E1704" s="82"/>
      <c r="F1704" s="88" t="s">
        <v>37</v>
      </c>
      <c r="G1704" s="263">
        <f>Fecha_Base</f>
        <v>0</v>
      </c>
    </row>
    <row r="1705" spans="1:123" ht="24" customHeight="1" x14ac:dyDescent="0.2">
      <c r="A1705" s="264" t="s">
        <v>600</v>
      </c>
      <c r="B1705" s="83" t="str">
        <f>Ubicación</f>
        <v>Chimbas</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4.5.2</v>
      </c>
      <c r="C1707" s="84" t="str">
        <f>IFERROR(VLOOKUP(B1707,Tabla_CyP,2,FALSE),"")</f>
        <v>Revoque  impermeable</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43" t="s">
        <v>506</v>
      </c>
      <c r="B1709" s="444"/>
      <c r="C1709" s="445" t="s">
        <v>0</v>
      </c>
      <c r="D1709" s="445" t="s">
        <v>26</v>
      </c>
      <c r="E1709" s="447" t="s">
        <v>27</v>
      </c>
      <c r="F1709" s="449" t="s">
        <v>28</v>
      </c>
      <c r="G1709" s="449" t="s">
        <v>29</v>
      </c>
    </row>
    <row r="1710" spans="1:123" s="89" customFormat="1" ht="24" customHeight="1" x14ac:dyDescent="0.2">
      <c r="A1710" s="94" t="s">
        <v>507</v>
      </c>
      <c r="B1710" s="94" t="s">
        <v>508</v>
      </c>
      <c r="C1710" s="446"/>
      <c r="D1710" s="446"/>
      <c r="E1710" s="448"/>
      <c r="F1710" s="450"/>
      <c r="G1710" s="450"/>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4.5.2</v>
      </c>
      <c r="B1749" s="276" t="str">
        <f>C1707</f>
        <v>Revoque  impermeable</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Primaria Creacion Bº 7 de Septiembre</v>
      </c>
      <c r="C1754" s="82"/>
      <c r="D1754" s="82"/>
      <c r="E1754" s="82"/>
      <c r="F1754" s="88" t="s">
        <v>37</v>
      </c>
      <c r="G1754" s="263">
        <f>Fecha_Base</f>
        <v>0</v>
      </c>
    </row>
    <row r="1755" spans="1:123" ht="24" customHeight="1" x14ac:dyDescent="0.2">
      <c r="A1755" s="264" t="s">
        <v>600</v>
      </c>
      <c r="B1755" s="83" t="str">
        <f>Ubicación</f>
        <v>Chimbas</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4.5.3</v>
      </c>
      <c r="C1757" s="84" t="str">
        <f>IFERROR(VLOOKUP(B1757,Tabla_CyP,2,FALSE),"")</f>
        <v>Jaharro bajo revestimiento</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43" t="s">
        <v>506</v>
      </c>
      <c r="B1759" s="444"/>
      <c r="C1759" s="445" t="s">
        <v>0</v>
      </c>
      <c r="D1759" s="445" t="s">
        <v>26</v>
      </c>
      <c r="E1759" s="447" t="s">
        <v>27</v>
      </c>
      <c r="F1759" s="449" t="s">
        <v>28</v>
      </c>
      <c r="G1759" s="449" t="s">
        <v>29</v>
      </c>
    </row>
    <row r="1760" spans="1:123" s="89" customFormat="1" ht="24" customHeight="1" x14ac:dyDescent="0.2">
      <c r="A1760" s="94" t="s">
        <v>507</v>
      </c>
      <c r="B1760" s="94" t="s">
        <v>508</v>
      </c>
      <c r="C1760" s="446"/>
      <c r="D1760" s="446"/>
      <c r="E1760" s="448"/>
      <c r="F1760" s="450"/>
      <c r="G1760" s="450"/>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4.5.3</v>
      </c>
      <c r="B1799" s="276" t="str">
        <f>C1757</f>
        <v>Jaharro bajo revestimiento</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Primaria Creacion Bº 7 de Septiembre</v>
      </c>
      <c r="C1804" s="82"/>
      <c r="D1804" s="82"/>
      <c r="E1804" s="82"/>
      <c r="F1804" s="88" t="s">
        <v>37</v>
      </c>
      <c r="G1804" s="263">
        <f>Fecha_Base</f>
        <v>0</v>
      </c>
    </row>
    <row r="1805" spans="1:7" ht="24" customHeight="1" x14ac:dyDescent="0.2">
      <c r="A1805" s="264" t="s">
        <v>600</v>
      </c>
      <c r="B1805" s="83" t="str">
        <f>Ubicación</f>
        <v>Chimbas</v>
      </c>
      <c r="C1805" s="83"/>
      <c r="D1805" s="89"/>
      <c r="E1805" s="90"/>
      <c r="G1805" s="265"/>
    </row>
    <row r="1806" spans="1:7" ht="24" customHeight="1" x14ac:dyDescent="0.2">
      <c r="A1806" s="264" t="s">
        <v>38</v>
      </c>
      <c r="B1806" s="92">
        <f>IFERROR(VALUE(LEFT(B1807,FIND(".",B1807)-1)),"")</f>
        <v>4</v>
      </c>
      <c r="C1806" s="84" t="str">
        <f>IFERROR(VLOOKUP(B1806,Tabla_CyP,2,FALSE),"")</f>
        <v xml:space="preserve"> ALBAÑILERÍA</v>
      </c>
      <c r="E1806" s="90"/>
      <c r="G1806" s="265"/>
    </row>
    <row r="1807" spans="1:7" ht="24" customHeight="1" x14ac:dyDescent="0.2">
      <c r="A1807" s="264" t="s">
        <v>24</v>
      </c>
      <c r="B1807" s="93" t="str">
        <f>IFERROR(VLOOKUP(COUNTIF($A$1:A1807,"ANALISIS DE PRECIOS"),Tabla_NumeroItem,2,FALSE),"")</f>
        <v>4.5.4</v>
      </c>
      <c r="C1807" s="84" t="str">
        <f>IFERROR(VLOOKUP(B1807,Tabla_CyP,2,FALSE),"")</f>
        <v>Enlucidos</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43" t="s">
        <v>506</v>
      </c>
      <c r="B1809" s="444"/>
      <c r="C1809" s="445" t="s">
        <v>0</v>
      </c>
      <c r="D1809" s="445" t="s">
        <v>26</v>
      </c>
      <c r="E1809" s="447" t="s">
        <v>27</v>
      </c>
      <c r="F1809" s="449" t="s">
        <v>28</v>
      </c>
      <c r="G1809" s="449" t="s">
        <v>29</v>
      </c>
    </row>
    <row r="1810" spans="1:123" s="89" customFormat="1" ht="24" customHeight="1" x14ac:dyDescent="0.2">
      <c r="A1810" s="94" t="s">
        <v>507</v>
      </c>
      <c r="B1810" s="94" t="s">
        <v>508</v>
      </c>
      <c r="C1810" s="446"/>
      <c r="D1810" s="446"/>
      <c r="E1810" s="448"/>
      <c r="F1810" s="450"/>
      <c r="G1810" s="450"/>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4.5.4</v>
      </c>
      <c r="B1849" s="276" t="str">
        <f>C1807</f>
        <v>Enlucidos</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Primaria Creacion Bº 7 de Septiembre</v>
      </c>
      <c r="C1854" s="82"/>
      <c r="D1854" s="82"/>
      <c r="E1854" s="82"/>
      <c r="F1854" s="88" t="s">
        <v>37</v>
      </c>
      <c r="G1854" s="263">
        <f>Fecha_Base</f>
        <v>0</v>
      </c>
    </row>
    <row r="1855" spans="1:7" ht="24" customHeight="1" x14ac:dyDescent="0.2">
      <c r="A1855" s="264" t="s">
        <v>600</v>
      </c>
      <c r="B1855" s="83" t="str">
        <f>Ubicación</f>
        <v>Chimbas</v>
      </c>
      <c r="C1855" s="83"/>
      <c r="D1855" s="89"/>
      <c r="E1855" s="90"/>
      <c r="G1855" s="265"/>
    </row>
    <row r="1856" spans="1:7" ht="24" customHeight="1" x14ac:dyDescent="0.2">
      <c r="A1856" s="264" t="s">
        <v>38</v>
      </c>
      <c r="B1856" s="92">
        <f>IFERROR(VALUE(LEFT(B1857,FIND(".",B1857)-1)),"")</f>
        <v>4</v>
      </c>
      <c r="C1856" s="84" t="str">
        <f>IFERROR(VLOOKUP(B1856,Tabla_CyP,2,FALSE),"")</f>
        <v xml:space="preserve"> ALBAÑILERÍA</v>
      </c>
      <c r="E1856" s="90"/>
      <c r="G1856" s="265"/>
    </row>
    <row r="1857" spans="1:123" ht="24" customHeight="1" x14ac:dyDescent="0.2">
      <c r="A1857" s="264" t="s">
        <v>24</v>
      </c>
      <c r="B1857" s="93" t="str">
        <f>IFERROR(VLOOKUP(COUNTIF($A$1:A1857,"ANALISIS DE PRECIOS"),Tabla_NumeroItem,2,FALSE),"")</f>
        <v>4.6.2</v>
      </c>
      <c r="C1857" s="84" t="str">
        <f>IFERROR(VLOOKUP(B1857,Tabla_CyP,2,FALSE),"")</f>
        <v>De hormigón armado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43" t="s">
        <v>506</v>
      </c>
      <c r="B1859" s="444"/>
      <c r="C1859" s="445" t="s">
        <v>0</v>
      </c>
      <c r="D1859" s="445" t="s">
        <v>26</v>
      </c>
      <c r="E1859" s="447" t="s">
        <v>27</v>
      </c>
      <c r="F1859" s="449" t="s">
        <v>28</v>
      </c>
      <c r="G1859" s="449" t="s">
        <v>29</v>
      </c>
    </row>
    <row r="1860" spans="1:123" s="89" customFormat="1" ht="24" customHeight="1" x14ac:dyDescent="0.2">
      <c r="A1860" s="94" t="s">
        <v>507</v>
      </c>
      <c r="B1860" s="94" t="s">
        <v>508</v>
      </c>
      <c r="C1860" s="446"/>
      <c r="D1860" s="446"/>
      <c r="E1860" s="448"/>
      <c r="F1860" s="450"/>
      <c r="G1860" s="450"/>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4.6.2</v>
      </c>
      <c r="B1899" s="276" t="str">
        <f>C1857</f>
        <v>De hormigón armado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Primaria Creacion Bº 7 de Septiembre</v>
      </c>
      <c r="C1904" s="82"/>
      <c r="D1904" s="82"/>
      <c r="E1904" s="82"/>
      <c r="F1904" s="88" t="s">
        <v>37</v>
      </c>
      <c r="G1904" s="263">
        <f>Fecha_Base</f>
        <v>0</v>
      </c>
    </row>
    <row r="1905" spans="1:123" ht="24" customHeight="1" x14ac:dyDescent="0.2">
      <c r="A1905" s="264" t="s">
        <v>600</v>
      </c>
      <c r="B1905" s="83" t="str">
        <f>Ubicación</f>
        <v>Chimbas</v>
      </c>
      <c r="C1905" s="83"/>
      <c r="D1905" s="89"/>
      <c r="E1905" s="90"/>
      <c r="G1905" s="265"/>
    </row>
    <row r="1906" spans="1:123" ht="24" customHeight="1" x14ac:dyDescent="0.2">
      <c r="A1906" s="264" t="s">
        <v>38</v>
      </c>
      <c r="B1906" s="92">
        <f>IFERROR(VALUE(LEFT(B1907,FIND(".",B1907)-1)),"")</f>
        <v>4</v>
      </c>
      <c r="C1906" s="84" t="str">
        <f>IFERROR(VLOOKUP(B1906,Tabla_CyP,2,FALSE),"")</f>
        <v xml:space="preserve"> ALBAÑILERÍA</v>
      </c>
      <c r="E1906" s="90"/>
      <c r="G1906" s="265"/>
    </row>
    <row r="1907" spans="1:123" ht="24" customHeight="1" x14ac:dyDescent="0.2">
      <c r="A1907" s="264" t="s">
        <v>24</v>
      </c>
      <c r="B1907" s="93" t="str">
        <f>IFERROR(VLOOKUP(COUNTIF($A$1:A1907,"ANALISIS DE PRECIOS"),Tabla_NumeroItem,2,FALSE),"")</f>
        <v>4.7.1</v>
      </c>
      <c r="C1907" s="84" t="str">
        <f>IFERROR(VLOOKUP(B1907,Tabla_CyP,2,FALSE),"")</f>
        <v xml:space="preserve">De hormigón </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43" t="s">
        <v>506</v>
      </c>
      <c r="B1909" s="444"/>
      <c r="C1909" s="445" t="s">
        <v>0</v>
      </c>
      <c r="D1909" s="445" t="s">
        <v>26</v>
      </c>
      <c r="E1909" s="447" t="s">
        <v>27</v>
      </c>
      <c r="F1909" s="449" t="s">
        <v>28</v>
      </c>
      <c r="G1909" s="449" t="s">
        <v>29</v>
      </c>
    </row>
    <row r="1910" spans="1:123" s="89" customFormat="1" ht="24" customHeight="1" x14ac:dyDescent="0.2">
      <c r="A1910" s="94" t="s">
        <v>507</v>
      </c>
      <c r="B1910" s="94" t="s">
        <v>508</v>
      </c>
      <c r="C1910" s="446"/>
      <c r="D1910" s="446"/>
      <c r="E1910" s="448"/>
      <c r="F1910" s="450"/>
      <c r="G1910" s="450"/>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4.7.1</v>
      </c>
      <c r="B1949" s="276" t="str">
        <f>C1907</f>
        <v xml:space="preserve">De hormigón </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Primaria Creacion Bº 7 de Septiembre</v>
      </c>
      <c r="C1954" s="82"/>
      <c r="D1954" s="82"/>
      <c r="E1954" s="82"/>
      <c r="F1954" s="88" t="s">
        <v>37</v>
      </c>
      <c r="G1954" s="263">
        <f>Fecha_Base</f>
        <v>0</v>
      </c>
    </row>
    <row r="1955" spans="1:123" ht="24" customHeight="1" x14ac:dyDescent="0.2">
      <c r="A1955" s="264" t="s">
        <v>600</v>
      </c>
      <c r="B1955" s="83" t="str">
        <f>Ubicación</f>
        <v>Chimbas</v>
      </c>
      <c r="C1955" s="83"/>
      <c r="D1955" s="89"/>
      <c r="E1955" s="90"/>
      <c r="G1955" s="265"/>
    </row>
    <row r="1956" spans="1:123" ht="24" customHeight="1" x14ac:dyDescent="0.2">
      <c r="A1956" s="264" t="s">
        <v>38</v>
      </c>
      <c r="B1956" s="92">
        <f>IFERROR(VALUE(LEFT(B1957,FIND(".",B1957)-1)),"")</f>
        <v>5</v>
      </c>
      <c r="C1956" s="84" t="str">
        <f>IFERROR(VLOOKUP(B1956,Tabla_CyP,2,FALSE),"")</f>
        <v xml:space="preserve"> REVESTIMIENTOS</v>
      </c>
      <c r="E1956" s="90"/>
      <c r="G1956" s="265"/>
    </row>
    <row r="1957" spans="1:123" ht="24" customHeight="1" x14ac:dyDescent="0.2">
      <c r="A1957" s="264" t="s">
        <v>24</v>
      </c>
      <c r="B1957" s="93" t="str">
        <f>IFERROR(VLOOKUP(COUNTIF($A$1:A1957,"ANALISIS DE PRECIOS"),Tabla_NumeroItem,2,FALSE),"")</f>
        <v>5.1</v>
      </c>
      <c r="C1957" s="84" t="str">
        <f>IFERROR(VLOOKUP(B1957,Tabla_CyP,2,FALSE),"")</f>
        <v>Cerámico</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43" t="s">
        <v>506</v>
      </c>
      <c r="B1959" s="444"/>
      <c r="C1959" s="445" t="s">
        <v>0</v>
      </c>
      <c r="D1959" s="445" t="s">
        <v>26</v>
      </c>
      <c r="E1959" s="447" t="s">
        <v>27</v>
      </c>
      <c r="F1959" s="449" t="s">
        <v>28</v>
      </c>
      <c r="G1959" s="449" t="s">
        <v>29</v>
      </c>
    </row>
    <row r="1960" spans="1:123" s="89" customFormat="1" ht="24" customHeight="1" x14ac:dyDescent="0.2">
      <c r="A1960" s="94" t="s">
        <v>507</v>
      </c>
      <c r="B1960" s="94" t="s">
        <v>508</v>
      </c>
      <c r="C1960" s="446"/>
      <c r="D1960" s="446"/>
      <c r="E1960" s="448"/>
      <c r="F1960" s="450"/>
      <c r="G1960" s="450"/>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5.1</v>
      </c>
      <c r="B1999" s="276" t="str">
        <f>C1957</f>
        <v>Cerámico</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Primaria Creacion Bº 7 de Septiembre</v>
      </c>
      <c r="C2004" s="82"/>
      <c r="D2004" s="82"/>
      <c r="E2004" s="82"/>
      <c r="F2004" s="88" t="s">
        <v>37</v>
      </c>
      <c r="G2004" s="263">
        <f>Fecha_Base</f>
        <v>0</v>
      </c>
    </row>
    <row r="2005" spans="1:123" ht="24" customHeight="1" x14ac:dyDescent="0.2">
      <c r="A2005" s="264" t="s">
        <v>600</v>
      </c>
      <c r="B2005" s="83" t="str">
        <f>Ubicación</f>
        <v>Chimbas</v>
      </c>
      <c r="C2005" s="83"/>
      <c r="D2005" s="89"/>
      <c r="E2005" s="90"/>
      <c r="G2005" s="265"/>
    </row>
    <row r="2006" spans="1:123" ht="24" customHeight="1" x14ac:dyDescent="0.2">
      <c r="A2006" s="264" t="s">
        <v>38</v>
      </c>
      <c r="B2006" s="92">
        <f>IFERROR(VALUE(LEFT(B2007,FIND(".",B2007)-1)),"")</f>
        <v>5</v>
      </c>
      <c r="C2006" s="84" t="str">
        <f>IFERROR(VLOOKUP(B2006,Tabla_CyP,2,FALSE),"")</f>
        <v xml:space="preserve"> REVESTIMIENTOS</v>
      </c>
      <c r="E2006" s="90"/>
      <c r="G2006" s="265"/>
    </row>
    <row r="2007" spans="1:123" ht="24" customHeight="1" x14ac:dyDescent="0.2">
      <c r="A2007" s="264" t="s">
        <v>24</v>
      </c>
      <c r="B2007" s="93" t="str">
        <f>IFERROR(VLOOKUP(COUNTIF($A$1:A2007,"ANALISIS DE PRECIOS"),Tabla_NumeroItem,2,FALSE),"")</f>
        <v>5.6</v>
      </c>
      <c r="C2007" s="84" t="str">
        <f>IFERROR(VLOOKUP(B2007,Tabla_CyP,2,FALSE),"")</f>
        <v>Acrílico con color incorporado</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43" t="s">
        <v>506</v>
      </c>
      <c r="B2009" s="444"/>
      <c r="C2009" s="445" t="s">
        <v>0</v>
      </c>
      <c r="D2009" s="445" t="s">
        <v>26</v>
      </c>
      <c r="E2009" s="447" t="s">
        <v>27</v>
      </c>
      <c r="F2009" s="449" t="s">
        <v>28</v>
      </c>
      <c r="G2009" s="449" t="s">
        <v>29</v>
      </c>
    </row>
    <row r="2010" spans="1:123" s="89" customFormat="1" ht="24" customHeight="1" x14ac:dyDescent="0.2">
      <c r="A2010" s="94" t="s">
        <v>507</v>
      </c>
      <c r="B2010" s="94" t="s">
        <v>508</v>
      </c>
      <c r="C2010" s="446"/>
      <c r="D2010" s="446"/>
      <c r="E2010" s="448"/>
      <c r="F2010" s="450"/>
      <c r="G2010" s="450"/>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5.6</v>
      </c>
      <c r="B2049" s="276" t="str">
        <f>C2007</f>
        <v>Acrílico con color incorporado</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Primaria Creacion Bº 7 de Septiembre</v>
      </c>
      <c r="C2054" s="82"/>
      <c r="D2054" s="82"/>
      <c r="E2054" s="82"/>
      <c r="F2054" s="88" t="s">
        <v>37</v>
      </c>
      <c r="G2054" s="263">
        <f>Fecha_Base</f>
        <v>0</v>
      </c>
    </row>
    <row r="2055" spans="1:123" ht="24" customHeight="1" x14ac:dyDescent="0.2">
      <c r="A2055" s="264" t="s">
        <v>600</v>
      </c>
      <c r="B2055" s="83" t="str">
        <f>Ubicación</f>
        <v>Chimbas</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6.1.1</v>
      </c>
      <c r="C2057" s="84" t="str">
        <f>IFERROR(VLOOKUP(B2057,Tabla_CyP,2,FALSE),"")</f>
        <v>De hormigón</v>
      </c>
      <c r="D2057" s="89"/>
      <c r="E2057" s="90"/>
      <c r="F2057" s="88" t="s">
        <v>25</v>
      </c>
      <c r="G2057" s="266" t="str">
        <f>IFERROR(VLOOKUP(B2057,Tabla_CyP,4,FALSE),"")</f>
        <v>m2</v>
      </c>
    </row>
    <row r="2058" spans="1:123" ht="24" customHeight="1" x14ac:dyDescent="0.2">
      <c r="A2058" s="264"/>
      <c r="B2058" s="83"/>
      <c r="D2058" s="89"/>
      <c r="E2058" s="90"/>
      <c r="G2058" s="265"/>
    </row>
    <row r="2059" spans="1:123" ht="24" customHeight="1" x14ac:dyDescent="0.2">
      <c r="A2059" s="443" t="s">
        <v>506</v>
      </c>
      <c r="B2059" s="444"/>
      <c r="C2059" s="445" t="s">
        <v>0</v>
      </c>
      <c r="D2059" s="445" t="s">
        <v>26</v>
      </c>
      <c r="E2059" s="447" t="s">
        <v>27</v>
      </c>
      <c r="F2059" s="449" t="s">
        <v>28</v>
      </c>
      <c r="G2059" s="449" t="s">
        <v>29</v>
      </c>
    </row>
    <row r="2060" spans="1:123" s="89" customFormat="1" ht="24" customHeight="1" x14ac:dyDescent="0.2">
      <c r="A2060" s="94" t="s">
        <v>507</v>
      </c>
      <c r="B2060" s="94" t="s">
        <v>508</v>
      </c>
      <c r="C2060" s="446"/>
      <c r="D2060" s="446"/>
      <c r="E2060" s="448"/>
      <c r="F2060" s="450"/>
      <c r="G2060" s="450"/>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6.1.1</v>
      </c>
      <c r="B2099" s="276" t="str">
        <f>C2057</f>
        <v>De hormigón</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Primaria Creacion Bº 7 de Septiembre</v>
      </c>
      <c r="C2104" s="82"/>
      <c r="D2104" s="82"/>
      <c r="E2104" s="82"/>
      <c r="F2104" s="88" t="s">
        <v>37</v>
      </c>
      <c r="G2104" s="263">
        <f>Fecha_Base</f>
        <v>0</v>
      </c>
    </row>
    <row r="2105" spans="1:123" ht="24" customHeight="1" x14ac:dyDescent="0.2">
      <c r="A2105" s="264" t="s">
        <v>600</v>
      </c>
      <c r="B2105" s="83" t="str">
        <f>Ubicación</f>
        <v>Chimbas</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6.1.2</v>
      </c>
      <c r="C2107" s="84" t="str">
        <f>IFERROR(VLOOKUP(B2107,Tabla_CyP,2,FALSE),"")</f>
        <v>Pisos de mosaico granítico (0,30 x 0,30)</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43" t="s">
        <v>506</v>
      </c>
      <c r="B2109" s="444"/>
      <c r="C2109" s="445" t="s">
        <v>0</v>
      </c>
      <c r="D2109" s="445" t="s">
        <v>26</v>
      </c>
      <c r="E2109" s="447" t="s">
        <v>27</v>
      </c>
      <c r="F2109" s="449" t="s">
        <v>28</v>
      </c>
      <c r="G2109" s="449" t="s">
        <v>29</v>
      </c>
    </row>
    <row r="2110" spans="1:123" s="89" customFormat="1" ht="24" customHeight="1" x14ac:dyDescent="0.2">
      <c r="A2110" s="94" t="s">
        <v>507</v>
      </c>
      <c r="B2110" s="94" t="s">
        <v>508</v>
      </c>
      <c r="C2110" s="446"/>
      <c r="D2110" s="446"/>
      <c r="E2110" s="448"/>
      <c r="F2110" s="450"/>
      <c r="G2110" s="450"/>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6.1.2</v>
      </c>
      <c r="B2149" s="276" t="str">
        <f>C2107</f>
        <v>Pisos de mosaico granítico (0,30 x 0,30)</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Primaria Creacion Bº 7 de Septiembre</v>
      </c>
      <c r="C2154" s="82"/>
      <c r="D2154" s="82"/>
      <c r="E2154" s="82"/>
      <c r="F2154" s="88" t="s">
        <v>37</v>
      </c>
      <c r="G2154" s="263">
        <f>Fecha_Base</f>
        <v>0</v>
      </c>
    </row>
    <row r="2155" spans="1:123" ht="24" customHeight="1" x14ac:dyDescent="0.2">
      <c r="A2155" s="264" t="s">
        <v>600</v>
      </c>
      <c r="B2155" s="83" t="str">
        <f>Ubicación</f>
        <v>Chimbas</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6.1.7</v>
      </c>
      <c r="C2157" s="84" t="str">
        <f>IFERROR(VLOOKUP(B2157,Tabla_CyP,2,FALSE),"")</f>
        <v>Zócalos graníticos (0,07x0,30)</v>
      </c>
      <c r="D2157" s="89"/>
      <c r="E2157" s="90"/>
      <c r="F2157" s="88" t="s">
        <v>25</v>
      </c>
      <c r="G2157" s="266" t="str">
        <f>IFERROR(VLOOKUP(B2157,Tabla_CyP,4,FALSE),"")</f>
        <v>ml</v>
      </c>
    </row>
    <row r="2158" spans="1:123" ht="24" customHeight="1" x14ac:dyDescent="0.2">
      <c r="A2158" s="264"/>
      <c r="B2158" s="83"/>
      <c r="D2158" s="89"/>
      <c r="E2158" s="90"/>
      <c r="G2158" s="265"/>
    </row>
    <row r="2159" spans="1:123" ht="24" customHeight="1" x14ac:dyDescent="0.2">
      <c r="A2159" s="443" t="s">
        <v>506</v>
      </c>
      <c r="B2159" s="444"/>
      <c r="C2159" s="445" t="s">
        <v>0</v>
      </c>
      <c r="D2159" s="445" t="s">
        <v>26</v>
      </c>
      <c r="E2159" s="447" t="s">
        <v>27</v>
      </c>
      <c r="F2159" s="449" t="s">
        <v>28</v>
      </c>
      <c r="G2159" s="449" t="s">
        <v>29</v>
      </c>
    </row>
    <row r="2160" spans="1:123" s="89" customFormat="1" ht="24" customHeight="1" x14ac:dyDescent="0.2">
      <c r="A2160" s="94" t="s">
        <v>507</v>
      </c>
      <c r="B2160" s="94" t="s">
        <v>508</v>
      </c>
      <c r="C2160" s="446"/>
      <c r="D2160" s="446"/>
      <c r="E2160" s="448"/>
      <c r="F2160" s="450"/>
      <c r="G2160" s="450"/>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6.1.7</v>
      </c>
      <c r="B2199" s="276" t="str">
        <f>C2157</f>
        <v>Zócalos graníticos (0,07x0,30)</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Primaria Creacion Bº 7 de Septiembre</v>
      </c>
      <c r="C2204" s="82"/>
      <c r="D2204" s="82"/>
      <c r="E2204" s="82"/>
      <c r="F2204" s="88" t="s">
        <v>37</v>
      </c>
      <c r="G2204" s="263">
        <f>Fecha_Base</f>
        <v>0</v>
      </c>
    </row>
    <row r="2205" spans="1:7" ht="24" customHeight="1" x14ac:dyDescent="0.2">
      <c r="A2205" s="264" t="s">
        <v>600</v>
      </c>
      <c r="B2205" s="83" t="str">
        <f>Ubicación</f>
        <v>Chimbas</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6.1.10</v>
      </c>
      <c r="C2207" s="84" t="str">
        <f>IFERROR(VLOOKUP(B2207,Tabla_CyP,2,FALSE),"")</f>
        <v>Zócalo cementicio</v>
      </c>
      <c r="D2207" s="89"/>
      <c r="E2207" s="90"/>
      <c r="F2207" s="88" t="s">
        <v>25</v>
      </c>
      <c r="G2207" s="266" t="str">
        <f>IFERROR(VLOOKUP(B2207,Tabla_CyP,4,FALSE),"")</f>
        <v>ml</v>
      </c>
    </row>
    <row r="2208" spans="1:7" ht="24" customHeight="1" x14ac:dyDescent="0.2">
      <c r="A2208" s="264"/>
      <c r="B2208" s="83"/>
      <c r="D2208" s="89"/>
      <c r="E2208" s="90"/>
      <c r="G2208" s="265"/>
    </row>
    <row r="2209" spans="1:123" ht="24" customHeight="1" x14ac:dyDescent="0.2">
      <c r="A2209" s="443" t="s">
        <v>506</v>
      </c>
      <c r="B2209" s="444"/>
      <c r="C2209" s="445" t="s">
        <v>0</v>
      </c>
      <c r="D2209" s="445" t="s">
        <v>26</v>
      </c>
      <c r="E2209" s="447" t="s">
        <v>27</v>
      </c>
      <c r="F2209" s="449" t="s">
        <v>28</v>
      </c>
      <c r="G2209" s="449" t="s">
        <v>29</v>
      </c>
    </row>
    <row r="2210" spans="1:123" s="89" customFormat="1" ht="24" customHeight="1" x14ac:dyDescent="0.2">
      <c r="A2210" s="94" t="s">
        <v>507</v>
      </c>
      <c r="B2210" s="94" t="s">
        <v>508</v>
      </c>
      <c r="C2210" s="446"/>
      <c r="D2210" s="446"/>
      <c r="E2210" s="448"/>
      <c r="F2210" s="450"/>
      <c r="G2210" s="450"/>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6.1.10</v>
      </c>
      <c r="B2249" s="276" t="str">
        <f>C2207</f>
        <v>Zócalo cementicio</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Primaria Creacion Bº 7 de Septiembre</v>
      </c>
      <c r="C2254" s="82"/>
      <c r="D2254" s="82"/>
      <c r="E2254" s="82"/>
      <c r="F2254" s="88" t="s">
        <v>37</v>
      </c>
      <c r="G2254" s="263">
        <f>Fecha_Base</f>
        <v>0</v>
      </c>
    </row>
    <row r="2255" spans="1:7" ht="24" customHeight="1" x14ac:dyDescent="0.2">
      <c r="A2255" s="264" t="s">
        <v>600</v>
      </c>
      <c r="B2255" s="83" t="str">
        <f>Ubicación</f>
        <v>Chimbas</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6.1.12</v>
      </c>
      <c r="C2257" s="84" t="str">
        <f>IFERROR(VLOOKUP(B2257,Tabla_CyP,2,FALSE),"")</f>
        <v>Umbrales y solías</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43" t="s">
        <v>506</v>
      </c>
      <c r="B2259" s="444"/>
      <c r="C2259" s="445" t="s">
        <v>0</v>
      </c>
      <c r="D2259" s="445" t="s">
        <v>26</v>
      </c>
      <c r="E2259" s="447" t="s">
        <v>27</v>
      </c>
      <c r="F2259" s="449" t="s">
        <v>28</v>
      </c>
      <c r="G2259" s="449" t="s">
        <v>29</v>
      </c>
    </row>
    <row r="2260" spans="1:123" s="89" customFormat="1" ht="24" customHeight="1" x14ac:dyDescent="0.2">
      <c r="A2260" s="94" t="s">
        <v>507</v>
      </c>
      <c r="B2260" s="94" t="s">
        <v>508</v>
      </c>
      <c r="C2260" s="446"/>
      <c r="D2260" s="446"/>
      <c r="E2260" s="448"/>
      <c r="F2260" s="450"/>
      <c r="G2260" s="450"/>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6.1.12</v>
      </c>
      <c r="B2299" s="276" t="str">
        <f>C2257</f>
        <v>Umbrales y solías</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Primaria Creacion Bº 7 de Septiembre</v>
      </c>
      <c r="C2304" s="82"/>
      <c r="D2304" s="82"/>
      <c r="E2304" s="82"/>
      <c r="F2304" s="88" t="s">
        <v>37</v>
      </c>
      <c r="G2304" s="263">
        <f>Fecha_Base</f>
        <v>0</v>
      </c>
    </row>
    <row r="2305" spans="1:123" ht="24" customHeight="1" x14ac:dyDescent="0.2">
      <c r="A2305" s="264" t="s">
        <v>600</v>
      </c>
      <c r="B2305" s="83" t="str">
        <f>Ubicación</f>
        <v>Chimbas</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6.2.1</v>
      </c>
      <c r="C2307" s="84" t="str">
        <f>IFERROR(VLOOKUP(B2307,Tabla_CyP,2,FALSE),"")</f>
        <v>De hormigón armado fratasado</v>
      </c>
      <c r="D2307" s="89"/>
      <c r="E2307" s="90"/>
      <c r="F2307" s="88" t="s">
        <v>25</v>
      </c>
      <c r="G2307" s="266" t="str">
        <f>IFERROR(VLOOKUP(B2307,Tabla_CyP,4,FALSE),"")</f>
        <v>m2</v>
      </c>
    </row>
    <row r="2308" spans="1:123" ht="24" customHeight="1" x14ac:dyDescent="0.2">
      <c r="A2308" s="264"/>
      <c r="B2308" s="83"/>
      <c r="D2308" s="89"/>
      <c r="E2308" s="90"/>
      <c r="G2308" s="265"/>
    </row>
    <row r="2309" spans="1:123" ht="24" customHeight="1" x14ac:dyDescent="0.2">
      <c r="A2309" s="443" t="s">
        <v>506</v>
      </c>
      <c r="B2309" s="444"/>
      <c r="C2309" s="445" t="s">
        <v>0</v>
      </c>
      <c r="D2309" s="445" t="s">
        <v>26</v>
      </c>
      <c r="E2309" s="447" t="s">
        <v>27</v>
      </c>
      <c r="F2309" s="449" t="s">
        <v>28</v>
      </c>
      <c r="G2309" s="449" t="s">
        <v>29</v>
      </c>
    </row>
    <row r="2310" spans="1:123" s="89" customFormat="1" ht="24" customHeight="1" x14ac:dyDescent="0.2">
      <c r="A2310" s="94" t="s">
        <v>507</v>
      </c>
      <c r="B2310" s="94" t="s">
        <v>508</v>
      </c>
      <c r="C2310" s="446"/>
      <c r="D2310" s="446"/>
      <c r="E2310" s="448"/>
      <c r="F2310" s="450"/>
      <c r="G2310" s="450"/>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6.2.1</v>
      </c>
      <c r="B2349" s="276" t="str">
        <f>C2307</f>
        <v>De hormigón armado fratasado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Primaria Creacion Bº 7 de Septiembre</v>
      </c>
      <c r="C2354" s="82"/>
      <c r="D2354" s="82"/>
      <c r="E2354" s="82"/>
      <c r="F2354" s="88" t="s">
        <v>37</v>
      </c>
      <c r="G2354" s="263">
        <f>Fecha_Base</f>
        <v>0</v>
      </c>
    </row>
    <row r="2355" spans="1:123" ht="24" customHeight="1" x14ac:dyDescent="0.2">
      <c r="A2355" s="264" t="s">
        <v>600</v>
      </c>
      <c r="B2355" s="83" t="str">
        <f>Ubicación</f>
        <v>Chimbas</v>
      </c>
      <c r="C2355" s="83"/>
      <c r="D2355" s="89"/>
      <c r="E2355" s="90"/>
      <c r="G2355" s="265"/>
    </row>
    <row r="2356" spans="1:123" ht="24" customHeight="1" x14ac:dyDescent="0.2">
      <c r="A2356" s="264" t="s">
        <v>38</v>
      </c>
      <c r="B2356" s="92">
        <f>IFERROR(VALUE(LEFT(B2357,FIND(".",B2357)-1)),"")</f>
        <v>6</v>
      </c>
      <c r="C2356" s="84" t="str">
        <f>IFERROR(VLOOKUP(B2356,Tabla_CyP,2,FALSE),"")</f>
        <v xml:space="preserve"> PISOS Y ZÓCALOS</v>
      </c>
      <c r="E2356" s="90"/>
      <c r="G2356" s="265"/>
    </row>
    <row r="2357" spans="1:123" ht="24" customHeight="1" x14ac:dyDescent="0.2">
      <c r="A2357" s="264" t="s">
        <v>24</v>
      </c>
      <c r="B2357" s="93" t="str">
        <f>IFERROR(VLOOKUP(COUNTIF($A$1:A2357,"ANALISIS DE PRECIOS"),Tabla_NumeroItem,2,FALSE),"")</f>
        <v>6.2.2</v>
      </c>
      <c r="C2357" s="84" t="str">
        <f>IFERROR(VLOOKUP(B2357,Tabla_CyP,2,FALSE),"")</f>
        <v>De hormigón fratasado</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43" t="s">
        <v>506</v>
      </c>
      <c r="B2359" s="444"/>
      <c r="C2359" s="445" t="s">
        <v>0</v>
      </c>
      <c r="D2359" s="445" t="s">
        <v>26</v>
      </c>
      <c r="E2359" s="447" t="s">
        <v>27</v>
      </c>
      <c r="F2359" s="449" t="s">
        <v>28</v>
      </c>
      <c r="G2359" s="449" t="s">
        <v>29</v>
      </c>
    </row>
    <row r="2360" spans="1:123" s="89" customFormat="1" ht="24" customHeight="1" x14ac:dyDescent="0.2">
      <c r="A2360" s="94" t="s">
        <v>507</v>
      </c>
      <c r="B2360" s="94" t="s">
        <v>508</v>
      </c>
      <c r="C2360" s="446"/>
      <c r="D2360" s="446"/>
      <c r="E2360" s="448"/>
      <c r="F2360" s="450"/>
      <c r="G2360" s="450"/>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6.2.2</v>
      </c>
      <c r="B2399" s="276" t="str">
        <f>C2357</f>
        <v>De hormigón fratasado</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Primaria Creacion Bº 7 de Septiembre</v>
      </c>
      <c r="C2404" s="82"/>
      <c r="D2404" s="82"/>
      <c r="E2404" s="82"/>
      <c r="F2404" s="88" t="s">
        <v>37</v>
      </c>
      <c r="G2404" s="263">
        <f>Fecha_Base</f>
        <v>0</v>
      </c>
    </row>
    <row r="2405" spans="1:123" ht="24" customHeight="1" x14ac:dyDescent="0.2">
      <c r="A2405" s="264" t="s">
        <v>600</v>
      </c>
      <c r="B2405" s="83" t="str">
        <f>Ubicación</f>
        <v>Chimbas</v>
      </c>
      <c r="C2405" s="83"/>
      <c r="D2405" s="89"/>
      <c r="E2405" s="90"/>
      <c r="G2405" s="265"/>
    </row>
    <row r="2406" spans="1:123" ht="24" customHeight="1" x14ac:dyDescent="0.2">
      <c r="A2406" s="264" t="s">
        <v>38</v>
      </c>
      <c r="B2406" s="92">
        <f>IFERROR(VALUE(LEFT(B2407,FIND(".",B2407)-1)),"")</f>
        <v>6</v>
      </c>
      <c r="C2406" s="84" t="str">
        <f>IFERROR(VLOOKUP(B2406,Tabla_CyP,2,FALSE),"")</f>
        <v xml:space="preserve"> PISOS Y ZÓCALOS</v>
      </c>
      <c r="E2406" s="90"/>
      <c r="G2406" s="265"/>
    </row>
    <row r="2407" spans="1:123" ht="24" customHeight="1" x14ac:dyDescent="0.2">
      <c r="A2407" s="264" t="s">
        <v>24</v>
      </c>
      <c r="B2407" s="93" t="str">
        <f>IFERROR(VLOOKUP(COUNTIF($A$1:A2407,"ANALISIS DE PRECIOS"),Tabla_NumeroItem,2,FALSE),"")</f>
        <v>6.2.3</v>
      </c>
      <c r="C2407" s="84" t="str">
        <f>IFERROR(VLOOKUP(B2407,Tabla_CyP,2,FALSE),"")</f>
        <v>Piso consolidado de grancilla + fillet</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43" t="s">
        <v>506</v>
      </c>
      <c r="B2409" s="444"/>
      <c r="C2409" s="445" t="s">
        <v>0</v>
      </c>
      <c r="D2409" s="445" t="s">
        <v>26</v>
      </c>
      <c r="E2409" s="447" t="s">
        <v>27</v>
      </c>
      <c r="F2409" s="449" t="s">
        <v>28</v>
      </c>
      <c r="G2409" s="449" t="s">
        <v>29</v>
      </c>
    </row>
    <row r="2410" spans="1:123" s="89" customFormat="1" ht="24" customHeight="1" x14ac:dyDescent="0.2">
      <c r="A2410" s="94" t="s">
        <v>507</v>
      </c>
      <c r="B2410" s="94" t="s">
        <v>508</v>
      </c>
      <c r="C2410" s="446"/>
      <c r="D2410" s="446"/>
      <c r="E2410" s="448"/>
      <c r="F2410" s="450"/>
      <c r="G2410" s="450"/>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6.2.3</v>
      </c>
      <c r="B2449" s="276" t="str">
        <f>C2407</f>
        <v>Piso consolidado de grancilla + fillet</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Primaria Creacion Bº 7 de Septiembre</v>
      </c>
      <c r="C2454" s="82"/>
      <c r="D2454" s="82"/>
      <c r="E2454" s="82"/>
      <c r="F2454" s="88" t="s">
        <v>37</v>
      </c>
      <c r="G2454" s="263">
        <f>Fecha_Base</f>
        <v>0</v>
      </c>
    </row>
    <row r="2455" spans="1:123" ht="24" customHeight="1" x14ac:dyDescent="0.2">
      <c r="A2455" s="264" t="s">
        <v>600</v>
      </c>
      <c r="B2455" s="83" t="str">
        <f>Ubicación</f>
        <v>Chimbas</v>
      </c>
      <c r="C2455" s="83"/>
      <c r="D2455" s="89"/>
      <c r="E2455" s="90"/>
      <c r="G2455" s="265"/>
    </row>
    <row r="2456" spans="1:123" ht="24" customHeight="1" x14ac:dyDescent="0.2">
      <c r="A2456" s="264" t="s">
        <v>38</v>
      </c>
      <c r="B2456" s="92">
        <f>IFERROR(VALUE(LEFT(B2457,FIND(".",B2457)-1)),"")</f>
        <v>6</v>
      </c>
      <c r="C2456" s="84" t="str">
        <f>IFERROR(VLOOKUP(B2456,Tabla_CyP,2,FALSE),"")</f>
        <v xml:space="preserve"> PISOS Y ZÓCALOS</v>
      </c>
      <c r="E2456" s="90"/>
      <c r="G2456" s="265"/>
    </row>
    <row r="2457" spans="1:123" ht="24" customHeight="1" x14ac:dyDescent="0.2">
      <c r="A2457" s="264" t="s">
        <v>24</v>
      </c>
      <c r="B2457" s="93" t="str">
        <f>IFERROR(VLOOKUP(COUNTIF($A$1:A2457,"ANALISIS DE PRECIOS"),Tabla_NumeroItem,2,FALSE),"")</f>
        <v>6.2.4</v>
      </c>
      <c r="C2457" s="84" t="str">
        <f>IFERROR(VLOOKUP(B2457,Tabla_CyP,2,FALSE),"")</f>
        <v>De hormigón armado llaneado tipo industrial c/ endurecedor y color</v>
      </c>
      <c r="D2457" s="89"/>
      <c r="E2457" s="90"/>
      <c r="F2457" s="88" t="s">
        <v>25</v>
      </c>
      <c r="G2457" s="266" t="str">
        <f>IFERROR(VLOOKUP(B2457,Tabla_CyP,4,FALSE),"")</f>
        <v>m3</v>
      </c>
    </row>
    <row r="2458" spans="1:123" ht="24" customHeight="1" x14ac:dyDescent="0.2">
      <c r="A2458" s="264"/>
      <c r="B2458" s="83"/>
      <c r="D2458" s="89"/>
      <c r="E2458" s="90"/>
      <c r="G2458" s="265"/>
    </row>
    <row r="2459" spans="1:123" ht="24" customHeight="1" x14ac:dyDescent="0.2">
      <c r="A2459" s="443" t="s">
        <v>506</v>
      </c>
      <c r="B2459" s="444"/>
      <c r="C2459" s="445" t="s">
        <v>0</v>
      </c>
      <c r="D2459" s="445" t="s">
        <v>26</v>
      </c>
      <c r="E2459" s="447" t="s">
        <v>27</v>
      </c>
      <c r="F2459" s="449" t="s">
        <v>28</v>
      </c>
      <c r="G2459" s="449" t="s">
        <v>29</v>
      </c>
    </row>
    <row r="2460" spans="1:123" s="89" customFormat="1" ht="24" customHeight="1" x14ac:dyDescent="0.2">
      <c r="A2460" s="94" t="s">
        <v>507</v>
      </c>
      <c r="B2460" s="94" t="s">
        <v>508</v>
      </c>
      <c r="C2460" s="446"/>
      <c r="D2460" s="446"/>
      <c r="E2460" s="448"/>
      <c r="F2460" s="450"/>
      <c r="G2460" s="450"/>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6.2.4</v>
      </c>
      <c r="B2499" s="276" t="str">
        <f>C2457</f>
        <v>De hormigón armado llaneado tipo industrial c/ endurecedor y color</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Primaria Creacion Bº 7 de Septiembre</v>
      </c>
      <c r="C2504" s="82"/>
      <c r="D2504" s="82"/>
      <c r="E2504" s="82"/>
      <c r="F2504" s="88" t="s">
        <v>37</v>
      </c>
      <c r="G2504" s="263">
        <f>Fecha_Base</f>
        <v>0</v>
      </c>
    </row>
    <row r="2505" spans="1:123" ht="24" customHeight="1" x14ac:dyDescent="0.2">
      <c r="A2505" s="264" t="s">
        <v>600</v>
      </c>
      <c r="B2505" s="83" t="str">
        <f>Ubicación</f>
        <v>Chimbas</v>
      </c>
      <c r="C2505" s="83"/>
      <c r="D2505" s="89"/>
      <c r="E2505" s="90"/>
      <c r="G2505" s="265"/>
    </row>
    <row r="2506" spans="1:123" ht="24" customHeight="1" x14ac:dyDescent="0.2">
      <c r="A2506" s="264" t="s">
        <v>38</v>
      </c>
      <c r="B2506" s="92">
        <f>IFERROR(VALUE(LEFT(B2507,FIND(".",B2507)-1)),"")</f>
        <v>6</v>
      </c>
      <c r="C2506" s="84" t="str">
        <f>IFERROR(VLOOKUP(B2506,Tabla_CyP,2,FALSE),"")</f>
        <v xml:space="preserve"> PISOS Y ZÓCALOS</v>
      </c>
      <c r="E2506" s="90"/>
      <c r="G2506" s="265"/>
    </row>
    <row r="2507" spans="1:123" ht="24" customHeight="1" x14ac:dyDescent="0.2">
      <c r="A2507" s="264" t="s">
        <v>24</v>
      </c>
      <c r="B2507" s="93" t="str">
        <f>IFERROR(VLOOKUP(COUNTIF($A$1:A2507,"ANALISIS DE PRECIOS"),Tabla_NumeroItem,2,FALSE),"")</f>
        <v>6.2.9</v>
      </c>
      <c r="C2507" s="84" t="str">
        <f>IFERROR(VLOOKUP(B2507,Tabla_CyP,2,FALSE),"")</f>
        <v>Zocalo exterior rehundido</v>
      </c>
      <c r="D2507" s="89"/>
      <c r="E2507" s="90"/>
      <c r="F2507" s="88" t="s">
        <v>25</v>
      </c>
      <c r="G2507" s="266" t="str">
        <f>IFERROR(VLOOKUP(B2507,Tabla_CyP,4,FALSE),"")</f>
        <v>ml</v>
      </c>
    </row>
    <row r="2508" spans="1:123" ht="24" customHeight="1" x14ac:dyDescent="0.2">
      <c r="A2508" s="264"/>
      <c r="B2508" s="83"/>
      <c r="D2508" s="89"/>
      <c r="E2508" s="90"/>
      <c r="G2508" s="265"/>
    </row>
    <row r="2509" spans="1:123" ht="24" customHeight="1" x14ac:dyDescent="0.2">
      <c r="A2509" s="443" t="s">
        <v>506</v>
      </c>
      <c r="B2509" s="444"/>
      <c r="C2509" s="445" t="s">
        <v>0</v>
      </c>
      <c r="D2509" s="445" t="s">
        <v>26</v>
      </c>
      <c r="E2509" s="447" t="s">
        <v>27</v>
      </c>
      <c r="F2509" s="449" t="s">
        <v>28</v>
      </c>
      <c r="G2509" s="449" t="s">
        <v>29</v>
      </c>
    </row>
    <row r="2510" spans="1:123" s="89" customFormat="1" ht="24" customHeight="1" x14ac:dyDescent="0.2">
      <c r="A2510" s="94" t="s">
        <v>507</v>
      </c>
      <c r="B2510" s="94" t="s">
        <v>508</v>
      </c>
      <c r="C2510" s="446"/>
      <c r="D2510" s="446"/>
      <c r="E2510" s="448"/>
      <c r="F2510" s="450"/>
      <c r="G2510" s="450"/>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6.2.9</v>
      </c>
      <c r="B2549" s="276" t="str">
        <f>C2507</f>
        <v>Zocalo exterior rehundido</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Primaria Creacion Bº 7 de Septiembre</v>
      </c>
      <c r="C2554" s="82"/>
      <c r="D2554" s="82"/>
      <c r="E2554" s="82"/>
      <c r="F2554" s="88" t="s">
        <v>37</v>
      </c>
      <c r="G2554" s="263">
        <f>Fecha_Base</f>
        <v>0</v>
      </c>
    </row>
    <row r="2555" spans="1:123" ht="24" customHeight="1" x14ac:dyDescent="0.2">
      <c r="A2555" s="264" t="s">
        <v>600</v>
      </c>
      <c r="B2555" s="83" t="str">
        <f>Ubicación</f>
        <v>Chimbas</v>
      </c>
      <c r="C2555" s="83"/>
      <c r="D2555" s="89"/>
      <c r="E2555" s="90"/>
      <c r="G2555" s="265"/>
    </row>
    <row r="2556" spans="1:123" ht="24" customHeight="1" x14ac:dyDescent="0.2">
      <c r="A2556" s="264" t="s">
        <v>38</v>
      </c>
      <c r="B2556" s="92">
        <f>IFERROR(VALUE(LEFT(B2557,FIND(".",B2557)-1)),"")</f>
        <v>7</v>
      </c>
      <c r="C2556" s="84" t="str">
        <f>IFERROR(VLOOKUP(B2556,Tabla_CyP,2,FALSE),"")</f>
        <v xml:space="preserve"> MARMOLERÍA</v>
      </c>
      <c r="E2556" s="90"/>
      <c r="G2556" s="265"/>
    </row>
    <row r="2557" spans="1:123" ht="24" customHeight="1" x14ac:dyDescent="0.2">
      <c r="A2557" s="264" t="s">
        <v>24</v>
      </c>
      <c r="B2557" s="93" t="str">
        <f>IFERROR(VLOOKUP(COUNTIF($A$1:A2557,"ANALISIS DE PRECIOS"),Tabla_NumeroItem,2,FALSE),"")</f>
        <v>7.1</v>
      </c>
      <c r="C2557" s="84" t="str">
        <f>IFERROR(VLOOKUP(B2557,Tabla_CyP,2,FALSE),"")</f>
        <v>Mesadas de granito natural</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43" t="s">
        <v>506</v>
      </c>
      <c r="B2559" s="444"/>
      <c r="C2559" s="445" t="s">
        <v>0</v>
      </c>
      <c r="D2559" s="445" t="s">
        <v>26</v>
      </c>
      <c r="E2559" s="447" t="s">
        <v>27</v>
      </c>
      <c r="F2559" s="449" t="s">
        <v>28</v>
      </c>
      <c r="G2559" s="449" t="s">
        <v>29</v>
      </c>
    </row>
    <row r="2560" spans="1:123" s="89" customFormat="1" ht="24" customHeight="1" x14ac:dyDescent="0.2">
      <c r="A2560" s="94" t="s">
        <v>507</v>
      </c>
      <c r="B2560" s="94" t="s">
        <v>508</v>
      </c>
      <c r="C2560" s="446"/>
      <c r="D2560" s="446"/>
      <c r="E2560" s="448"/>
      <c r="F2560" s="450"/>
      <c r="G2560" s="450"/>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7.1</v>
      </c>
      <c r="B2599" s="276" t="str">
        <f>C2557</f>
        <v>Mesadas de granito natural</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Primaria Creacion Bº 7 de Septiembre</v>
      </c>
      <c r="C2604" s="82"/>
      <c r="D2604" s="82"/>
      <c r="E2604" s="82"/>
      <c r="F2604" s="88" t="s">
        <v>37</v>
      </c>
      <c r="G2604" s="263">
        <f>Fecha_Base</f>
        <v>0</v>
      </c>
    </row>
    <row r="2605" spans="1:7" ht="24" customHeight="1" x14ac:dyDescent="0.2">
      <c r="A2605" s="264" t="s">
        <v>600</v>
      </c>
      <c r="B2605" s="83" t="str">
        <f>Ubicación</f>
        <v>Chimbas</v>
      </c>
      <c r="C2605" s="83"/>
      <c r="D2605" s="89"/>
      <c r="E2605" s="90"/>
      <c r="G2605" s="265"/>
    </row>
    <row r="2606" spans="1:7" ht="24" customHeight="1" x14ac:dyDescent="0.2">
      <c r="A2606" s="264" t="s">
        <v>38</v>
      </c>
      <c r="B2606" s="92">
        <f>IFERROR(VALUE(LEFT(B2607,FIND(".",B2607)-1)),"")</f>
        <v>8</v>
      </c>
      <c r="C2606" s="84" t="str">
        <f>IFERROR(VLOOKUP(B2606,Tabla_CyP,2,FALSE),"")</f>
        <v xml:space="preserve"> CUBIERTAS Y TECHOS</v>
      </c>
      <c r="E2606" s="90"/>
      <c r="G2606" s="265"/>
    </row>
    <row r="2607" spans="1:7" ht="24" customHeight="1" x14ac:dyDescent="0.2">
      <c r="A2607" s="264" t="s">
        <v>24</v>
      </c>
      <c r="B2607" s="93" t="str">
        <f>IFERROR(VLOOKUP(COUNTIF($A$1:A2607,"ANALISIS DE PRECIOS"),Tabla_NumeroItem,2,FALSE),"")</f>
        <v>8.1</v>
      </c>
      <c r="C2607" s="84" t="str">
        <f>IFERROR(VLOOKUP(B2607,Tabla_CyP,2,FALSE),"")</f>
        <v>Sobre losa de hormigón armado</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43" t="s">
        <v>506</v>
      </c>
      <c r="B2609" s="444"/>
      <c r="C2609" s="445" t="s">
        <v>0</v>
      </c>
      <c r="D2609" s="445" t="s">
        <v>26</v>
      </c>
      <c r="E2609" s="447" t="s">
        <v>27</v>
      </c>
      <c r="F2609" s="449" t="s">
        <v>28</v>
      </c>
      <c r="G2609" s="449" t="s">
        <v>29</v>
      </c>
    </row>
    <row r="2610" spans="1:123" s="89" customFormat="1" ht="24" customHeight="1" x14ac:dyDescent="0.2">
      <c r="A2610" s="94" t="s">
        <v>507</v>
      </c>
      <c r="B2610" s="94" t="s">
        <v>508</v>
      </c>
      <c r="C2610" s="446"/>
      <c r="D2610" s="446"/>
      <c r="E2610" s="448"/>
      <c r="F2610" s="450"/>
      <c r="G2610" s="450"/>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8.1</v>
      </c>
      <c r="B2649" s="276" t="str">
        <f>C2607</f>
        <v>Sobre losa de hormigón armado</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Primaria Creacion Bº 7 de Septiembre</v>
      </c>
      <c r="C2654" s="82"/>
      <c r="D2654" s="82"/>
      <c r="E2654" s="82"/>
      <c r="F2654" s="88" t="s">
        <v>37</v>
      </c>
      <c r="G2654" s="263">
        <f>Fecha_Base</f>
        <v>0</v>
      </c>
    </row>
    <row r="2655" spans="1:7" ht="24" customHeight="1" x14ac:dyDescent="0.2">
      <c r="A2655" s="264" t="s">
        <v>600</v>
      </c>
      <c r="B2655" s="83" t="str">
        <f>Ubicación</f>
        <v>Chimbas</v>
      </c>
      <c r="C2655" s="83"/>
      <c r="D2655" s="89"/>
      <c r="E2655" s="90"/>
      <c r="G2655" s="265"/>
    </row>
    <row r="2656" spans="1:7" ht="24" customHeight="1" x14ac:dyDescent="0.2">
      <c r="A2656" s="264" t="s">
        <v>38</v>
      </c>
      <c r="B2656" s="92">
        <f>IFERROR(VALUE(LEFT(B2657,FIND(".",B2657)-1)),"")</f>
        <v>8</v>
      </c>
      <c r="C2656" s="84" t="str">
        <f>IFERROR(VLOOKUP(B2656,Tabla_CyP,2,FALSE),"")</f>
        <v xml:space="preserve"> CUBIERTAS Y TECHOS</v>
      </c>
      <c r="E2656" s="90"/>
      <c r="G2656" s="265"/>
    </row>
    <row r="2657" spans="1:123" ht="24" customHeight="1" x14ac:dyDescent="0.2">
      <c r="A2657" s="264" t="s">
        <v>24</v>
      </c>
      <c r="B2657" s="93" t="str">
        <f>IFERROR(VLOOKUP(COUNTIF($A$1:A2657,"ANALISIS DE PRECIOS"),Tabla_NumeroItem,2,FALSE),"")</f>
        <v>8.2</v>
      </c>
      <c r="C2657" s="84" t="str">
        <f>IFERROR(VLOOKUP(B2657,Tabla_CyP,2,FALSE),"")</f>
        <v>Cubiertas metálicas (incluída aislaciones)</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43" t="s">
        <v>506</v>
      </c>
      <c r="B2659" s="444"/>
      <c r="C2659" s="445" t="s">
        <v>0</v>
      </c>
      <c r="D2659" s="445" t="s">
        <v>26</v>
      </c>
      <c r="E2659" s="447" t="s">
        <v>27</v>
      </c>
      <c r="F2659" s="449" t="s">
        <v>28</v>
      </c>
      <c r="G2659" s="449" t="s">
        <v>29</v>
      </c>
    </row>
    <row r="2660" spans="1:123" s="89" customFormat="1" ht="24" customHeight="1" x14ac:dyDescent="0.2">
      <c r="A2660" s="94" t="s">
        <v>507</v>
      </c>
      <c r="B2660" s="94" t="s">
        <v>508</v>
      </c>
      <c r="C2660" s="446"/>
      <c r="D2660" s="446"/>
      <c r="E2660" s="448"/>
      <c r="F2660" s="450"/>
      <c r="G2660" s="450"/>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8.2</v>
      </c>
      <c r="B2699" s="276" t="str">
        <f>C2657</f>
        <v>Cubiertas metálicas (incluída aislaciones)</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Primaria Creacion Bº 7 de Septiembre</v>
      </c>
      <c r="C2704" s="82"/>
      <c r="D2704" s="82"/>
      <c r="E2704" s="82"/>
      <c r="F2704" s="88" t="s">
        <v>37</v>
      </c>
      <c r="G2704" s="263">
        <f>Fecha_Base</f>
        <v>0</v>
      </c>
    </row>
    <row r="2705" spans="1:123" ht="24" customHeight="1" x14ac:dyDescent="0.2">
      <c r="A2705" s="264" t="s">
        <v>600</v>
      </c>
      <c r="B2705" s="83" t="str">
        <f>Ubicación</f>
        <v>Chimbas</v>
      </c>
      <c r="C2705" s="83"/>
      <c r="D2705" s="89"/>
      <c r="E2705" s="90"/>
      <c r="G2705" s="265"/>
    </row>
    <row r="2706" spans="1:123" ht="24" customHeight="1" x14ac:dyDescent="0.2">
      <c r="A2706" s="264" t="s">
        <v>38</v>
      </c>
      <c r="B2706" s="92">
        <f>IFERROR(VALUE(LEFT(B2707,FIND(".",B2707)-1)),"")</f>
        <v>9</v>
      </c>
      <c r="C2706" s="84" t="str">
        <f>IFERROR(VLOOKUP(B2706,Tabla_CyP,2,FALSE),"")</f>
        <v xml:space="preserve"> CIELORRASOS</v>
      </c>
      <c r="E2706" s="90"/>
      <c r="G2706" s="265"/>
    </row>
    <row r="2707" spans="1:123" ht="24" customHeight="1" x14ac:dyDescent="0.2">
      <c r="A2707" s="264" t="s">
        <v>24</v>
      </c>
      <c r="B2707" s="93" t="str">
        <f>IFERROR(VLOOKUP(COUNTIF($A$1:A2707,"ANALISIS DE PRECIOS"),Tabla_NumeroItem,2,FALSE),"")</f>
        <v>9.1.1</v>
      </c>
      <c r="C2707" s="84" t="str">
        <f>IFERROR(VLOOKUP(B2707,Tabla_CyP,2,FALSE),"")</f>
        <v>A la cal</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43" t="s">
        <v>506</v>
      </c>
      <c r="B2709" s="444"/>
      <c r="C2709" s="445" t="s">
        <v>0</v>
      </c>
      <c r="D2709" s="445" t="s">
        <v>26</v>
      </c>
      <c r="E2709" s="447" t="s">
        <v>27</v>
      </c>
      <c r="F2709" s="449" t="s">
        <v>28</v>
      </c>
      <c r="G2709" s="449" t="s">
        <v>29</v>
      </c>
    </row>
    <row r="2710" spans="1:123" s="89" customFormat="1" ht="24" customHeight="1" x14ac:dyDescent="0.2">
      <c r="A2710" s="94" t="s">
        <v>507</v>
      </c>
      <c r="B2710" s="94" t="s">
        <v>508</v>
      </c>
      <c r="C2710" s="446"/>
      <c r="D2710" s="446"/>
      <c r="E2710" s="448"/>
      <c r="F2710" s="450"/>
      <c r="G2710" s="450"/>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9.1.1</v>
      </c>
      <c r="B2749" s="276" t="str">
        <f>C2707</f>
        <v>A la cal</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Primaria Creacion Bº 7 de Septiembre</v>
      </c>
      <c r="C2754" s="82"/>
      <c r="D2754" s="82"/>
      <c r="E2754" s="82"/>
      <c r="F2754" s="88" t="s">
        <v>37</v>
      </c>
      <c r="G2754" s="263">
        <f>Fecha_Base</f>
        <v>0</v>
      </c>
    </row>
    <row r="2755" spans="1:123" ht="24" customHeight="1" x14ac:dyDescent="0.2">
      <c r="A2755" s="264" t="s">
        <v>600</v>
      </c>
      <c r="B2755" s="83" t="str">
        <f>Ubicación</f>
        <v>Chimbas</v>
      </c>
      <c r="C2755" s="83"/>
      <c r="D2755" s="89"/>
      <c r="E2755" s="90"/>
      <c r="G2755" s="265"/>
    </row>
    <row r="2756" spans="1:123" ht="24" customHeight="1" x14ac:dyDescent="0.2">
      <c r="A2756" s="264" t="s">
        <v>38</v>
      </c>
      <c r="B2756" s="92">
        <f>IFERROR(VALUE(LEFT(B2757,FIND(".",B2757)-1)),"")</f>
        <v>9</v>
      </c>
      <c r="C2756" s="84" t="str">
        <f>IFERROR(VLOOKUP(B2756,Tabla_CyP,2,FALSE),"")</f>
        <v xml:space="preserve"> CIELORRASOS</v>
      </c>
      <c r="E2756" s="90"/>
      <c r="G2756" s="265"/>
    </row>
    <row r="2757" spans="1:123" ht="24" customHeight="1" x14ac:dyDescent="0.2">
      <c r="A2757" s="264" t="s">
        <v>24</v>
      </c>
      <c r="B2757" s="93" t="str">
        <f>IFERROR(VLOOKUP(COUNTIF($A$1:A2757,"ANALISIS DE PRECIOS"),Tabla_NumeroItem,2,FALSE),"")</f>
        <v>9.1.2</v>
      </c>
      <c r="C2757" s="84" t="str">
        <f>IFERROR(VLOOKUP(B2757,Tabla_CyP,2,FALSE),"")</f>
        <v>Al yeso</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43" t="s">
        <v>506</v>
      </c>
      <c r="B2759" s="444"/>
      <c r="C2759" s="445" t="s">
        <v>0</v>
      </c>
      <c r="D2759" s="445" t="s">
        <v>26</v>
      </c>
      <c r="E2759" s="447" t="s">
        <v>27</v>
      </c>
      <c r="F2759" s="449" t="s">
        <v>28</v>
      </c>
      <c r="G2759" s="449" t="s">
        <v>29</v>
      </c>
    </row>
    <row r="2760" spans="1:123" s="89" customFormat="1" ht="24" customHeight="1" x14ac:dyDescent="0.2">
      <c r="A2760" s="94" t="s">
        <v>507</v>
      </c>
      <c r="B2760" s="94" t="s">
        <v>508</v>
      </c>
      <c r="C2760" s="446"/>
      <c r="D2760" s="446"/>
      <c r="E2760" s="448"/>
      <c r="F2760" s="450"/>
      <c r="G2760" s="450"/>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9.1.2</v>
      </c>
      <c r="B2799" s="276" t="str">
        <f>C2757</f>
        <v>Al yeso</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Primaria Creacion Bº 7 de Septiembre</v>
      </c>
      <c r="C2804" s="82"/>
      <c r="D2804" s="82"/>
      <c r="E2804" s="82"/>
      <c r="F2804" s="88" t="s">
        <v>37</v>
      </c>
      <c r="G2804" s="263">
        <f>Fecha_Base</f>
        <v>0</v>
      </c>
    </row>
    <row r="2805" spans="1:123" ht="24" customHeight="1" x14ac:dyDescent="0.2">
      <c r="A2805" s="264" t="s">
        <v>600</v>
      </c>
      <c r="B2805" s="83" t="str">
        <f>Ubicación</f>
        <v>Chimbas</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10.1.1.1</v>
      </c>
      <c r="C2807" s="84" t="str">
        <f>IFERROR(VLOOKUP(B2807,Tabla_CyP,2,FALSE),"")</f>
        <v>P1</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43" t="s">
        <v>506</v>
      </c>
      <c r="B2809" s="444"/>
      <c r="C2809" s="445" t="s">
        <v>0</v>
      </c>
      <c r="D2809" s="445" t="s">
        <v>26</v>
      </c>
      <c r="E2809" s="447" t="s">
        <v>27</v>
      </c>
      <c r="F2809" s="449" t="s">
        <v>28</v>
      </c>
      <c r="G2809" s="449" t="s">
        <v>29</v>
      </c>
    </row>
    <row r="2810" spans="1:123" s="89" customFormat="1" ht="24" customHeight="1" x14ac:dyDescent="0.2">
      <c r="A2810" s="94" t="s">
        <v>507</v>
      </c>
      <c r="B2810" s="94" t="s">
        <v>508</v>
      </c>
      <c r="C2810" s="446"/>
      <c r="D2810" s="446"/>
      <c r="E2810" s="448"/>
      <c r="F2810" s="450"/>
      <c r="G2810" s="450"/>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10.1.1.1</v>
      </c>
      <c r="B2849" s="276" t="str">
        <f>C2807</f>
        <v>P1</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Primaria Creacion Bº 7 de Septiembre</v>
      </c>
      <c r="C2854" s="82"/>
      <c r="D2854" s="82"/>
      <c r="E2854" s="82"/>
      <c r="F2854" s="88" t="s">
        <v>37</v>
      </c>
      <c r="G2854" s="263">
        <f>Fecha_Base</f>
        <v>0</v>
      </c>
    </row>
    <row r="2855" spans="1:123" ht="24" customHeight="1" x14ac:dyDescent="0.2">
      <c r="A2855" s="264" t="s">
        <v>600</v>
      </c>
      <c r="B2855" s="83" t="str">
        <f>Ubicación</f>
        <v>Chimbas</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10.1.1.2</v>
      </c>
      <c r="C2857" s="84" t="str">
        <f>IFERROR(VLOOKUP(B2857,Tabla_CyP,2,FALSE),"")</f>
        <v>P2</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43" t="s">
        <v>506</v>
      </c>
      <c r="B2859" s="444"/>
      <c r="C2859" s="445" t="s">
        <v>0</v>
      </c>
      <c r="D2859" s="445" t="s">
        <v>26</v>
      </c>
      <c r="E2859" s="447" t="s">
        <v>27</v>
      </c>
      <c r="F2859" s="449" t="s">
        <v>28</v>
      </c>
      <c r="G2859" s="449" t="s">
        <v>29</v>
      </c>
    </row>
    <row r="2860" spans="1:123" s="89" customFormat="1" ht="24" customHeight="1" x14ac:dyDescent="0.2">
      <c r="A2860" s="94" t="s">
        <v>507</v>
      </c>
      <c r="B2860" s="94" t="s">
        <v>508</v>
      </c>
      <c r="C2860" s="446"/>
      <c r="D2860" s="446"/>
      <c r="E2860" s="448"/>
      <c r="F2860" s="450"/>
      <c r="G2860" s="450"/>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10.1.1.2</v>
      </c>
      <c r="B2899" s="276" t="str">
        <f>C2857</f>
        <v>P2</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Primaria Creacion Bº 7 de Septiembre</v>
      </c>
      <c r="C2904" s="82"/>
      <c r="D2904" s="82"/>
      <c r="E2904" s="82"/>
      <c r="F2904" s="88" t="s">
        <v>37</v>
      </c>
      <c r="G2904" s="263">
        <f>Fecha_Base</f>
        <v>0</v>
      </c>
    </row>
    <row r="2905" spans="1:123" ht="24" customHeight="1" x14ac:dyDescent="0.2">
      <c r="A2905" s="264" t="s">
        <v>600</v>
      </c>
      <c r="B2905" s="83" t="str">
        <f>Ubicación</f>
        <v>Chimbas</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10.1.1.3</v>
      </c>
      <c r="C2907" s="84" t="str">
        <f>IFERROR(VLOOKUP(B2907,Tabla_CyP,2,FALSE),"")</f>
        <v>P3</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43" t="s">
        <v>506</v>
      </c>
      <c r="B2909" s="444"/>
      <c r="C2909" s="445" t="s">
        <v>0</v>
      </c>
      <c r="D2909" s="445" t="s">
        <v>26</v>
      </c>
      <c r="E2909" s="447" t="s">
        <v>27</v>
      </c>
      <c r="F2909" s="449" t="s">
        <v>28</v>
      </c>
      <c r="G2909" s="449" t="s">
        <v>29</v>
      </c>
    </row>
    <row r="2910" spans="1:123" s="89" customFormat="1" ht="24" customHeight="1" x14ac:dyDescent="0.2">
      <c r="A2910" s="94" t="s">
        <v>507</v>
      </c>
      <c r="B2910" s="94" t="s">
        <v>508</v>
      </c>
      <c r="C2910" s="446"/>
      <c r="D2910" s="446"/>
      <c r="E2910" s="448"/>
      <c r="F2910" s="450"/>
      <c r="G2910" s="450"/>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10.1.1.3</v>
      </c>
      <c r="B2949" s="276" t="str">
        <f>C2907</f>
        <v>P3</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Primaria Creacion Bº 7 de Septiembre</v>
      </c>
      <c r="C2954" s="82"/>
      <c r="D2954" s="82"/>
      <c r="E2954" s="82"/>
      <c r="F2954" s="88" t="s">
        <v>37</v>
      </c>
      <c r="G2954" s="263">
        <f>Fecha_Base</f>
        <v>0</v>
      </c>
    </row>
    <row r="2955" spans="1:123" ht="24" customHeight="1" x14ac:dyDescent="0.2">
      <c r="A2955" s="264" t="s">
        <v>600</v>
      </c>
      <c r="B2955" s="83" t="str">
        <f>Ubicación</f>
        <v>Chimbas</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10.1.1.4</v>
      </c>
      <c r="C2957" s="84" t="str">
        <f>IFERROR(VLOOKUP(B2957,Tabla_CyP,2,FALSE),"")</f>
        <v>P4</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43" t="s">
        <v>506</v>
      </c>
      <c r="B2959" s="444"/>
      <c r="C2959" s="445" t="s">
        <v>0</v>
      </c>
      <c r="D2959" s="445" t="s">
        <v>26</v>
      </c>
      <c r="E2959" s="447" t="s">
        <v>27</v>
      </c>
      <c r="F2959" s="449" t="s">
        <v>28</v>
      </c>
      <c r="G2959" s="449" t="s">
        <v>29</v>
      </c>
    </row>
    <row r="2960" spans="1:123" s="89" customFormat="1" ht="24" customHeight="1" x14ac:dyDescent="0.2">
      <c r="A2960" s="94" t="s">
        <v>507</v>
      </c>
      <c r="B2960" s="94" t="s">
        <v>508</v>
      </c>
      <c r="C2960" s="446"/>
      <c r="D2960" s="446"/>
      <c r="E2960" s="448"/>
      <c r="F2960" s="450"/>
      <c r="G2960" s="450"/>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10.1.1.4</v>
      </c>
      <c r="B2999" s="276" t="str">
        <f>C2957</f>
        <v>P4</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Primaria Creacion Bº 7 de Septiembre</v>
      </c>
      <c r="C3004" s="82"/>
      <c r="D3004" s="82"/>
      <c r="E3004" s="82"/>
      <c r="F3004" s="88" t="s">
        <v>37</v>
      </c>
      <c r="G3004" s="263">
        <f>Fecha_Base</f>
        <v>0</v>
      </c>
    </row>
    <row r="3005" spans="1:7" ht="24" customHeight="1" x14ac:dyDescent="0.2">
      <c r="A3005" s="264" t="s">
        <v>600</v>
      </c>
      <c r="B3005" s="83" t="str">
        <f>Ubicación</f>
        <v>Chimbas</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10.1.1.5</v>
      </c>
      <c r="C3007" s="84" t="str">
        <f>IFERROR(VLOOKUP(B3007,Tabla_CyP,2,FALSE),"")</f>
        <v>P5</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43" t="s">
        <v>506</v>
      </c>
      <c r="B3009" s="444"/>
      <c r="C3009" s="445" t="s">
        <v>0</v>
      </c>
      <c r="D3009" s="445" t="s">
        <v>26</v>
      </c>
      <c r="E3009" s="447" t="s">
        <v>27</v>
      </c>
      <c r="F3009" s="449" t="s">
        <v>28</v>
      </c>
      <c r="G3009" s="449" t="s">
        <v>29</v>
      </c>
    </row>
    <row r="3010" spans="1:123" s="89" customFormat="1" ht="24" customHeight="1" x14ac:dyDescent="0.2">
      <c r="A3010" s="94" t="s">
        <v>507</v>
      </c>
      <c r="B3010" s="94" t="s">
        <v>508</v>
      </c>
      <c r="C3010" s="446"/>
      <c r="D3010" s="446"/>
      <c r="E3010" s="448"/>
      <c r="F3010" s="450"/>
      <c r="G3010" s="450"/>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10.1.1.5</v>
      </c>
      <c r="B3049" s="276" t="str">
        <f>C3007</f>
        <v>P5</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Primaria Creacion Bº 7 de Septiembre</v>
      </c>
      <c r="C3054" s="82"/>
      <c r="D3054" s="82"/>
      <c r="E3054" s="82"/>
      <c r="F3054" s="88" t="s">
        <v>37</v>
      </c>
      <c r="G3054" s="263">
        <f>Fecha_Base</f>
        <v>0</v>
      </c>
    </row>
    <row r="3055" spans="1:7" ht="24" customHeight="1" x14ac:dyDescent="0.2">
      <c r="A3055" s="264" t="s">
        <v>600</v>
      </c>
      <c r="B3055" s="83" t="str">
        <f>Ubicación</f>
        <v>Chimbas</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10.1.1.6</v>
      </c>
      <c r="C3057" s="84" t="str">
        <f>IFERROR(VLOOKUP(B3057,Tabla_CyP,2,FALSE),"")</f>
        <v>P6</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43" t="s">
        <v>506</v>
      </c>
      <c r="B3059" s="444"/>
      <c r="C3059" s="445" t="s">
        <v>0</v>
      </c>
      <c r="D3059" s="445" t="s">
        <v>26</v>
      </c>
      <c r="E3059" s="447" t="s">
        <v>27</v>
      </c>
      <c r="F3059" s="449" t="s">
        <v>28</v>
      </c>
      <c r="G3059" s="449" t="s">
        <v>29</v>
      </c>
    </row>
    <row r="3060" spans="1:123" s="89" customFormat="1" ht="24" customHeight="1" x14ac:dyDescent="0.2">
      <c r="A3060" s="94" t="s">
        <v>507</v>
      </c>
      <c r="B3060" s="94" t="s">
        <v>508</v>
      </c>
      <c r="C3060" s="446"/>
      <c r="D3060" s="446"/>
      <c r="E3060" s="448"/>
      <c r="F3060" s="450"/>
      <c r="G3060" s="450"/>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10.1.1.6</v>
      </c>
      <c r="B3099" s="276" t="str">
        <f>C3057</f>
        <v>P6</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Primaria Creacion Bº 7 de Septiembre</v>
      </c>
      <c r="C3104" s="82"/>
      <c r="D3104" s="82"/>
      <c r="E3104" s="82"/>
      <c r="F3104" s="88" t="s">
        <v>37</v>
      </c>
      <c r="G3104" s="263">
        <f>Fecha_Base</f>
        <v>0</v>
      </c>
    </row>
    <row r="3105" spans="1:123" ht="24" customHeight="1" x14ac:dyDescent="0.2">
      <c r="A3105" s="264" t="s">
        <v>600</v>
      </c>
      <c r="B3105" s="83" t="str">
        <f>Ubicación</f>
        <v>Chimbas</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10.1.1.7</v>
      </c>
      <c r="C3107" s="84" t="str">
        <f>IFERROR(VLOOKUP(B3107,Tabla_CyP,2,FALSE),"")</f>
        <v>P7</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43" t="s">
        <v>506</v>
      </c>
      <c r="B3109" s="444"/>
      <c r="C3109" s="445" t="s">
        <v>0</v>
      </c>
      <c r="D3109" s="445" t="s">
        <v>26</v>
      </c>
      <c r="E3109" s="447" t="s">
        <v>27</v>
      </c>
      <c r="F3109" s="449" t="s">
        <v>28</v>
      </c>
      <c r="G3109" s="449" t="s">
        <v>29</v>
      </c>
    </row>
    <row r="3110" spans="1:123" s="89" customFormat="1" ht="24" customHeight="1" x14ac:dyDescent="0.2">
      <c r="A3110" s="94" t="s">
        <v>507</v>
      </c>
      <c r="B3110" s="94" t="s">
        <v>508</v>
      </c>
      <c r="C3110" s="446"/>
      <c r="D3110" s="446"/>
      <c r="E3110" s="448"/>
      <c r="F3110" s="450"/>
      <c r="G3110" s="450"/>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10.1.1.7</v>
      </c>
      <c r="B3149" s="276" t="str">
        <f>C3107</f>
        <v>P7</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Primaria Creacion Bº 7 de Septiembre</v>
      </c>
      <c r="C3154" s="82"/>
      <c r="D3154" s="82"/>
      <c r="E3154" s="82"/>
      <c r="F3154" s="88" t="s">
        <v>37</v>
      </c>
      <c r="G3154" s="263">
        <f>Fecha_Base</f>
        <v>0</v>
      </c>
    </row>
    <row r="3155" spans="1:123" ht="24" customHeight="1" x14ac:dyDescent="0.2">
      <c r="A3155" s="264" t="s">
        <v>600</v>
      </c>
      <c r="B3155" s="83" t="str">
        <f>Ubicación</f>
        <v>Chimbas</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10.1.1.8</v>
      </c>
      <c r="C3157" s="84" t="str">
        <f>IFERROR(VLOOKUP(B3157,Tabla_CyP,2,FALSE),"")</f>
        <v>P8</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43" t="s">
        <v>506</v>
      </c>
      <c r="B3159" s="444"/>
      <c r="C3159" s="445" t="s">
        <v>0</v>
      </c>
      <c r="D3159" s="445" t="s">
        <v>26</v>
      </c>
      <c r="E3159" s="447" t="s">
        <v>27</v>
      </c>
      <c r="F3159" s="449" t="s">
        <v>28</v>
      </c>
      <c r="G3159" s="449" t="s">
        <v>29</v>
      </c>
    </row>
    <row r="3160" spans="1:123" s="89" customFormat="1" ht="24" customHeight="1" x14ac:dyDescent="0.2">
      <c r="A3160" s="94" t="s">
        <v>507</v>
      </c>
      <c r="B3160" s="94" t="s">
        <v>508</v>
      </c>
      <c r="C3160" s="446"/>
      <c r="D3160" s="446"/>
      <c r="E3160" s="448"/>
      <c r="F3160" s="450"/>
      <c r="G3160" s="450"/>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10.1.1.8</v>
      </c>
      <c r="B3199" s="276" t="str">
        <f>C3157</f>
        <v>P8</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Primaria Creacion Bº 7 de Septiembre</v>
      </c>
      <c r="C3204" s="82"/>
      <c r="D3204" s="82"/>
      <c r="E3204" s="82"/>
      <c r="F3204" s="88" t="s">
        <v>37</v>
      </c>
      <c r="G3204" s="263">
        <f>Fecha_Base</f>
        <v>0</v>
      </c>
    </row>
    <row r="3205" spans="1:123" ht="24" customHeight="1" x14ac:dyDescent="0.2">
      <c r="A3205" s="264" t="s">
        <v>600</v>
      </c>
      <c r="B3205" s="83" t="str">
        <f>Ubicación</f>
        <v>Chimbas</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10.1.1.9</v>
      </c>
      <c r="C3207" s="84" t="str">
        <f>IFERROR(VLOOKUP(B3207,Tabla_CyP,2,FALSE),"")</f>
        <v>P9</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43" t="s">
        <v>506</v>
      </c>
      <c r="B3209" s="444"/>
      <c r="C3209" s="445" t="s">
        <v>0</v>
      </c>
      <c r="D3209" s="445" t="s">
        <v>26</v>
      </c>
      <c r="E3209" s="447" t="s">
        <v>27</v>
      </c>
      <c r="F3209" s="449" t="s">
        <v>28</v>
      </c>
      <c r="G3209" s="449" t="s">
        <v>29</v>
      </c>
    </row>
    <row r="3210" spans="1:123" s="89" customFormat="1" ht="24" customHeight="1" x14ac:dyDescent="0.2">
      <c r="A3210" s="94" t="s">
        <v>507</v>
      </c>
      <c r="B3210" s="94" t="s">
        <v>508</v>
      </c>
      <c r="C3210" s="446"/>
      <c r="D3210" s="446"/>
      <c r="E3210" s="448"/>
      <c r="F3210" s="450"/>
      <c r="G3210" s="450"/>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10.1.1.9</v>
      </c>
      <c r="B3249" s="276" t="str">
        <f>C3207</f>
        <v>P9</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Primaria Creacion Bº 7 de Septiembre</v>
      </c>
      <c r="C3254" s="82"/>
      <c r="D3254" s="82"/>
      <c r="E3254" s="82"/>
      <c r="F3254" s="88" t="s">
        <v>37</v>
      </c>
      <c r="G3254" s="263">
        <f>Fecha_Base</f>
        <v>0</v>
      </c>
    </row>
    <row r="3255" spans="1:123" ht="24" customHeight="1" x14ac:dyDescent="0.2">
      <c r="A3255" s="264" t="s">
        <v>600</v>
      </c>
      <c r="B3255" s="83" t="str">
        <f>Ubicación</f>
        <v>Chimbas</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10.1.1.10</v>
      </c>
      <c r="C3257" s="84" t="str">
        <f>IFERROR(VLOOKUP(B3257,Tabla_CyP,2,FALSE),"")</f>
        <v>P10</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43" t="s">
        <v>506</v>
      </c>
      <c r="B3259" s="444"/>
      <c r="C3259" s="445" t="s">
        <v>0</v>
      </c>
      <c r="D3259" s="445" t="s">
        <v>26</v>
      </c>
      <c r="E3259" s="447" t="s">
        <v>27</v>
      </c>
      <c r="F3259" s="449" t="s">
        <v>28</v>
      </c>
      <c r="G3259" s="449" t="s">
        <v>29</v>
      </c>
    </row>
    <row r="3260" spans="1:123" s="89" customFormat="1" ht="24" customHeight="1" x14ac:dyDescent="0.2">
      <c r="A3260" s="94" t="s">
        <v>507</v>
      </c>
      <c r="B3260" s="94" t="s">
        <v>508</v>
      </c>
      <c r="C3260" s="446"/>
      <c r="D3260" s="446"/>
      <c r="E3260" s="448"/>
      <c r="F3260" s="450"/>
      <c r="G3260" s="450"/>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10.1.1.10</v>
      </c>
      <c r="B3299" s="276" t="str">
        <f>C3257</f>
        <v>P10</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Primaria Creacion Bº 7 de Septiembre</v>
      </c>
      <c r="C3304" s="82"/>
      <c r="D3304" s="82"/>
      <c r="E3304" s="82"/>
      <c r="F3304" s="88" t="s">
        <v>37</v>
      </c>
      <c r="G3304" s="263">
        <f>Fecha_Base</f>
        <v>0</v>
      </c>
    </row>
    <row r="3305" spans="1:123" ht="24" customHeight="1" x14ac:dyDescent="0.2">
      <c r="A3305" s="264" t="s">
        <v>600</v>
      </c>
      <c r="B3305" s="83" t="str">
        <f>Ubicación</f>
        <v>Chimbas</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10.1.1.11</v>
      </c>
      <c r="C3307" s="84" t="str">
        <f>IFERROR(VLOOKUP(B3307,Tabla_CyP,2,FALSE),"")</f>
        <v>P11</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43" t="s">
        <v>506</v>
      </c>
      <c r="B3309" s="444"/>
      <c r="C3309" s="445" t="s">
        <v>0</v>
      </c>
      <c r="D3309" s="445" t="s">
        <v>26</v>
      </c>
      <c r="E3309" s="447" t="s">
        <v>27</v>
      </c>
      <c r="F3309" s="449" t="s">
        <v>28</v>
      </c>
      <c r="G3309" s="449" t="s">
        <v>29</v>
      </c>
    </row>
    <row r="3310" spans="1:123" s="89" customFormat="1" ht="24" customHeight="1" x14ac:dyDescent="0.2">
      <c r="A3310" s="94" t="s">
        <v>507</v>
      </c>
      <c r="B3310" s="94" t="s">
        <v>508</v>
      </c>
      <c r="C3310" s="446"/>
      <c r="D3310" s="446"/>
      <c r="E3310" s="448"/>
      <c r="F3310" s="450"/>
      <c r="G3310" s="450"/>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10.1.1.11</v>
      </c>
      <c r="B3349" s="276" t="str">
        <f>C3307</f>
        <v>P11</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Primaria Creacion Bº 7 de Septiembre</v>
      </c>
      <c r="C3354" s="82"/>
      <c r="D3354" s="82"/>
      <c r="E3354" s="82"/>
      <c r="F3354" s="88" t="s">
        <v>37</v>
      </c>
      <c r="G3354" s="263">
        <f>Fecha_Base</f>
        <v>0</v>
      </c>
    </row>
    <row r="3355" spans="1:123" ht="24" customHeight="1" x14ac:dyDescent="0.2">
      <c r="A3355" s="264" t="s">
        <v>600</v>
      </c>
      <c r="B3355" s="83" t="str">
        <f>Ubicación</f>
        <v>Chimbas</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10.1.1.12</v>
      </c>
      <c r="C3357" s="84" t="str">
        <f>IFERROR(VLOOKUP(B3357,Tabla_CyP,2,FALSE),"")</f>
        <v>P12</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43" t="s">
        <v>506</v>
      </c>
      <c r="B3359" s="444"/>
      <c r="C3359" s="445" t="s">
        <v>0</v>
      </c>
      <c r="D3359" s="445" t="s">
        <v>26</v>
      </c>
      <c r="E3359" s="447" t="s">
        <v>27</v>
      </c>
      <c r="F3359" s="449" t="s">
        <v>28</v>
      </c>
      <c r="G3359" s="449" t="s">
        <v>29</v>
      </c>
    </row>
    <row r="3360" spans="1:123" s="89" customFormat="1" ht="24" customHeight="1" x14ac:dyDescent="0.2">
      <c r="A3360" s="94" t="s">
        <v>507</v>
      </c>
      <c r="B3360" s="94" t="s">
        <v>508</v>
      </c>
      <c r="C3360" s="446"/>
      <c r="D3360" s="446"/>
      <c r="E3360" s="448"/>
      <c r="F3360" s="450"/>
      <c r="G3360" s="450"/>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10.1.1.12</v>
      </c>
      <c r="B3399" s="276" t="str">
        <f>C3357</f>
        <v>P12</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Primaria Creacion Bº 7 de Septiembre</v>
      </c>
      <c r="C3404" s="82"/>
      <c r="D3404" s="82"/>
      <c r="E3404" s="82"/>
      <c r="F3404" s="88" t="s">
        <v>37</v>
      </c>
      <c r="G3404" s="263">
        <f>Fecha_Base</f>
        <v>0</v>
      </c>
    </row>
    <row r="3405" spans="1:7" ht="24" customHeight="1" x14ac:dyDescent="0.2">
      <c r="A3405" s="264" t="s">
        <v>600</v>
      </c>
      <c r="B3405" s="83" t="str">
        <f>Ubicación</f>
        <v>Chimbas</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10.1.1.13</v>
      </c>
      <c r="C3407" s="84" t="str">
        <f>IFERROR(VLOOKUP(B3407,Tabla_CyP,2,FALSE),"")</f>
        <v>PL</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43" t="s">
        <v>506</v>
      </c>
      <c r="B3409" s="444"/>
      <c r="C3409" s="445" t="s">
        <v>0</v>
      </c>
      <c r="D3409" s="445" t="s">
        <v>26</v>
      </c>
      <c r="E3409" s="447" t="s">
        <v>27</v>
      </c>
      <c r="F3409" s="449" t="s">
        <v>28</v>
      </c>
      <c r="G3409" s="449" t="s">
        <v>29</v>
      </c>
    </row>
    <row r="3410" spans="1:123" s="89" customFormat="1" ht="24" customHeight="1" x14ac:dyDescent="0.2">
      <c r="A3410" s="94" t="s">
        <v>507</v>
      </c>
      <c r="B3410" s="94" t="s">
        <v>508</v>
      </c>
      <c r="C3410" s="446"/>
      <c r="D3410" s="446"/>
      <c r="E3410" s="448"/>
      <c r="F3410" s="450"/>
      <c r="G3410" s="450"/>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10.1.1.13</v>
      </c>
      <c r="B3449" s="276" t="str">
        <f>C3407</f>
        <v>PL</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Primaria Creacion Bº 7 de Septiembre</v>
      </c>
      <c r="C3454" s="82"/>
      <c r="D3454" s="82"/>
      <c r="E3454" s="82"/>
      <c r="F3454" s="88" t="s">
        <v>37</v>
      </c>
      <c r="G3454" s="263">
        <f>Fecha_Base</f>
        <v>0</v>
      </c>
    </row>
    <row r="3455" spans="1:7" ht="24" customHeight="1" x14ac:dyDescent="0.2">
      <c r="A3455" s="264" t="s">
        <v>600</v>
      </c>
      <c r="B3455" s="83" t="str">
        <f>Ubicación</f>
        <v>Chimbas</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10.1.1.14</v>
      </c>
      <c r="C3457" s="84" t="str">
        <f>IFERROR(VLOOKUP(B3457,Tabla_CyP,2,FALSE),"")</f>
        <v>PL1</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43" t="s">
        <v>506</v>
      </c>
      <c r="B3459" s="444"/>
      <c r="C3459" s="445" t="s">
        <v>0</v>
      </c>
      <c r="D3459" s="445" t="s">
        <v>26</v>
      </c>
      <c r="E3459" s="447" t="s">
        <v>27</v>
      </c>
      <c r="F3459" s="449" t="s">
        <v>28</v>
      </c>
      <c r="G3459" s="449" t="s">
        <v>29</v>
      </c>
    </row>
    <row r="3460" spans="1:123" s="89" customFormat="1" ht="24" customHeight="1" x14ac:dyDescent="0.2">
      <c r="A3460" s="94" t="s">
        <v>507</v>
      </c>
      <c r="B3460" s="94" t="s">
        <v>508</v>
      </c>
      <c r="C3460" s="446"/>
      <c r="D3460" s="446"/>
      <c r="E3460" s="448"/>
      <c r="F3460" s="450"/>
      <c r="G3460" s="450"/>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10.1.1.14</v>
      </c>
      <c r="B3499" s="276" t="str">
        <f>C3457</f>
        <v>PL1</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Primaria Creacion Bº 7 de Septiembre</v>
      </c>
      <c r="C3504" s="82"/>
      <c r="D3504" s="82"/>
      <c r="E3504" s="82"/>
      <c r="F3504" s="88" t="s">
        <v>37</v>
      </c>
      <c r="G3504" s="263">
        <f>Fecha_Base</f>
        <v>0</v>
      </c>
    </row>
    <row r="3505" spans="1:123" ht="24" customHeight="1" x14ac:dyDescent="0.2">
      <c r="A3505" s="264" t="s">
        <v>600</v>
      </c>
      <c r="B3505" s="83" t="str">
        <f>Ubicación</f>
        <v>Chimbas</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10.1.1.15</v>
      </c>
      <c r="C3507" s="84" t="str">
        <f>IFERROR(VLOOKUP(B3507,Tabla_CyP,2,FALSE),"")</f>
        <v>PT1</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43" t="s">
        <v>506</v>
      </c>
      <c r="B3509" s="444"/>
      <c r="C3509" s="445" t="s">
        <v>0</v>
      </c>
      <c r="D3509" s="445" t="s">
        <v>26</v>
      </c>
      <c r="E3509" s="447" t="s">
        <v>27</v>
      </c>
      <c r="F3509" s="449" t="s">
        <v>28</v>
      </c>
      <c r="G3509" s="449" t="s">
        <v>29</v>
      </c>
    </row>
    <row r="3510" spans="1:123" s="89" customFormat="1" ht="24" customHeight="1" x14ac:dyDescent="0.2">
      <c r="A3510" s="94" t="s">
        <v>507</v>
      </c>
      <c r="B3510" s="94" t="s">
        <v>508</v>
      </c>
      <c r="C3510" s="446"/>
      <c r="D3510" s="446"/>
      <c r="E3510" s="448"/>
      <c r="F3510" s="450"/>
      <c r="G3510" s="450"/>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10.1.1.15</v>
      </c>
      <c r="B3549" s="276" t="str">
        <f>C3507</f>
        <v>PT1</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Primaria Creacion Bº 7 de Septiembre</v>
      </c>
      <c r="C3554" s="82"/>
      <c r="D3554" s="82"/>
      <c r="E3554" s="82"/>
      <c r="F3554" s="88" t="s">
        <v>37</v>
      </c>
      <c r="G3554" s="263">
        <f>Fecha_Base</f>
        <v>0</v>
      </c>
    </row>
    <row r="3555" spans="1:123" ht="24" customHeight="1" x14ac:dyDescent="0.2">
      <c r="A3555" s="264" t="s">
        <v>600</v>
      </c>
      <c r="B3555" s="83" t="str">
        <f>Ubicación</f>
        <v>Chimbas</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10.1.1.16</v>
      </c>
      <c r="C3557" s="84" t="str">
        <f>IFERROR(VLOOKUP(B3557,Tabla_CyP,2,FALSE),"")</f>
        <v>PT2</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43" t="s">
        <v>506</v>
      </c>
      <c r="B3559" s="444"/>
      <c r="C3559" s="445" t="s">
        <v>0</v>
      </c>
      <c r="D3559" s="445" t="s">
        <v>26</v>
      </c>
      <c r="E3559" s="447" t="s">
        <v>27</v>
      </c>
      <c r="F3559" s="449" t="s">
        <v>28</v>
      </c>
      <c r="G3559" s="449" t="s">
        <v>29</v>
      </c>
    </row>
    <row r="3560" spans="1:123" s="89" customFormat="1" ht="24" customHeight="1" x14ac:dyDescent="0.2">
      <c r="A3560" s="94" t="s">
        <v>507</v>
      </c>
      <c r="B3560" s="94" t="s">
        <v>508</v>
      </c>
      <c r="C3560" s="446"/>
      <c r="D3560" s="446"/>
      <c r="E3560" s="448"/>
      <c r="F3560" s="450"/>
      <c r="G3560" s="450"/>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10.1.1.16</v>
      </c>
      <c r="B3599" s="276" t="str">
        <f>C3557</f>
        <v>PT2</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Primaria Creacion Bº 7 de Septiembre</v>
      </c>
      <c r="C3604" s="82"/>
      <c r="D3604" s="82"/>
      <c r="E3604" s="82"/>
      <c r="F3604" s="88" t="s">
        <v>37</v>
      </c>
      <c r="G3604" s="263">
        <f>Fecha_Base</f>
        <v>0</v>
      </c>
    </row>
    <row r="3605" spans="1:123" ht="24" customHeight="1" x14ac:dyDescent="0.2">
      <c r="A3605" s="264" t="s">
        <v>600</v>
      </c>
      <c r="B3605" s="83" t="str">
        <f>Ubicación</f>
        <v>Chimbas</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10.1.1.17</v>
      </c>
      <c r="C3607" s="84" t="str">
        <f>IFERROR(VLOOKUP(B3607,Tabla_CyP,2,FALSE),"")</f>
        <v>V2</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43" t="s">
        <v>506</v>
      </c>
      <c r="B3609" s="444"/>
      <c r="C3609" s="445" t="s">
        <v>0</v>
      </c>
      <c r="D3609" s="445" t="s">
        <v>26</v>
      </c>
      <c r="E3609" s="447" t="s">
        <v>27</v>
      </c>
      <c r="F3609" s="449" t="s">
        <v>28</v>
      </c>
      <c r="G3609" s="449" t="s">
        <v>29</v>
      </c>
    </row>
    <row r="3610" spans="1:123" s="89" customFormat="1" ht="24" customHeight="1" x14ac:dyDescent="0.2">
      <c r="A3610" s="94" t="s">
        <v>507</v>
      </c>
      <c r="B3610" s="94" t="s">
        <v>508</v>
      </c>
      <c r="C3610" s="446"/>
      <c r="D3610" s="446"/>
      <c r="E3610" s="448"/>
      <c r="F3610" s="450"/>
      <c r="G3610" s="450"/>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10.1.1.17</v>
      </c>
      <c r="B3649" s="276" t="str">
        <f>C3607</f>
        <v>V2</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Primaria Creacion Bº 7 de Septiembre</v>
      </c>
      <c r="C3654" s="82"/>
      <c r="D3654" s="82"/>
      <c r="E3654" s="82"/>
      <c r="F3654" s="88" t="s">
        <v>37</v>
      </c>
      <c r="G3654" s="263">
        <f>Fecha_Base</f>
        <v>0</v>
      </c>
    </row>
    <row r="3655" spans="1:123" ht="24" customHeight="1" x14ac:dyDescent="0.2">
      <c r="A3655" s="264" t="s">
        <v>600</v>
      </c>
      <c r="B3655" s="83" t="str">
        <f>Ubicación</f>
        <v>Chimbas</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10.1.1.18</v>
      </c>
      <c r="C3657" s="84" t="str">
        <f>IFERROR(VLOOKUP(B3657,Tabla_CyP,2,FALSE),"")</f>
        <v>V3</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43" t="s">
        <v>506</v>
      </c>
      <c r="B3659" s="444"/>
      <c r="C3659" s="445" t="s">
        <v>0</v>
      </c>
      <c r="D3659" s="445" t="s">
        <v>26</v>
      </c>
      <c r="E3659" s="447" t="s">
        <v>27</v>
      </c>
      <c r="F3659" s="449" t="s">
        <v>28</v>
      </c>
      <c r="G3659" s="449" t="s">
        <v>29</v>
      </c>
    </row>
    <row r="3660" spans="1:123" s="89" customFormat="1" ht="24" customHeight="1" x14ac:dyDescent="0.2">
      <c r="A3660" s="94" t="s">
        <v>507</v>
      </c>
      <c r="B3660" s="94" t="s">
        <v>508</v>
      </c>
      <c r="C3660" s="446"/>
      <c r="D3660" s="446"/>
      <c r="E3660" s="448"/>
      <c r="F3660" s="450"/>
      <c r="G3660" s="450"/>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10.1.1.18</v>
      </c>
      <c r="B3699" s="276" t="str">
        <f>C3657</f>
        <v>V3</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Primaria Creacion Bº 7 de Septiembre</v>
      </c>
      <c r="C3704" s="82"/>
      <c r="D3704" s="82"/>
      <c r="E3704" s="82"/>
      <c r="F3704" s="88" t="s">
        <v>37</v>
      </c>
      <c r="G3704" s="263">
        <f>Fecha_Base</f>
        <v>0</v>
      </c>
    </row>
    <row r="3705" spans="1:123" ht="24" customHeight="1" x14ac:dyDescent="0.2">
      <c r="A3705" s="264" t="s">
        <v>600</v>
      </c>
      <c r="B3705" s="83" t="str">
        <f>Ubicación</f>
        <v>Chimbas</v>
      </c>
      <c r="C3705" s="83"/>
      <c r="D3705" s="89"/>
      <c r="E3705" s="90"/>
      <c r="G3705" s="265"/>
    </row>
    <row r="3706" spans="1:123" ht="24" customHeight="1" x14ac:dyDescent="0.2">
      <c r="A3706" s="264" t="s">
        <v>38</v>
      </c>
      <c r="B3706" s="92">
        <f>IFERROR(VALUE(LEFT(B3707,FIND(".",B3707)-1)),"")</f>
        <v>10</v>
      </c>
      <c r="C3706" s="84" t="str">
        <f>IFERROR(VLOOKUP(B3706,Tabla_CyP,2,FALSE),"")</f>
        <v xml:space="preserve"> CARPINTERÍAS</v>
      </c>
      <c r="E3706" s="90"/>
      <c r="G3706" s="265"/>
    </row>
    <row r="3707" spans="1:123" ht="24" customHeight="1" x14ac:dyDescent="0.2">
      <c r="A3707" s="264" t="s">
        <v>24</v>
      </c>
      <c r="B3707" s="93" t="str">
        <f>IFERROR(VLOOKUP(COUNTIF($A$1:A3707,"ANALISIS DE PRECIOS"),Tabla_NumeroItem,2,FALSE),"")</f>
        <v>10.1.1.19</v>
      </c>
      <c r="C3707" s="84" t="str">
        <f>IFERROR(VLOOKUP(B3707,Tabla_CyP,2,FALSE),"")</f>
        <v>V4</v>
      </c>
      <c r="D3707" s="89"/>
      <c r="E3707" s="90"/>
      <c r="F3707" s="88" t="s">
        <v>25</v>
      </c>
      <c r="G3707" s="266" t="str">
        <f>IFERROR(VLOOKUP(B3707,Tabla_CyP,4,FALSE),"")</f>
        <v>m2</v>
      </c>
    </row>
    <row r="3708" spans="1:123" ht="24" customHeight="1" x14ac:dyDescent="0.2">
      <c r="A3708" s="264"/>
      <c r="B3708" s="83"/>
      <c r="D3708" s="89"/>
      <c r="E3708" s="90"/>
      <c r="G3708" s="265"/>
    </row>
    <row r="3709" spans="1:123" ht="24" customHeight="1" x14ac:dyDescent="0.2">
      <c r="A3709" s="443" t="s">
        <v>506</v>
      </c>
      <c r="B3709" s="444"/>
      <c r="C3709" s="445" t="s">
        <v>0</v>
      </c>
      <c r="D3709" s="445" t="s">
        <v>26</v>
      </c>
      <c r="E3709" s="447" t="s">
        <v>27</v>
      </c>
      <c r="F3709" s="449" t="s">
        <v>28</v>
      </c>
      <c r="G3709" s="449" t="s">
        <v>29</v>
      </c>
    </row>
    <row r="3710" spans="1:123" s="89" customFormat="1" ht="24" customHeight="1" x14ac:dyDescent="0.2">
      <c r="A3710" s="94" t="s">
        <v>507</v>
      </c>
      <c r="B3710" s="94" t="s">
        <v>508</v>
      </c>
      <c r="C3710" s="446"/>
      <c r="D3710" s="446"/>
      <c r="E3710" s="448"/>
      <c r="F3710" s="450"/>
      <c r="G3710" s="450"/>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10.1.1.19</v>
      </c>
      <c r="B3749" s="276" t="str">
        <f>C3707</f>
        <v>V4</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Primaria Creacion Bº 7 de Septiembre</v>
      </c>
      <c r="C3754" s="82"/>
      <c r="D3754" s="82"/>
      <c r="E3754" s="82"/>
      <c r="F3754" s="88" t="s">
        <v>37</v>
      </c>
      <c r="G3754" s="263">
        <f>Fecha_Base</f>
        <v>0</v>
      </c>
    </row>
    <row r="3755" spans="1:123" ht="24" customHeight="1" x14ac:dyDescent="0.2">
      <c r="A3755" s="264" t="s">
        <v>600</v>
      </c>
      <c r="B3755" s="83" t="str">
        <f>Ubicación</f>
        <v>Chimbas</v>
      </c>
      <c r="C3755" s="83"/>
      <c r="D3755" s="89"/>
      <c r="E3755" s="90"/>
      <c r="G3755" s="265"/>
    </row>
    <row r="3756" spans="1:123" ht="24" customHeight="1" x14ac:dyDescent="0.2">
      <c r="A3756" s="264" t="s">
        <v>38</v>
      </c>
      <c r="B3756" s="92">
        <f>IFERROR(VALUE(LEFT(B3757,FIND(".",B3757)-1)),"")</f>
        <v>10</v>
      </c>
      <c r="C3756" s="84" t="str">
        <f>IFERROR(VLOOKUP(B3756,Tabla_CyP,2,FALSE),"")</f>
        <v xml:space="preserve"> CARPINTERÍAS</v>
      </c>
      <c r="E3756" s="90"/>
      <c r="G3756" s="265"/>
    </row>
    <row r="3757" spans="1:123" ht="24" customHeight="1" x14ac:dyDescent="0.2">
      <c r="A3757" s="264" t="s">
        <v>24</v>
      </c>
      <c r="B3757" s="93" t="str">
        <f>IFERROR(VLOOKUP(COUNTIF($A$1:A3757,"ANALISIS DE PRECIOS"),Tabla_NumeroItem,2,FALSE),"")</f>
        <v>10.1.1.20</v>
      </c>
      <c r="C3757" s="84" t="str">
        <f>IFERROR(VLOOKUP(B3757,Tabla_CyP,2,FALSE),"")</f>
        <v>V5</v>
      </c>
      <c r="D3757" s="89"/>
      <c r="E3757" s="90"/>
      <c r="F3757" s="88" t="s">
        <v>25</v>
      </c>
      <c r="G3757" s="266" t="str">
        <f>IFERROR(VLOOKUP(B3757,Tabla_CyP,4,FALSE),"")</f>
        <v>m2</v>
      </c>
    </row>
    <row r="3758" spans="1:123" ht="24" customHeight="1" x14ac:dyDescent="0.2">
      <c r="A3758" s="264"/>
      <c r="B3758" s="83"/>
      <c r="D3758" s="89"/>
      <c r="E3758" s="90"/>
      <c r="G3758" s="265"/>
    </row>
    <row r="3759" spans="1:123" ht="24" customHeight="1" x14ac:dyDescent="0.2">
      <c r="A3759" s="443" t="s">
        <v>506</v>
      </c>
      <c r="B3759" s="444"/>
      <c r="C3759" s="445" t="s">
        <v>0</v>
      </c>
      <c r="D3759" s="445" t="s">
        <v>26</v>
      </c>
      <c r="E3759" s="447" t="s">
        <v>27</v>
      </c>
      <c r="F3759" s="449" t="s">
        <v>28</v>
      </c>
      <c r="G3759" s="449" t="s">
        <v>29</v>
      </c>
    </row>
    <row r="3760" spans="1:123" s="89" customFormat="1" ht="24" customHeight="1" x14ac:dyDescent="0.2">
      <c r="A3760" s="94" t="s">
        <v>507</v>
      </c>
      <c r="B3760" s="94" t="s">
        <v>508</v>
      </c>
      <c r="C3760" s="446"/>
      <c r="D3760" s="446"/>
      <c r="E3760" s="448"/>
      <c r="F3760" s="450"/>
      <c r="G3760" s="450"/>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10.1.1.20</v>
      </c>
      <c r="B3799" s="276" t="str">
        <f>C3757</f>
        <v>V5</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Primaria Creacion Bº 7 de Septiembre</v>
      </c>
      <c r="C3804" s="82"/>
      <c r="D3804" s="82"/>
      <c r="E3804" s="82"/>
      <c r="F3804" s="88" t="s">
        <v>37</v>
      </c>
      <c r="G3804" s="263">
        <f>Fecha_Base</f>
        <v>0</v>
      </c>
    </row>
    <row r="3805" spans="1:7" ht="24" customHeight="1" x14ac:dyDescent="0.2">
      <c r="A3805" s="264" t="s">
        <v>600</v>
      </c>
      <c r="B3805" s="83" t="str">
        <f>Ubicación</f>
        <v>Chimbas</v>
      </c>
      <c r="C3805" s="83"/>
      <c r="D3805" s="89"/>
      <c r="E3805" s="90"/>
      <c r="G3805" s="265"/>
    </row>
    <row r="3806" spans="1:7" ht="24" customHeight="1" x14ac:dyDescent="0.2">
      <c r="A3806" s="264" t="s">
        <v>38</v>
      </c>
      <c r="B3806" s="92">
        <f>IFERROR(VALUE(LEFT(B3807,FIND(".",B3807)-1)),"")</f>
        <v>10</v>
      </c>
      <c r="C3806" s="84" t="str">
        <f>IFERROR(VLOOKUP(B3806,Tabla_CyP,2,FALSE),"")</f>
        <v xml:space="preserve"> CARPINTERÍAS</v>
      </c>
      <c r="E3806" s="90"/>
      <c r="G3806" s="265"/>
    </row>
    <row r="3807" spans="1:7" ht="24" customHeight="1" x14ac:dyDescent="0.2">
      <c r="A3807" s="264" t="s">
        <v>24</v>
      </c>
      <c r="B3807" s="93" t="str">
        <f>IFERROR(VLOOKUP(COUNTIF($A$1:A3807,"ANALISIS DE PRECIOS"),Tabla_NumeroItem,2,FALSE),"")</f>
        <v>10.1.1.21</v>
      </c>
      <c r="C3807" s="84" t="str">
        <f>IFERROR(VLOOKUP(B3807,Tabla_CyP,2,FALSE),"")</f>
        <v>V6</v>
      </c>
      <c r="D3807" s="89"/>
      <c r="E3807" s="90"/>
      <c r="F3807" s="88" t="s">
        <v>25</v>
      </c>
      <c r="G3807" s="266" t="str">
        <f>IFERROR(VLOOKUP(B3807,Tabla_CyP,4,FALSE),"")</f>
        <v>m2</v>
      </c>
    </row>
    <row r="3808" spans="1:7" ht="24" customHeight="1" x14ac:dyDescent="0.2">
      <c r="A3808" s="264"/>
      <c r="B3808" s="83"/>
      <c r="D3808" s="89"/>
      <c r="E3808" s="90"/>
      <c r="G3808" s="265"/>
    </row>
    <row r="3809" spans="1:123" ht="24" customHeight="1" x14ac:dyDescent="0.2">
      <c r="A3809" s="443" t="s">
        <v>506</v>
      </c>
      <c r="B3809" s="444"/>
      <c r="C3809" s="445" t="s">
        <v>0</v>
      </c>
      <c r="D3809" s="445" t="s">
        <v>26</v>
      </c>
      <c r="E3809" s="447" t="s">
        <v>27</v>
      </c>
      <c r="F3809" s="449" t="s">
        <v>28</v>
      </c>
      <c r="G3809" s="449" t="s">
        <v>29</v>
      </c>
    </row>
    <row r="3810" spans="1:123" s="89" customFormat="1" ht="24" customHeight="1" x14ac:dyDescent="0.2">
      <c r="A3810" s="94" t="s">
        <v>507</v>
      </c>
      <c r="B3810" s="94" t="s">
        <v>508</v>
      </c>
      <c r="C3810" s="446"/>
      <c r="D3810" s="446"/>
      <c r="E3810" s="448"/>
      <c r="F3810" s="450"/>
      <c r="G3810" s="450"/>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10.1.1.21</v>
      </c>
      <c r="B3849" s="276" t="str">
        <f>C3807</f>
        <v>V6</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Primaria Creacion Bº 7 de Septiembre</v>
      </c>
      <c r="C3854" s="82"/>
      <c r="D3854" s="82"/>
      <c r="E3854" s="82"/>
      <c r="F3854" s="88" t="s">
        <v>37</v>
      </c>
      <c r="G3854" s="263">
        <f>Fecha_Base</f>
        <v>0</v>
      </c>
    </row>
    <row r="3855" spans="1:7" ht="24" customHeight="1" x14ac:dyDescent="0.2">
      <c r="A3855" s="264" t="s">
        <v>600</v>
      </c>
      <c r="B3855" s="83" t="str">
        <f>Ubicación</f>
        <v>Chimbas</v>
      </c>
      <c r="C3855" s="83"/>
      <c r="D3855" s="89"/>
      <c r="E3855" s="90"/>
      <c r="G3855" s="265"/>
    </row>
    <row r="3856" spans="1:7" ht="24" customHeight="1" x14ac:dyDescent="0.2">
      <c r="A3856" s="264" t="s">
        <v>38</v>
      </c>
      <c r="B3856" s="92">
        <f>IFERROR(VALUE(LEFT(B3857,FIND(".",B3857)-1)),"")</f>
        <v>10</v>
      </c>
      <c r="C3856" s="84" t="str">
        <f>IFERROR(VLOOKUP(B3856,Tabla_CyP,2,FALSE),"")</f>
        <v xml:space="preserve"> CARPINTERÍAS</v>
      </c>
      <c r="E3856" s="90"/>
      <c r="G3856" s="265"/>
    </row>
    <row r="3857" spans="1:123" ht="24" customHeight="1" x14ac:dyDescent="0.2">
      <c r="A3857" s="264" t="s">
        <v>24</v>
      </c>
      <c r="B3857" s="93" t="str">
        <f>IFERROR(VLOOKUP(COUNTIF($A$1:A3857,"ANALISIS DE PRECIOS"),Tabla_NumeroItem,2,FALSE),"")</f>
        <v>10.1.1.22</v>
      </c>
      <c r="C3857" s="84" t="str">
        <f>IFERROR(VLOOKUP(B3857,Tabla_CyP,2,FALSE),"")</f>
        <v>V7</v>
      </c>
      <c r="D3857" s="89"/>
      <c r="E3857" s="90"/>
      <c r="F3857" s="88" t="s">
        <v>25</v>
      </c>
      <c r="G3857" s="266" t="str">
        <f>IFERROR(VLOOKUP(B3857,Tabla_CyP,4,FALSE),"")</f>
        <v>m2</v>
      </c>
    </row>
    <row r="3858" spans="1:123" ht="24" customHeight="1" x14ac:dyDescent="0.2">
      <c r="A3858" s="264"/>
      <c r="B3858" s="83"/>
      <c r="D3858" s="89"/>
      <c r="E3858" s="90"/>
      <c r="G3858" s="265"/>
    </row>
    <row r="3859" spans="1:123" ht="24" customHeight="1" x14ac:dyDescent="0.2">
      <c r="A3859" s="443" t="s">
        <v>506</v>
      </c>
      <c r="B3859" s="444"/>
      <c r="C3859" s="445" t="s">
        <v>0</v>
      </c>
      <c r="D3859" s="445" t="s">
        <v>26</v>
      </c>
      <c r="E3859" s="447" t="s">
        <v>27</v>
      </c>
      <c r="F3859" s="449" t="s">
        <v>28</v>
      </c>
      <c r="G3859" s="449" t="s">
        <v>29</v>
      </c>
    </row>
    <row r="3860" spans="1:123" s="89" customFormat="1" ht="24" customHeight="1" x14ac:dyDescent="0.2">
      <c r="A3860" s="94" t="s">
        <v>507</v>
      </c>
      <c r="B3860" s="94" t="s">
        <v>508</v>
      </c>
      <c r="C3860" s="446"/>
      <c r="D3860" s="446"/>
      <c r="E3860" s="448"/>
      <c r="F3860" s="450"/>
      <c r="G3860" s="450"/>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10.1.1.22</v>
      </c>
      <c r="B3899" s="276" t="str">
        <f>C3857</f>
        <v>V7</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Primaria Creacion Bº 7 de Septiembre</v>
      </c>
      <c r="C3904" s="82"/>
      <c r="D3904" s="82"/>
      <c r="E3904" s="82"/>
      <c r="F3904" s="88" t="s">
        <v>37</v>
      </c>
      <c r="G3904" s="263">
        <f>Fecha_Base</f>
        <v>0</v>
      </c>
    </row>
    <row r="3905" spans="1:123" ht="24" customHeight="1" x14ac:dyDescent="0.2">
      <c r="A3905" s="264" t="s">
        <v>600</v>
      </c>
      <c r="B3905" s="83" t="str">
        <f>Ubicación</f>
        <v>Chimbas</v>
      </c>
      <c r="C3905" s="83"/>
      <c r="D3905" s="89"/>
      <c r="E3905" s="90"/>
      <c r="G3905" s="265"/>
    </row>
    <row r="3906" spans="1:123" ht="24" customHeight="1" x14ac:dyDescent="0.2">
      <c r="A3906" s="264" t="s">
        <v>38</v>
      </c>
      <c r="B3906" s="92">
        <f>IFERROR(VALUE(LEFT(B3907,FIND(".",B3907)-1)),"")</f>
        <v>10</v>
      </c>
      <c r="C3906" s="84" t="str">
        <f>IFERROR(VLOOKUP(B3906,Tabla_CyP,2,FALSE),"")</f>
        <v xml:space="preserve"> CARPINTERÍAS</v>
      </c>
      <c r="E3906" s="90"/>
      <c r="G3906" s="265"/>
    </row>
    <row r="3907" spans="1:123" ht="24" customHeight="1" x14ac:dyDescent="0.2">
      <c r="A3907" s="264" t="s">
        <v>24</v>
      </c>
      <c r="B3907" s="93" t="str">
        <f>IFERROR(VLOOKUP(COUNTIF($A$1:A3907,"ANALISIS DE PRECIOS"),Tabla_NumeroItem,2,FALSE),"")</f>
        <v>10.1.1.23</v>
      </c>
      <c r="C3907" s="84" t="str">
        <f>IFERROR(VLOOKUP(B3907,Tabla_CyP,2,FALSE),"")</f>
        <v>V10</v>
      </c>
      <c r="D3907" s="89"/>
      <c r="E3907" s="90"/>
      <c r="F3907" s="88" t="s">
        <v>25</v>
      </c>
      <c r="G3907" s="266" t="str">
        <f>IFERROR(VLOOKUP(B3907,Tabla_CyP,4,FALSE),"")</f>
        <v>m2</v>
      </c>
    </row>
    <row r="3908" spans="1:123" ht="24" customHeight="1" x14ac:dyDescent="0.2">
      <c r="A3908" s="264"/>
      <c r="B3908" s="83"/>
      <c r="D3908" s="89"/>
      <c r="E3908" s="90"/>
      <c r="G3908" s="265"/>
    </row>
    <row r="3909" spans="1:123" ht="24" customHeight="1" x14ac:dyDescent="0.2">
      <c r="A3909" s="443" t="s">
        <v>506</v>
      </c>
      <c r="B3909" s="444"/>
      <c r="C3909" s="445" t="s">
        <v>0</v>
      </c>
      <c r="D3909" s="445" t="s">
        <v>26</v>
      </c>
      <c r="E3909" s="447" t="s">
        <v>27</v>
      </c>
      <c r="F3909" s="449" t="s">
        <v>28</v>
      </c>
      <c r="G3909" s="449" t="s">
        <v>29</v>
      </c>
    </row>
    <row r="3910" spans="1:123" s="89" customFormat="1" ht="24" customHeight="1" x14ac:dyDescent="0.2">
      <c r="A3910" s="94" t="s">
        <v>507</v>
      </c>
      <c r="B3910" s="94" t="s">
        <v>508</v>
      </c>
      <c r="C3910" s="446"/>
      <c r="D3910" s="446"/>
      <c r="E3910" s="448"/>
      <c r="F3910" s="450"/>
      <c r="G3910" s="450"/>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10.1.1.23</v>
      </c>
      <c r="B3949" s="276" t="str">
        <f>C3907</f>
        <v>V10</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Primaria Creacion Bº 7 de Septiembre</v>
      </c>
      <c r="C3954" s="82"/>
      <c r="D3954" s="82"/>
      <c r="E3954" s="82"/>
      <c r="F3954" s="88" t="s">
        <v>37</v>
      </c>
      <c r="G3954" s="263">
        <f>Fecha_Base</f>
        <v>0</v>
      </c>
    </row>
    <row r="3955" spans="1:123" ht="24" customHeight="1" x14ac:dyDescent="0.2">
      <c r="A3955" s="264" t="s">
        <v>600</v>
      </c>
      <c r="B3955" s="83" t="str">
        <f>Ubicación</f>
        <v>Chimbas</v>
      </c>
      <c r="C3955" s="83"/>
      <c r="D3955" s="89"/>
      <c r="E3955" s="90"/>
      <c r="G3955" s="265"/>
    </row>
    <row r="3956" spans="1:123" ht="24" customHeight="1" x14ac:dyDescent="0.2">
      <c r="A3956" s="264" t="s">
        <v>38</v>
      </c>
      <c r="B3956" s="92">
        <f>IFERROR(VALUE(LEFT(B3957,FIND(".",B3957)-1)),"")</f>
        <v>10</v>
      </c>
      <c r="C3956" s="84" t="str">
        <f>IFERROR(VLOOKUP(B3956,Tabla_CyP,2,FALSE),"")</f>
        <v xml:space="preserve"> CARPINTERÍAS</v>
      </c>
      <c r="E3956" s="90"/>
      <c r="G3956" s="265"/>
    </row>
    <row r="3957" spans="1:123" ht="24" customHeight="1" x14ac:dyDescent="0.2">
      <c r="A3957" s="264" t="s">
        <v>24</v>
      </c>
      <c r="B3957" s="93" t="str">
        <f>IFERROR(VLOOKUP(COUNTIF($A$1:A3957,"ANALISIS DE PRECIOS"),Tabla_NumeroItem,2,FALSE),"")</f>
        <v>10.1.3</v>
      </c>
      <c r="C3957" s="84" t="str">
        <f>IFERROR(VLOOKUP(B3957,Tabla_CyP,2,FALSE),"")</f>
        <v>Chapa artística micro perforada</v>
      </c>
      <c r="D3957" s="89"/>
      <c r="E3957" s="90"/>
      <c r="F3957" s="88" t="s">
        <v>25</v>
      </c>
      <c r="G3957" s="266" t="str">
        <f>IFERROR(VLOOKUP(B3957,Tabla_CyP,4,FALSE),"")</f>
        <v>m2</v>
      </c>
    </row>
    <row r="3958" spans="1:123" ht="24" customHeight="1" x14ac:dyDescent="0.2">
      <c r="A3958" s="264"/>
      <c r="B3958" s="83"/>
      <c r="D3958" s="89"/>
      <c r="E3958" s="90"/>
      <c r="G3958" s="265"/>
    </row>
    <row r="3959" spans="1:123" ht="24" customHeight="1" x14ac:dyDescent="0.2">
      <c r="A3959" s="443" t="s">
        <v>506</v>
      </c>
      <c r="B3959" s="444"/>
      <c r="C3959" s="445" t="s">
        <v>0</v>
      </c>
      <c r="D3959" s="445" t="s">
        <v>26</v>
      </c>
      <c r="E3959" s="447" t="s">
        <v>27</v>
      </c>
      <c r="F3959" s="449" t="s">
        <v>28</v>
      </c>
      <c r="G3959" s="449" t="s">
        <v>29</v>
      </c>
    </row>
    <row r="3960" spans="1:123" s="89" customFormat="1" ht="24" customHeight="1" x14ac:dyDescent="0.2">
      <c r="A3960" s="94" t="s">
        <v>507</v>
      </c>
      <c r="B3960" s="94" t="s">
        <v>508</v>
      </c>
      <c r="C3960" s="446"/>
      <c r="D3960" s="446"/>
      <c r="E3960" s="448"/>
      <c r="F3960" s="450"/>
      <c r="G3960" s="450"/>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10.1.3</v>
      </c>
      <c r="B3999" s="276" t="str">
        <f>C3957</f>
        <v>Chapa artística micro perforada</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Primaria Creacion Bº 7 de Septiembre</v>
      </c>
      <c r="C4004" s="82"/>
      <c r="D4004" s="82"/>
      <c r="E4004" s="82"/>
      <c r="F4004" s="88" t="s">
        <v>37</v>
      </c>
      <c r="G4004" s="263">
        <f>Fecha_Base</f>
        <v>0</v>
      </c>
    </row>
    <row r="4005" spans="1:123" ht="24" customHeight="1" x14ac:dyDescent="0.2">
      <c r="A4005" s="264" t="s">
        <v>600</v>
      </c>
      <c r="B4005" s="83" t="str">
        <f>Ubicación</f>
        <v>Chimbas</v>
      </c>
      <c r="C4005" s="83"/>
      <c r="D4005" s="89"/>
      <c r="E4005" s="90"/>
      <c r="G4005" s="265"/>
    </row>
    <row r="4006" spans="1:123" ht="24" customHeight="1" x14ac:dyDescent="0.2">
      <c r="A4006" s="264" t="s">
        <v>38</v>
      </c>
      <c r="B4006" s="92">
        <f>IFERROR(VALUE(LEFT(B4007,FIND(".",B4007)-1)),"")</f>
        <v>10</v>
      </c>
      <c r="C4006" s="84" t="str">
        <f>IFERROR(VLOOKUP(B4006,Tabla_CyP,2,FALSE),"")</f>
        <v xml:space="preserve"> CARPINTERÍAS</v>
      </c>
      <c r="E4006" s="90"/>
      <c r="G4006" s="265"/>
    </row>
    <row r="4007" spans="1:123" ht="24" customHeight="1" x14ac:dyDescent="0.2">
      <c r="A4007" s="264" t="s">
        <v>24</v>
      </c>
      <c r="B4007" s="93" t="str">
        <f>IFERROR(VLOOKUP(COUNTIF($A$1:A4007,"ANALISIS DE PRECIOS"),Tabla_NumeroItem,2,FALSE),"")</f>
        <v>10.1.5</v>
      </c>
      <c r="C4007" s="84" t="str">
        <f>IFERROR(VLOOKUP(B4007,Tabla_CyP,2,FALSE),"")</f>
        <v>Malla de Seguridad</v>
      </c>
      <c r="D4007" s="89"/>
      <c r="E4007" s="90"/>
      <c r="F4007" s="88" t="s">
        <v>25</v>
      </c>
      <c r="G4007" s="266" t="str">
        <f>IFERROR(VLOOKUP(B4007,Tabla_CyP,4,FALSE),"")</f>
        <v>m2</v>
      </c>
    </row>
    <row r="4008" spans="1:123" ht="24" customHeight="1" x14ac:dyDescent="0.2">
      <c r="A4008" s="264"/>
      <c r="B4008" s="83"/>
      <c r="D4008" s="89"/>
      <c r="E4008" s="90"/>
      <c r="G4008" s="265"/>
    </row>
    <row r="4009" spans="1:123" ht="24" customHeight="1" x14ac:dyDescent="0.2">
      <c r="A4009" s="443" t="s">
        <v>506</v>
      </c>
      <c r="B4009" s="444"/>
      <c r="C4009" s="445" t="s">
        <v>0</v>
      </c>
      <c r="D4009" s="445" t="s">
        <v>26</v>
      </c>
      <c r="E4009" s="447" t="s">
        <v>27</v>
      </c>
      <c r="F4009" s="449" t="s">
        <v>28</v>
      </c>
      <c r="G4009" s="449" t="s">
        <v>29</v>
      </c>
    </row>
    <row r="4010" spans="1:123" s="89" customFormat="1" ht="24" customHeight="1" x14ac:dyDescent="0.2">
      <c r="A4010" s="94" t="s">
        <v>507</v>
      </c>
      <c r="B4010" s="94" t="s">
        <v>508</v>
      </c>
      <c r="C4010" s="446"/>
      <c r="D4010" s="446"/>
      <c r="E4010" s="448"/>
      <c r="F4010" s="450"/>
      <c r="G4010" s="450"/>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10.1.5</v>
      </c>
      <c r="B4049" s="276" t="str">
        <f>C4007</f>
        <v>Malla de Seguridad</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Primaria Creacion Bº 7 de Septiembre</v>
      </c>
      <c r="C4054" s="82"/>
      <c r="D4054" s="82"/>
      <c r="E4054" s="82"/>
      <c r="F4054" s="88" t="s">
        <v>37</v>
      </c>
      <c r="G4054" s="263">
        <f>Fecha_Base</f>
        <v>0</v>
      </c>
    </row>
    <row r="4055" spans="1:123" ht="24" customHeight="1" x14ac:dyDescent="0.2">
      <c r="A4055" s="264" t="s">
        <v>600</v>
      </c>
      <c r="B4055" s="83" t="str">
        <f>Ubicación</f>
        <v>Chimbas</v>
      </c>
      <c r="C4055" s="83"/>
      <c r="D4055" s="89"/>
      <c r="E4055" s="90"/>
      <c r="G4055" s="265"/>
    </row>
    <row r="4056" spans="1:123" ht="24" customHeight="1" x14ac:dyDescent="0.2">
      <c r="A4056" s="264" t="s">
        <v>38</v>
      </c>
      <c r="B4056" s="92">
        <f>IFERROR(VALUE(LEFT(B4057,FIND(".",B4057)-1)),"")</f>
        <v>10</v>
      </c>
      <c r="C4056" s="84" t="str">
        <f>IFERROR(VLOOKUP(B4056,Tabla_CyP,2,FALSE),"")</f>
        <v xml:space="preserve"> CARPINTERÍAS</v>
      </c>
      <c r="E4056" s="90"/>
      <c r="G4056" s="265"/>
    </row>
    <row r="4057" spans="1:123" ht="24" customHeight="1" x14ac:dyDescent="0.2">
      <c r="A4057" s="264" t="s">
        <v>24</v>
      </c>
      <c r="B4057" s="93" t="str">
        <f>IFERROR(VLOOKUP(COUNTIF($A$1:A4057,"ANALISIS DE PRECIOS"),Tabla_NumeroItem,2,FALSE),"")</f>
        <v>10.2.1</v>
      </c>
      <c r="C4057" s="84" t="str">
        <f>IFERROR(VLOOKUP(B4057,Tabla_CyP,2,FALSE),"")</f>
        <v>V1</v>
      </c>
      <c r="D4057" s="89"/>
      <c r="E4057" s="90"/>
      <c r="F4057" s="88" t="s">
        <v>25</v>
      </c>
      <c r="G4057" s="266" t="str">
        <f>IFERROR(VLOOKUP(B4057,Tabla_CyP,4,FALSE),"")</f>
        <v>m2</v>
      </c>
    </row>
    <row r="4058" spans="1:123" ht="24" customHeight="1" x14ac:dyDescent="0.2">
      <c r="A4058" s="264"/>
      <c r="B4058" s="83"/>
      <c r="D4058" s="89"/>
      <c r="E4058" s="90"/>
      <c r="G4058" s="265"/>
    </row>
    <row r="4059" spans="1:123" ht="24" customHeight="1" x14ac:dyDescent="0.2">
      <c r="A4059" s="443" t="s">
        <v>506</v>
      </c>
      <c r="B4059" s="444"/>
      <c r="C4059" s="445" t="s">
        <v>0</v>
      </c>
      <c r="D4059" s="445" t="s">
        <v>26</v>
      </c>
      <c r="E4059" s="447" t="s">
        <v>27</v>
      </c>
      <c r="F4059" s="449" t="s">
        <v>28</v>
      </c>
      <c r="G4059" s="449" t="s">
        <v>29</v>
      </c>
    </row>
    <row r="4060" spans="1:123" s="89" customFormat="1" ht="24" customHeight="1" x14ac:dyDescent="0.2">
      <c r="A4060" s="94" t="s">
        <v>507</v>
      </c>
      <c r="B4060" s="94" t="s">
        <v>508</v>
      </c>
      <c r="C4060" s="446"/>
      <c r="D4060" s="446"/>
      <c r="E4060" s="448"/>
      <c r="F4060" s="450"/>
      <c r="G4060" s="450"/>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10.2.1</v>
      </c>
      <c r="B4099" s="276" t="str">
        <f>C4057</f>
        <v>V1</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Primaria Creacion Bº 7 de Septiembre</v>
      </c>
      <c r="C4104" s="82"/>
      <c r="D4104" s="82"/>
      <c r="E4104" s="82"/>
      <c r="F4104" s="88" t="s">
        <v>37</v>
      </c>
      <c r="G4104" s="263">
        <f>Fecha_Base</f>
        <v>0</v>
      </c>
    </row>
    <row r="4105" spans="1:123" ht="24" customHeight="1" x14ac:dyDescent="0.2">
      <c r="A4105" s="264" t="s">
        <v>600</v>
      </c>
      <c r="B4105" s="83" t="str">
        <f>Ubicación</f>
        <v>Chimbas</v>
      </c>
      <c r="C4105" s="83"/>
      <c r="D4105" s="89"/>
      <c r="E4105" s="90"/>
      <c r="G4105" s="265"/>
    </row>
    <row r="4106" spans="1:123" ht="24" customHeight="1" x14ac:dyDescent="0.2">
      <c r="A4106" s="264" t="s">
        <v>38</v>
      </c>
      <c r="B4106" s="92">
        <f>IFERROR(VALUE(LEFT(B4107,FIND(".",B4107)-1)),"")</f>
        <v>10</v>
      </c>
      <c r="C4106" s="84" t="str">
        <f>IFERROR(VLOOKUP(B4106,Tabla_CyP,2,FALSE),"")</f>
        <v xml:space="preserve"> CARPINTERÍAS</v>
      </c>
      <c r="E4106" s="90"/>
      <c r="G4106" s="265"/>
    </row>
    <row r="4107" spans="1:123" ht="24" customHeight="1" x14ac:dyDescent="0.2">
      <c r="A4107" s="264" t="s">
        <v>24</v>
      </c>
      <c r="B4107" s="93" t="str">
        <f>IFERROR(VLOOKUP(COUNTIF($A$1:A4107,"ANALISIS DE PRECIOS"),Tabla_NumeroItem,2,FALSE),"")</f>
        <v>10.2.2</v>
      </c>
      <c r="C4107" s="84" t="str">
        <f>IFERROR(VLOOKUP(B4107,Tabla_CyP,2,FALSE),"")</f>
        <v>V8</v>
      </c>
      <c r="D4107" s="89"/>
      <c r="E4107" s="90"/>
      <c r="F4107" s="88" t="s">
        <v>25</v>
      </c>
      <c r="G4107" s="266" t="str">
        <f>IFERROR(VLOOKUP(B4107,Tabla_CyP,4,FALSE),"")</f>
        <v>m2</v>
      </c>
    </row>
    <row r="4108" spans="1:123" ht="24" customHeight="1" x14ac:dyDescent="0.2">
      <c r="A4108" s="264"/>
      <c r="B4108" s="83"/>
      <c r="D4108" s="89"/>
      <c r="E4108" s="90"/>
      <c r="G4108" s="265"/>
    </row>
    <row r="4109" spans="1:123" ht="24" customHeight="1" x14ac:dyDescent="0.2">
      <c r="A4109" s="443" t="s">
        <v>506</v>
      </c>
      <c r="B4109" s="444"/>
      <c r="C4109" s="445" t="s">
        <v>0</v>
      </c>
      <c r="D4109" s="445" t="s">
        <v>26</v>
      </c>
      <c r="E4109" s="447" t="s">
        <v>27</v>
      </c>
      <c r="F4109" s="449" t="s">
        <v>28</v>
      </c>
      <c r="G4109" s="449" t="s">
        <v>29</v>
      </c>
    </row>
    <row r="4110" spans="1:123" s="89" customFormat="1" ht="24" customHeight="1" x14ac:dyDescent="0.2">
      <c r="A4110" s="94" t="s">
        <v>507</v>
      </c>
      <c r="B4110" s="94" t="s">
        <v>508</v>
      </c>
      <c r="C4110" s="446"/>
      <c r="D4110" s="446"/>
      <c r="E4110" s="448"/>
      <c r="F4110" s="450"/>
      <c r="G4110" s="450"/>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10.2.2</v>
      </c>
      <c r="B4149" s="276" t="str">
        <f>C4107</f>
        <v>V8</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Primaria Creacion Bº 7 de Septiembre</v>
      </c>
      <c r="C4154" s="82"/>
      <c r="D4154" s="82"/>
      <c r="E4154" s="82"/>
      <c r="F4154" s="88" t="s">
        <v>37</v>
      </c>
      <c r="G4154" s="263">
        <f>Fecha_Base</f>
        <v>0</v>
      </c>
    </row>
    <row r="4155" spans="1:123" ht="24" customHeight="1" x14ac:dyDescent="0.2">
      <c r="A4155" s="264" t="s">
        <v>600</v>
      </c>
      <c r="B4155" s="83" t="str">
        <f>Ubicación</f>
        <v>Chimbas</v>
      </c>
      <c r="C4155" s="83"/>
      <c r="D4155" s="89"/>
      <c r="E4155" s="90"/>
      <c r="G4155" s="265"/>
    </row>
    <row r="4156" spans="1:123" ht="24" customHeight="1" x14ac:dyDescent="0.2">
      <c r="A4156" s="264" t="s">
        <v>38</v>
      </c>
      <c r="B4156" s="92">
        <f>IFERROR(VALUE(LEFT(B4157,FIND(".",B4157)-1)),"")</f>
        <v>10</v>
      </c>
      <c r="C4156" s="84" t="str">
        <f>IFERROR(VLOOKUP(B4156,Tabla_CyP,2,FALSE),"")</f>
        <v xml:space="preserve"> CARPINTERÍAS</v>
      </c>
      <c r="E4156" s="90"/>
      <c r="G4156" s="265"/>
    </row>
    <row r="4157" spans="1:123" ht="24" customHeight="1" x14ac:dyDescent="0.2">
      <c r="A4157" s="264" t="s">
        <v>24</v>
      </c>
      <c r="B4157" s="93" t="str">
        <f>IFERROR(VLOOKUP(COUNTIF($A$1:A4157,"ANALISIS DE PRECIOS"),Tabla_NumeroItem,2,FALSE),"")</f>
        <v>10.2.3</v>
      </c>
      <c r="C4157" s="84" t="str">
        <f>IFERROR(VLOOKUP(B4157,Tabla_CyP,2,FALSE),"")</f>
        <v>V9</v>
      </c>
      <c r="D4157" s="89"/>
      <c r="E4157" s="90"/>
      <c r="F4157" s="88" t="s">
        <v>25</v>
      </c>
      <c r="G4157" s="266" t="str">
        <f>IFERROR(VLOOKUP(B4157,Tabla_CyP,4,FALSE),"")</f>
        <v>m2</v>
      </c>
    </row>
    <row r="4158" spans="1:123" ht="24" customHeight="1" x14ac:dyDescent="0.2">
      <c r="A4158" s="264"/>
      <c r="B4158" s="83"/>
      <c r="D4158" s="89"/>
      <c r="E4158" s="90"/>
      <c r="G4158" s="265"/>
    </row>
    <row r="4159" spans="1:123" ht="24" customHeight="1" x14ac:dyDescent="0.2">
      <c r="A4159" s="443" t="s">
        <v>506</v>
      </c>
      <c r="B4159" s="444"/>
      <c r="C4159" s="445" t="s">
        <v>0</v>
      </c>
      <c r="D4159" s="445" t="s">
        <v>26</v>
      </c>
      <c r="E4159" s="447" t="s">
        <v>27</v>
      </c>
      <c r="F4159" s="449" t="s">
        <v>28</v>
      </c>
      <c r="G4159" s="449" t="s">
        <v>29</v>
      </c>
    </row>
    <row r="4160" spans="1:123" s="89" customFormat="1" ht="24" customHeight="1" x14ac:dyDescent="0.2">
      <c r="A4160" s="94" t="s">
        <v>507</v>
      </c>
      <c r="B4160" s="94" t="s">
        <v>508</v>
      </c>
      <c r="C4160" s="446"/>
      <c r="D4160" s="446"/>
      <c r="E4160" s="448"/>
      <c r="F4160" s="450"/>
      <c r="G4160" s="450"/>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10.2.3</v>
      </c>
      <c r="B4199" s="276" t="str">
        <f>C4157</f>
        <v>V9</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Primaria Creacion Bº 7 de Septiembre</v>
      </c>
      <c r="C4204" s="82"/>
      <c r="D4204" s="82"/>
      <c r="E4204" s="82"/>
      <c r="F4204" s="88" t="s">
        <v>37</v>
      </c>
      <c r="G4204" s="263">
        <f>Fecha_Base</f>
        <v>0</v>
      </c>
    </row>
    <row r="4205" spans="1:7" ht="24" customHeight="1" x14ac:dyDescent="0.2">
      <c r="A4205" s="264" t="s">
        <v>600</v>
      </c>
      <c r="B4205" s="83" t="str">
        <f>Ubicación</f>
        <v>Chimbas</v>
      </c>
      <c r="C4205" s="83"/>
      <c r="D4205" s="89"/>
      <c r="E4205" s="90"/>
      <c r="G4205" s="265"/>
    </row>
    <row r="4206" spans="1:7" ht="24" customHeight="1" x14ac:dyDescent="0.2">
      <c r="A4206" s="264" t="s">
        <v>38</v>
      </c>
      <c r="B4206" s="92">
        <f>IFERROR(VALUE(LEFT(B4207,FIND(".",B4207)-1)),"")</f>
        <v>10</v>
      </c>
      <c r="C4206" s="84" t="str">
        <f>IFERROR(VLOOKUP(B4206,Tabla_CyP,2,FALSE),"")</f>
        <v xml:space="preserve"> CARPINTERÍAS</v>
      </c>
      <c r="E4206" s="90"/>
      <c r="G4206" s="265"/>
    </row>
    <row r="4207" spans="1:7" ht="24" customHeight="1" x14ac:dyDescent="0.2">
      <c r="A4207" s="264" t="s">
        <v>24</v>
      </c>
      <c r="B4207" s="93" t="str">
        <f>IFERROR(VLOOKUP(COUNTIF($A$1:A4207,"ANALISIS DE PRECIOS"),Tabla_NumeroItem,2,FALSE),"")</f>
        <v>10.4</v>
      </c>
      <c r="C4207" s="84" t="str">
        <f>IFERROR(VLOOKUP(B4207,Tabla_CyP,2,FALSE),"")</f>
        <v>Muebles fijos</v>
      </c>
      <c r="D4207" s="89"/>
      <c r="E4207" s="90"/>
      <c r="F4207" s="88" t="s">
        <v>25</v>
      </c>
      <c r="G4207" s="266" t="str">
        <f>IFERROR(VLOOKUP(B4207,Tabla_CyP,4,FALSE),"")</f>
        <v>m2</v>
      </c>
    </row>
    <row r="4208" spans="1:7" ht="24" customHeight="1" x14ac:dyDescent="0.2">
      <c r="A4208" s="264"/>
      <c r="B4208" s="83"/>
      <c r="D4208" s="89"/>
      <c r="E4208" s="90"/>
      <c r="G4208" s="265"/>
    </row>
    <row r="4209" spans="1:123" ht="24" customHeight="1" x14ac:dyDescent="0.2">
      <c r="A4209" s="443" t="s">
        <v>506</v>
      </c>
      <c r="B4209" s="444"/>
      <c r="C4209" s="445" t="s">
        <v>0</v>
      </c>
      <c r="D4209" s="445" t="s">
        <v>26</v>
      </c>
      <c r="E4209" s="447" t="s">
        <v>27</v>
      </c>
      <c r="F4209" s="449" t="s">
        <v>28</v>
      </c>
      <c r="G4209" s="449" t="s">
        <v>29</v>
      </c>
    </row>
    <row r="4210" spans="1:123" s="89" customFormat="1" ht="24" customHeight="1" x14ac:dyDescent="0.2">
      <c r="A4210" s="94" t="s">
        <v>507</v>
      </c>
      <c r="B4210" s="94" t="s">
        <v>508</v>
      </c>
      <c r="C4210" s="446"/>
      <c r="D4210" s="446"/>
      <c r="E4210" s="448"/>
      <c r="F4210" s="450"/>
      <c r="G4210" s="450"/>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10.4</v>
      </c>
      <c r="B4249" s="276" t="str">
        <f>C4207</f>
        <v>Muebles fijos</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Primaria Creacion Bº 7 de Septiembre</v>
      </c>
      <c r="C4254" s="82"/>
      <c r="D4254" s="82"/>
      <c r="E4254" s="82"/>
      <c r="F4254" s="88" t="s">
        <v>37</v>
      </c>
      <c r="G4254" s="263">
        <f>Fecha_Base</f>
        <v>0</v>
      </c>
    </row>
    <row r="4255" spans="1:7" ht="24" customHeight="1" x14ac:dyDescent="0.2">
      <c r="A4255" s="264" t="s">
        <v>600</v>
      </c>
      <c r="B4255" s="83" t="str">
        <f>Ubicación</f>
        <v>Chimbas</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11.1.1</v>
      </c>
      <c r="C4257" s="84" t="str">
        <f>IFERROR(VLOOKUP(B4257,Tabla_CyP,2,FALSE),"")</f>
        <v>Bomba centrifuga 1HP</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43" t="s">
        <v>506</v>
      </c>
      <c r="B4259" s="444"/>
      <c r="C4259" s="445" t="s">
        <v>0</v>
      </c>
      <c r="D4259" s="445" t="s">
        <v>26</v>
      </c>
      <c r="E4259" s="447" t="s">
        <v>27</v>
      </c>
      <c r="F4259" s="449" t="s">
        <v>28</v>
      </c>
      <c r="G4259" s="449" t="s">
        <v>29</v>
      </c>
    </row>
    <row r="4260" spans="1:123" s="89" customFormat="1" ht="24" customHeight="1" x14ac:dyDescent="0.2">
      <c r="A4260" s="94" t="s">
        <v>507</v>
      </c>
      <c r="B4260" s="94" t="s">
        <v>508</v>
      </c>
      <c r="C4260" s="446"/>
      <c r="D4260" s="446"/>
      <c r="E4260" s="448"/>
      <c r="F4260" s="450"/>
      <c r="G4260" s="450"/>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11.1.1</v>
      </c>
      <c r="B4299" s="276" t="str">
        <f>C4257</f>
        <v>Bomba centrifuga 1HP</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Primaria Creacion Bº 7 de Septiembre</v>
      </c>
      <c r="C4304" s="82"/>
      <c r="D4304" s="82"/>
      <c r="E4304" s="82"/>
      <c r="F4304" s="88" t="s">
        <v>37</v>
      </c>
      <c r="G4304" s="263">
        <f>Fecha_Base</f>
        <v>0</v>
      </c>
    </row>
    <row r="4305" spans="1:123" ht="24" customHeight="1" x14ac:dyDescent="0.2">
      <c r="A4305" s="264" t="s">
        <v>600</v>
      </c>
      <c r="B4305" s="83" t="str">
        <f>Ubicación</f>
        <v>Chimbas</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11.2.1</v>
      </c>
      <c r="C4307" s="84" t="str">
        <f>IFERROR(VLOOKUP(B4307,Tabla_CyP,2,FALSE),"")</f>
        <v>Llave 1 pto. Jeluz</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43" t="s">
        <v>506</v>
      </c>
      <c r="B4309" s="444"/>
      <c r="C4309" s="445" t="s">
        <v>0</v>
      </c>
      <c r="D4309" s="445" t="s">
        <v>26</v>
      </c>
      <c r="E4309" s="447" t="s">
        <v>27</v>
      </c>
      <c r="F4309" s="449" t="s">
        <v>28</v>
      </c>
      <c r="G4309" s="449" t="s">
        <v>29</v>
      </c>
    </row>
    <row r="4310" spans="1:123" s="89" customFormat="1" ht="24" customHeight="1" x14ac:dyDescent="0.2">
      <c r="A4310" s="94" t="s">
        <v>507</v>
      </c>
      <c r="B4310" s="94" t="s">
        <v>508</v>
      </c>
      <c r="C4310" s="446"/>
      <c r="D4310" s="446"/>
      <c r="E4310" s="448"/>
      <c r="F4310" s="450"/>
      <c r="G4310" s="450"/>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11.2.1</v>
      </c>
      <c r="B4349" s="276" t="str">
        <f>C4307</f>
        <v>Llave 1 pto. Jeluz</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Primaria Creacion Bº 7 de Septiembre</v>
      </c>
      <c r="C4354" s="82"/>
      <c r="D4354" s="82"/>
      <c r="E4354" s="82"/>
      <c r="F4354" s="88" t="s">
        <v>37</v>
      </c>
      <c r="G4354" s="263">
        <f>Fecha_Base</f>
        <v>0</v>
      </c>
    </row>
    <row r="4355" spans="1:123" ht="24" customHeight="1" x14ac:dyDescent="0.2">
      <c r="A4355" s="264" t="s">
        <v>600</v>
      </c>
      <c r="B4355" s="83" t="str">
        <f>Ubicación</f>
        <v>Chimbas</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11.2.2</v>
      </c>
      <c r="C4357" s="84" t="str">
        <f>IFERROR(VLOOKUP(B4357,Tabla_CyP,2,FALSE),"")</f>
        <v>Llave combinación</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43" t="s">
        <v>506</v>
      </c>
      <c r="B4359" s="444"/>
      <c r="C4359" s="445" t="s">
        <v>0</v>
      </c>
      <c r="D4359" s="445" t="s">
        <v>26</v>
      </c>
      <c r="E4359" s="447" t="s">
        <v>27</v>
      </c>
      <c r="F4359" s="449" t="s">
        <v>28</v>
      </c>
      <c r="G4359" s="449" t="s">
        <v>29</v>
      </c>
    </row>
    <row r="4360" spans="1:123" s="89" customFormat="1" ht="24" customHeight="1" x14ac:dyDescent="0.2">
      <c r="A4360" s="94" t="s">
        <v>507</v>
      </c>
      <c r="B4360" s="94" t="s">
        <v>508</v>
      </c>
      <c r="C4360" s="446"/>
      <c r="D4360" s="446"/>
      <c r="E4360" s="448"/>
      <c r="F4360" s="450"/>
      <c r="G4360" s="450"/>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11.2.2</v>
      </c>
      <c r="B4399" s="276" t="str">
        <f>C4357</f>
        <v>Llave combinación</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Primaria Creacion Bº 7 de Septiembre</v>
      </c>
      <c r="C4404" s="82"/>
      <c r="D4404" s="82"/>
      <c r="E4404" s="82"/>
      <c r="F4404" s="88" t="s">
        <v>37</v>
      </c>
      <c r="G4404" s="263">
        <f>Fecha_Base</f>
        <v>0</v>
      </c>
    </row>
    <row r="4405" spans="1:123" ht="24" customHeight="1" x14ac:dyDescent="0.2">
      <c r="A4405" s="264" t="s">
        <v>600</v>
      </c>
      <c r="B4405" s="83" t="str">
        <f>Ubicación</f>
        <v>Chimbas</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11.2.3</v>
      </c>
      <c r="C4407" s="84" t="str">
        <f>IFERROR(VLOOKUP(B4407,Tabla_CyP,2,FALSE),"")</f>
        <v>Toma Monofásico 10A  Exterior Exult (doble)</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43" t="s">
        <v>506</v>
      </c>
      <c r="B4409" s="444"/>
      <c r="C4409" s="445" t="s">
        <v>0</v>
      </c>
      <c r="D4409" s="445" t="s">
        <v>26</v>
      </c>
      <c r="E4409" s="447" t="s">
        <v>27</v>
      </c>
      <c r="F4409" s="449" t="s">
        <v>28</v>
      </c>
      <c r="G4409" s="449" t="s">
        <v>29</v>
      </c>
    </row>
    <row r="4410" spans="1:123" s="89" customFormat="1" ht="24" customHeight="1" x14ac:dyDescent="0.2">
      <c r="A4410" s="94" t="s">
        <v>507</v>
      </c>
      <c r="B4410" s="94" t="s">
        <v>508</v>
      </c>
      <c r="C4410" s="446"/>
      <c r="D4410" s="446"/>
      <c r="E4410" s="448"/>
      <c r="F4410" s="450"/>
      <c r="G4410" s="450"/>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11.2.3</v>
      </c>
      <c r="B4449" s="276" t="str">
        <f>C4407</f>
        <v>Toma Monofásico 10A  Exterior Exult (doble)</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Primaria Creacion Bº 7 de Septiembre</v>
      </c>
      <c r="C4454" s="82"/>
      <c r="D4454" s="82"/>
      <c r="E4454" s="82"/>
      <c r="F4454" s="88" t="s">
        <v>37</v>
      </c>
      <c r="G4454" s="263">
        <f>Fecha_Base</f>
        <v>0</v>
      </c>
    </row>
    <row r="4455" spans="1:123" ht="24" customHeight="1" x14ac:dyDescent="0.2">
      <c r="A4455" s="264" t="s">
        <v>600</v>
      </c>
      <c r="B4455" s="83" t="str">
        <f>Ubicación</f>
        <v>Chimbas</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11.2.4</v>
      </c>
      <c r="C4457" s="84" t="str">
        <f>IFERROR(VLOOKUP(B4457,Tabla_CyP,2,FALSE),"")</f>
        <v>Toma Monofásico 20A  Exterior Exult</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43" t="s">
        <v>506</v>
      </c>
      <c r="B4459" s="444"/>
      <c r="C4459" s="445" t="s">
        <v>0</v>
      </c>
      <c r="D4459" s="445" t="s">
        <v>26</v>
      </c>
      <c r="E4459" s="447" t="s">
        <v>27</v>
      </c>
      <c r="F4459" s="449" t="s">
        <v>28</v>
      </c>
      <c r="G4459" s="449" t="s">
        <v>29</v>
      </c>
    </row>
    <row r="4460" spans="1:123" s="89" customFormat="1" ht="24" customHeight="1" x14ac:dyDescent="0.2">
      <c r="A4460" s="94" t="s">
        <v>507</v>
      </c>
      <c r="B4460" s="94" t="s">
        <v>508</v>
      </c>
      <c r="C4460" s="446"/>
      <c r="D4460" s="446"/>
      <c r="E4460" s="448"/>
      <c r="F4460" s="450"/>
      <c r="G4460" s="450"/>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11.2.4</v>
      </c>
      <c r="B4499" s="276" t="str">
        <f>C4457</f>
        <v>Toma Monofásico 20A  Exterior Exult</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Primaria Creacion Bº 7 de Septiembre</v>
      </c>
      <c r="C4504" s="82"/>
      <c r="D4504" s="82"/>
      <c r="E4504" s="82"/>
      <c r="F4504" s="88" t="s">
        <v>37</v>
      </c>
      <c r="G4504" s="263">
        <f>Fecha_Base</f>
        <v>0</v>
      </c>
    </row>
    <row r="4505" spans="1:123" ht="24" customHeight="1" x14ac:dyDescent="0.2">
      <c r="A4505" s="264" t="s">
        <v>600</v>
      </c>
      <c r="B4505" s="83" t="str">
        <f>Ubicación</f>
        <v>Chimbas</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11.2.5</v>
      </c>
      <c r="C4507" s="84" t="str">
        <f>IFERROR(VLOOKUP(B4507,Tabla_CyP,2,FALSE),"")</f>
        <v>Toma Monofásico 10A  Interior Exult</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43" t="s">
        <v>506</v>
      </c>
      <c r="B4509" s="444"/>
      <c r="C4509" s="445" t="s">
        <v>0</v>
      </c>
      <c r="D4509" s="445" t="s">
        <v>26</v>
      </c>
      <c r="E4509" s="447" t="s">
        <v>27</v>
      </c>
      <c r="F4509" s="449" t="s">
        <v>28</v>
      </c>
      <c r="G4509" s="449" t="s">
        <v>29</v>
      </c>
    </row>
    <row r="4510" spans="1:123" s="89" customFormat="1" ht="24" customHeight="1" x14ac:dyDescent="0.2">
      <c r="A4510" s="94" t="s">
        <v>507</v>
      </c>
      <c r="B4510" s="94" t="s">
        <v>508</v>
      </c>
      <c r="C4510" s="446"/>
      <c r="D4510" s="446"/>
      <c r="E4510" s="448"/>
      <c r="F4510" s="450"/>
      <c r="G4510" s="450"/>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11.2.5</v>
      </c>
      <c r="B4549" s="276" t="str">
        <f>C4507</f>
        <v>Toma Monofásico 10A  Interior Exult</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Primaria Creacion Bº 7 de Septiembre</v>
      </c>
      <c r="C4554" s="82"/>
      <c r="D4554" s="82"/>
      <c r="E4554" s="82"/>
      <c r="F4554" s="88" t="s">
        <v>37</v>
      </c>
      <c r="G4554" s="263">
        <f>Fecha_Base</f>
        <v>0</v>
      </c>
    </row>
    <row r="4555" spans="1:123" ht="24" customHeight="1" x14ac:dyDescent="0.2">
      <c r="A4555" s="264" t="s">
        <v>600</v>
      </c>
      <c r="B4555" s="83" t="str">
        <f>Ubicación</f>
        <v>Chimbas</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11.2.6</v>
      </c>
      <c r="C4557" s="84" t="str">
        <f>IFERROR(VLOOKUP(B4557,Tabla_CyP,2,FALSE),"")</f>
        <v>Toma Monofásico 20A  Interior Exult</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43" t="s">
        <v>506</v>
      </c>
      <c r="B4559" s="444"/>
      <c r="C4559" s="445" t="s">
        <v>0</v>
      </c>
      <c r="D4559" s="445" t="s">
        <v>26</v>
      </c>
      <c r="E4559" s="447" t="s">
        <v>27</v>
      </c>
      <c r="F4559" s="449" t="s">
        <v>28</v>
      </c>
      <c r="G4559" s="449" t="s">
        <v>29</v>
      </c>
    </row>
    <row r="4560" spans="1:123" s="89" customFormat="1" ht="24" customHeight="1" x14ac:dyDescent="0.2">
      <c r="A4560" s="94" t="s">
        <v>507</v>
      </c>
      <c r="B4560" s="94" t="s">
        <v>508</v>
      </c>
      <c r="C4560" s="446"/>
      <c r="D4560" s="446"/>
      <c r="E4560" s="448"/>
      <c r="F4560" s="450"/>
      <c r="G4560" s="450"/>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11.2.6</v>
      </c>
      <c r="B4599" s="276" t="str">
        <f>C4557</f>
        <v>Toma Monofásico 20A  Interior Exult</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Primaria Creacion Bº 7 de Septiembre</v>
      </c>
      <c r="C4604" s="82"/>
      <c r="D4604" s="82"/>
      <c r="E4604" s="82"/>
      <c r="F4604" s="88" t="s">
        <v>37</v>
      </c>
      <c r="G4604" s="263">
        <f>Fecha_Base</f>
        <v>0</v>
      </c>
    </row>
    <row r="4605" spans="1:7" ht="24" customHeight="1" x14ac:dyDescent="0.2">
      <c r="A4605" s="264" t="s">
        <v>600</v>
      </c>
      <c r="B4605" s="83" t="str">
        <f>Ubicación</f>
        <v>Chimbas</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11.2.7</v>
      </c>
      <c r="C4607" s="84" t="str">
        <f>IFERROR(VLOOKUP(B4607,Tabla_CyP,2,FALSE),"")</f>
        <v>Pulsador timbre</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43" t="s">
        <v>506</v>
      </c>
      <c r="B4609" s="444"/>
      <c r="C4609" s="445" t="s">
        <v>0</v>
      </c>
      <c r="D4609" s="445" t="s">
        <v>26</v>
      </c>
      <c r="E4609" s="447" t="s">
        <v>27</v>
      </c>
      <c r="F4609" s="449" t="s">
        <v>28</v>
      </c>
      <c r="G4609" s="449" t="s">
        <v>29</v>
      </c>
    </row>
    <row r="4610" spans="1:123" s="89" customFormat="1" ht="24" customHeight="1" x14ac:dyDescent="0.2">
      <c r="A4610" s="94" t="s">
        <v>507</v>
      </c>
      <c r="B4610" s="94" t="s">
        <v>508</v>
      </c>
      <c r="C4610" s="446"/>
      <c r="D4610" s="446"/>
      <c r="E4610" s="448"/>
      <c r="F4610" s="450"/>
      <c r="G4610" s="450"/>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11.2.7</v>
      </c>
      <c r="B4649" s="276" t="str">
        <f>C4607</f>
        <v>Pulsador timbre</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Primaria Creacion Bº 7 de Septiembre</v>
      </c>
      <c r="C4654" s="82"/>
      <c r="D4654" s="82"/>
      <c r="E4654" s="82"/>
      <c r="F4654" s="88" t="s">
        <v>37</v>
      </c>
      <c r="G4654" s="263">
        <f>Fecha_Base</f>
        <v>0</v>
      </c>
    </row>
    <row r="4655" spans="1:7" ht="24" customHeight="1" x14ac:dyDescent="0.2">
      <c r="A4655" s="264" t="s">
        <v>600</v>
      </c>
      <c r="B4655" s="83" t="str">
        <f>Ubicación</f>
        <v>Chimbas</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11.2.8</v>
      </c>
      <c r="C4657" s="84" t="str">
        <f>IFERROR(VLOOKUP(B4657,Tabla_CyP,2,FALSE),"")</f>
        <v>Timbre común Domiciliario</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43" t="s">
        <v>506</v>
      </c>
      <c r="B4659" s="444"/>
      <c r="C4659" s="445" t="s">
        <v>0</v>
      </c>
      <c r="D4659" s="445" t="s">
        <v>26</v>
      </c>
      <c r="E4659" s="447" t="s">
        <v>27</v>
      </c>
      <c r="F4659" s="449" t="s">
        <v>28</v>
      </c>
      <c r="G4659" s="449" t="s">
        <v>29</v>
      </c>
    </row>
    <row r="4660" spans="1:123" s="89" customFormat="1" ht="24" customHeight="1" x14ac:dyDescent="0.2">
      <c r="A4660" s="94" t="s">
        <v>507</v>
      </c>
      <c r="B4660" s="94" t="s">
        <v>508</v>
      </c>
      <c r="C4660" s="446"/>
      <c r="D4660" s="446"/>
      <c r="E4660" s="448"/>
      <c r="F4660" s="450"/>
      <c r="G4660" s="450"/>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11.2.8</v>
      </c>
      <c r="B4699" s="276" t="str">
        <f>C4657</f>
        <v>Timbre común Domiciliario</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Primaria Creacion Bº 7 de Septiembre</v>
      </c>
      <c r="C4704" s="82"/>
      <c r="D4704" s="82"/>
      <c r="E4704" s="82"/>
      <c r="F4704" s="88" t="s">
        <v>37</v>
      </c>
      <c r="G4704" s="263">
        <f>Fecha_Base</f>
        <v>0</v>
      </c>
    </row>
    <row r="4705" spans="1:123" ht="24" customHeight="1" x14ac:dyDescent="0.2">
      <c r="A4705" s="264" t="s">
        <v>600</v>
      </c>
      <c r="B4705" s="83" t="str">
        <f>Ubicación</f>
        <v>Chimbas</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11.2.9</v>
      </c>
      <c r="C4707" s="84" t="str">
        <f>IFERROR(VLOOKUP(B4707,Tabla_CyP,2,FALSE),"")</f>
        <v>Caja chapa 18 rectangular</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43" t="s">
        <v>506</v>
      </c>
      <c r="B4709" s="444"/>
      <c r="C4709" s="445" t="s">
        <v>0</v>
      </c>
      <c r="D4709" s="445" t="s">
        <v>26</v>
      </c>
      <c r="E4709" s="447" t="s">
        <v>27</v>
      </c>
      <c r="F4709" s="449" t="s">
        <v>28</v>
      </c>
      <c r="G4709" s="449" t="s">
        <v>29</v>
      </c>
    </row>
    <row r="4710" spans="1:123" s="89" customFormat="1" ht="24" customHeight="1" x14ac:dyDescent="0.2">
      <c r="A4710" s="94" t="s">
        <v>507</v>
      </c>
      <c r="B4710" s="94" t="s">
        <v>508</v>
      </c>
      <c r="C4710" s="446"/>
      <c r="D4710" s="446"/>
      <c r="E4710" s="448"/>
      <c r="F4710" s="450"/>
      <c r="G4710" s="450"/>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11.2.9</v>
      </c>
      <c r="B4749" s="276" t="str">
        <f>C4707</f>
        <v>Caja chapa 18 rectangular</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Primaria Creacion Bº 7 de Septiembre</v>
      </c>
      <c r="C4754" s="82"/>
      <c r="D4754" s="82"/>
      <c r="E4754" s="82"/>
      <c r="F4754" s="88" t="s">
        <v>37</v>
      </c>
      <c r="G4754" s="263">
        <f>Fecha_Base</f>
        <v>0</v>
      </c>
    </row>
    <row r="4755" spans="1:123" ht="24" customHeight="1" x14ac:dyDescent="0.2">
      <c r="A4755" s="264" t="s">
        <v>600</v>
      </c>
      <c r="B4755" s="83" t="str">
        <f>Ubicación</f>
        <v>Chimbas</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11.2.10</v>
      </c>
      <c r="C4757" s="84" t="str">
        <f>IFERROR(VLOOKUP(B4757,Tabla_CyP,2,FALSE),"")</f>
        <v xml:space="preserve">Caja chapa 18 octogonal grande </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43" t="s">
        <v>506</v>
      </c>
      <c r="B4759" s="444"/>
      <c r="C4759" s="445" t="s">
        <v>0</v>
      </c>
      <c r="D4759" s="445" t="s">
        <v>26</v>
      </c>
      <c r="E4759" s="447" t="s">
        <v>27</v>
      </c>
      <c r="F4759" s="449" t="s">
        <v>28</v>
      </c>
      <c r="G4759" s="449" t="s">
        <v>29</v>
      </c>
    </row>
    <row r="4760" spans="1:123" s="89" customFormat="1" ht="24" customHeight="1" x14ac:dyDescent="0.2">
      <c r="A4760" s="94" t="s">
        <v>507</v>
      </c>
      <c r="B4760" s="94" t="s">
        <v>508</v>
      </c>
      <c r="C4760" s="446"/>
      <c r="D4760" s="446"/>
      <c r="E4760" s="448"/>
      <c r="F4760" s="450"/>
      <c r="G4760" s="450"/>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11.2.10</v>
      </c>
      <c r="B4799" s="276" t="str">
        <f>C4757</f>
        <v xml:space="preserve">Caja chapa 18 octogonal grande </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Primaria Creacion Bº 7 de Septiembre</v>
      </c>
      <c r="C4804" s="82"/>
      <c r="D4804" s="82"/>
      <c r="E4804" s="82"/>
      <c r="F4804" s="88" t="s">
        <v>37</v>
      </c>
      <c r="G4804" s="263">
        <f>Fecha_Base</f>
        <v>0</v>
      </c>
    </row>
    <row r="4805" spans="1:123" ht="24" customHeight="1" x14ac:dyDescent="0.2">
      <c r="A4805" s="264" t="s">
        <v>600</v>
      </c>
      <c r="B4805" s="83" t="str">
        <f>Ubicación</f>
        <v>Chimbas</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11.2.11</v>
      </c>
      <c r="C4807" s="84" t="str">
        <f>IFERROR(VLOOKUP(B4807,Tabla_CyP,2,FALSE),"")</f>
        <v>Caja chapa 18 octogonal chica</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43" t="s">
        <v>506</v>
      </c>
      <c r="B4809" s="444"/>
      <c r="C4809" s="445" t="s">
        <v>0</v>
      </c>
      <c r="D4809" s="445" t="s">
        <v>26</v>
      </c>
      <c r="E4809" s="447" t="s">
        <v>27</v>
      </c>
      <c r="F4809" s="449" t="s">
        <v>28</v>
      </c>
      <c r="G4809" s="449" t="s">
        <v>29</v>
      </c>
    </row>
    <row r="4810" spans="1:123" s="89" customFormat="1" ht="24" customHeight="1" x14ac:dyDescent="0.2">
      <c r="A4810" s="94" t="s">
        <v>507</v>
      </c>
      <c r="B4810" s="94" t="s">
        <v>508</v>
      </c>
      <c r="C4810" s="446"/>
      <c r="D4810" s="446"/>
      <c r="E4810" s="448"/>
      <c r="F4810" s="450"/>
      <c r="G4810" s="450"/>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11.2.11</v>
      </c>
      <c r="B4849" s="276" t="str">
        <f>C4807</f>
        <v>Caja chapa 18 octogonal chica</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Primaria Creacion Bº 7 de Septiembre</v>
      </c>
      <c r="C4854" s="82"/>
      <c r="D4854" s="82"/>
      <c r="E4854" s="82"/>
      <c r="F4854" s="88" t="s">
        <v>37</v>
      </c>
      <c r="G4854" s="263">
        <f>Fecha_Base</f>
        <v>0</v>
      </c>
    </row>
    <row r="4855" spans="1:123" ht="24" customHeight="1" x14ac:dyDescent="0.2">
      <c r="A4855" s="264" t="s">
        <v>600</v>
      </c>
      <c r="B4855" s="83" t="str">
        <f>Ubicación</f>
        <v>Chimbas</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11.2.12</v>
      </c>
      <c r="C4857" s="84" t="str">
        <f>IFERROR(VLOOKUP(B4857,Tabla_CyP,2,FALSE),"")</f>
        <v>Caja conexión P=7 10 x 10 x 5</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43" t="s">
        <v>506</v>
      </c>
      <c r="B4859" s="444"/>
      <c r="C4859" s="445" t="s">
        <v>0</v>
      </c>
      <c r="D4859" s="445" t="s">
        <v>26</v>
      </c>
      <c r="E4859" s="447" t="s">
        <v>27</v>
      </c>
      <c r="F4859" s="449" t="s">
        <v>28</v>
      </c>
      <c r="G4859" s="449" t="s">
        <v>29</v>
      </c>
    </row>
    <row r="4860" spans="1:123" s="89" customFormat="1" ht="24" customHeight="1" x14ac:dyDescent="0.2">
      <c r="A4860" s="94" t="s">
        <v>507</v>
      </c>
      <c r="B4860" s="94" t="s">
        <v>508</v>
      </c>
      <c r="C4860" s="446"/>
      <c r="D4860" s="446"/>
      <c r="E4860" s="448"/>
      <c r="F4860" s="450"/>
      <c r="G4860" s="450"/>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11.2.12</v>
      </c>
      <c r="B4899" s="276" t="str">
        <f>C4857</f>
        <v>Caja conexión P=7 10 x 10 x 5</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Primaria Creacion Bº 7 de Septiembre</v>
      </c>
      <c r="C4904" s="82"/>
      <c r="D4904" s="82"/>
      <c r="E4904" s="82"/>
      <c r="F4904" s="88" t="s">
        <v>37</v>
      </c>
      <c r="G4904" s="263">
        <f>Fecha_Base</f>
        <v>0</v>
      </c>
    </row>
    <row r="4905" spans="1:123" ht="24" customHeight="1" x14ac:dyDescent="0.2">
      <c r="A4905" s="264" t="s">
        <v>600</v>
      </c>
      <c r="B4905" s="83" t="str">
        <f>Ubicación</f>
        <v>Chimbas</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11.2.13</v>
      </c>
      <c r="C4907" s="84" t="str">
        <f>IFERROR(VLOOKUP(B4907,Tabla_CyP,2,FALSE),"")</f>
        <v>Caja conexión P=7 15 x 15</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43" t="s">
        <v>506</v>
      </c>
      <c r="B4909" s="444"/>
      <c r="C4909" s="445" t="s">
        <v>0</v>
      </c>
      <c r="D4909" s="445" t="s">
        <v>26</v>
      </c>
      <c r="E4909" s="447" t="s">
        <v>27</v>
      </c>
      <c r="F4909" s="449" t="s">
        <v>28</v>
      </c>
      <c r="G4909" s="449" t="s">
        <v>29</v>
      </c>
    </row>
    <row r="4910" spans="1:123" s="89" customFormat="1" ht="24" customHeight="1" x14ac:dyDescent="0.2">
      <c r="A4910" s="94" t="s">
        <v>507</v>
      </c>
      <c r="B4910" s="94" t="s">
        <v>508</v>
      </c>
      <c r="C4910" s="446"/>
      <c r="D4910" s="446"/>
      <c r="E4910" s="448"/>
      <c r="F4910" s="450"/>
      <c r="G4910" s="450"/>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11.2.13</v>
      </c>
      <c r="B4949" s="276" t="str">
        <f>C4907</f>
        <v>Caja conexión P=7 15 x 15</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Primaria Creacion Bº 7 de Septiembre</v>
      </c>
      <c r="C4954" s="82"/>
      <c r="D4954" s="82"/>
      <c r="E4954" s="82"/>
      <c r="F4954" s="88" t="s">
        <v>37</v>
      </c>
      <c r="G4954" s="263">
        <f>Fecha_Base</f>
        <v>0</v>
      </c>
    </row>
    <row r="4955" spans="1:123" ht="24" customHeight="1" x14ac:dyDescent="0.2">
      <c r="A4955" s="264" t="s">
        <v>600</v>
      </c>
      <c r="B4955" s="83" t="str">
        <f>Ubicación</f>
        <v>Chimbas</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11.2.14</v>
      </c>
      <c r="C4957" s="84" t="str">
        <f>IFERROR(VLOOKUP(B4957,Tabla_CyP,2,FALSE),"")</f>
        <v>Caja conexión P=7 20 x 20</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43" t="s">
        <v>506</v>
      </c>
      <c r="B4959" s="444"/>
      <c r="C4959" s="445" t="s">
        <v>0</v>
      </c>
      <c r="D4959" s="445" t="s">
        <v>26</v>
      </c>
      <c r="E4959" s="447" t="s">
        <v>27</v>
      </c>
      <c r="F4959" s="449" t="s">
        <v>28</v>
      </c>
      <c r="G4959" s="449" t="s">
        <v>29</v>
      </c>
    </row>
    <row r="4960" spans="1:123" s="89" customFormat="1" ht="24" customHeight="1" x14ac:dyDescent="0.2">
      <c r="A4960" s="94" t="s">
        <v>507</v>
      </c>
      <c r="B4960" s="94" t="s">
        <v>508</v>
      </c>
      <c r="C4960" s="446"/>
      <c r="D4960" s="446"/>
      <c r="E4960" s="448"/>
      <c r="F4960" s="450"/>
      <c r="G4960" s="450"/>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11.2.14</v>
      </c>
      <c r="B4999" s="276" t="str">
        <f>C4957</f>
        <v>Caja conexión P=7 20 x 20</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Primaria Creacion Bº 7 de Septiembre</v>
      </c>
      <c r="C5004" s="82"/>
      <c r="D5004" s="82"/>
      <c r="E5004" s="82"/>
      <c r="F5004" s="88" t="s">
        <v>37</v>
      </c>
      <c r="G5004" s="263">
        <f>Fecha_Base</f>
        <v>0</v>
      </c>
    </row>
    <row r="5005" spans="1:7" ht="24" customHeight="1" x14ac:dyDescent="0.2">
      <c r="A5005" s="264" t="s">
        <v>600</v>
      </c>
      <c r="B5005" s="83" t="str">
        <f>Ubicación</f>
        <v>Chimbas</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11.2.15</v>
      </c>
      <c r="C5007" s="84" t="str">
        <f>IFERROR(VLOOKUP(B5007,Tabla_CyP,2,FALSE),"")</f>
        <v>Ganchos "U" c/tuercas para cajas</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43" t="s">
        <v>506</v>
      </c>
      <c r="B5009" s="444"/>
      <c r="C5009" s="445" t="s">
        <v>0</v>
      </c>
      <c r="D5009" s="445" t="s">
        <v>26</v>
      </c>
      <c r="E5009" s="447" t="s">
        <v>27</v>
      </c>
      <c r="F5009" s="449" t="s">
        <v>28</v>
      </c>
      <c r="G5009" s="449" t="s">
        <v>29</v>
      </c>
    </row>
    <row r="5010" spans="1:123" s="89" customFormat="1" ht="24" customHeight="1" x14ac:dyDescent="0.2">
      <c r="A5010" s="94" t="s">
        <v>507</v>
      </c>
      <c r="B5010" s="94" t="s">
        <v>508</v>
      </c>
      <c r="C5010" s="446"/>
      <c r="D5010" s="446"/>
      <c r="E5010" s="448"/>
      <c r="F5010" s="450"/>
      <c r="G5010" s="450"/>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11.2.15</v>
      </c>
      <c r="B5049" s="276" t="str">
        <f>C5007</f>
        <v>Ganchos "U" c/tuercas para cajas</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Primaria Creacion Bº 7 de Septiembre</v>
      </c>
      <c r="C5054" s="82"/>
      <c r="D5054" s="82"/>
      <c r="E5054" s="82"/>
      <c r="F5054" s="88" t="s">
        <v>37</v>
      </c>
      <c r="G5054" s="263">
        <f>Fecha_Base</f>
        <v>0</v>
      </c>
    </row>
    <row r="5055" spans="1:7" ht="24" customHeight="1" x14ac:dyDescent="0.2">
      <c r="A5055" s="264" t="s">
        <v>600</v>
      </c>
      <c r="B5055" s="83" t="str">
        <f>Ubicación</f>
        <v>Chimbas</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11.2.16</v>
      </c>
      <c r="C5057" s="84" t="str">
        <f>IFERROR(VLOOKUP(B5057,Tabla_CyP,2,FALSE),"")</f>
        <v>Conector 3/4" zincado a rosca</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43" t="s">
        <v>506</v>
      </c>
      <c r="B5059" s="444"/>
      <c r="C5059" s="445" t="s">
        <v>0</v>
      </c>
      <c r="D5059" s="445" t="s">
        <v>26</v>
      </c>
      <c r="E5059" s="447" t="s">
        <v>27</v>
      </c>
      <c r="F5059" s="449" t="s">
        <v>28</v>
      </c>
      <c r="G5059" s="449" t="s">
        <v>29</v>
      </c>
    </row>
    <row r="5060" spans="1:123" s="89" customFormat="1" ht="24" customHeight="1" x14ac:dyDescent="0.2">
      <c r="A5060" s="94" t="s">
        <v>507</v>
      </c>
      <c r="B5060" s="94" t="s">
        <v>508</v>
      </c>
      <c r="C5060" s="446"/>
      <c r="D5060" s="446"/>
      <c r="E5060" s="448"/>
      <c r="F5060" s="450"/>
      <c r="G5060" s="450"/>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11.2.16</v>
      </c>
      <c r="B5099" s="276" t="str">
        <f>C5057</f>
        <v>Conector 3/4" zincado a rosca</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Primaria Creacion Bº 7 de Septiembre</v>
      </c>
      <c r="C5104" s="82"/>
      <c r="D5104" s="82"/>
      <c r="E5104" s="82"/>
      <c r="F5104" s="88" t="s">
        <v>37</v>
      </c>
      <c r="G5104" s="263">
        <f>Fecha_Base</f>
        <v>0</v>
      </c>
    </row>
    <row r="5105" spans="1:123" ht="24" customHeight="1" x14ac:dyDescent="0.2">
      <c r="A5105" s="264" t="s">
        <v>600</v>
      </c>
      <c r="B5105" s="83" t="str">
        <f>Ubicación</f>
        <v>Chimbas</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11.2.17</v>
      </c>
      <c r="C5107" s="84" t="str">
        <f>IFERROR(VLOOKUP(B5107,Tabla_CyP,2,FALSE),"")</f>
        <v>Caño semipesado 3/4" (15,4 mm) tramo de 3m</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43" t="s">
        <v>506</v>
      </c>
      <c r="B5109" s="444"/>
      <c r="C5109" s="445" t="s">
        <v>0</v>
      </c>
      <c r="D5109" s="445" t="s">
        <v>26</v>
      </c>
      <c r="E5109" s="447" t="s">
        <v>27</v>
      </c>
      <c r="F5109" s="449" t="s">
        <v>28</v>
      </c>
      <c r="G5109" s="449" t="s">
        <v>29</v>
      </c>
    </row>
    <row r="5110" spans="1:123" s="89" customFormat="1" ht="24" customHeight="1" x14ac:dyDescent="0.2">
      <c r="A5110" s="94" t="s">
        <v>507</v>
      </c>
      <c r="B5110" s="94" t="s">
        <v>508</v>
      </c>
      <c r="C5110" s="446"/>
      <c r="D5110" s="446"/>
      <c r="E5110" s="448"/>
      <c r="F5110" s="450"/>
      <c r="G5110" s="450"/>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11.2.17</v>
      </c>
      <c r="B5149" s="276" t="str">
        <f>C5107</f>
        <v>Caño semipesado 3/4" (15,4 mm) tramo de 3m</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Primaria Creacion Bº 7 de Septiembre</v>
      </c>
      <c r="C5154" s="82"/>
      <c r="D5154" s="82"/>
      <c r="E5154" s="82"/>
      <c r="F5154" s="88" t="s">
        <v>37</v>
      </c>
      <c r="G5154" s="263">
        <f>Fecha_Base</f>
        <v>0</v>
      </c>
    </row>
    <row r="5155" spans="1:123" ht="24" customHeight="1" x14ac:dyDescent="0.2">
      <c r="A5155" s="264" t="s">
        <v>600</v>
      </c>
      <c r="B5155" s="83" t="str">
        <f>Ubicación</f>
        <v>Chimbas</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11.2.18</v>
      </c>
      <c r="C5157" s="84" t="str">
        <f>IFERROR(VLOOKUP(B5157,Tabla_CyP,2,FALSE),"")</f>
        <v>Curvas 3/4"</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43" t="s">
        <v>506</v>
      </c>
      <c r="B5159" s="444"/>
      <c r="C5159" s="445" t="s">
        <v>0</v>
      </c>
      <c r="D5159" s="445" t="s">
        <v>26</v>
      </c>
      <c r="E5159" s="447" t="s">
        <v>27</v>
      </c>
      <c r="F5159" s="449" t="s">
        <v>28</v>
      </c>
      <c r="G5159" s="449" t="s">
        <v>29</v>
      </c>
    </row>
    <row r="5160" spans="1:123" s="89" customFormat="1" ht="24" customHeight="1" x14ac:dyDescent="0.2">
      <c r="A5160" s="94" t="s">
        <v>507</v>
      </c>
      <c r="B5160" s="94" t="s">
        <v>508</v>
      </c>
      <c r="C5160" s="446"/>
      <c r="D5160" s="446"/>
      <c r="E5160" s="448"/>
      <c r="F5160" s="450"/>
      <c r="G5160" s="450"/>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11.2.18</v>
      </c>
      <c r="B5199" s="276" t="str">
        <f>C5157</f>
        <v>Curvas 3/4"</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Primaria Creacion Bº 7 de Septiembre</v>
      </c>
      <c r="C5204" s="82"/>
      <c r="D5204" s="82"/>
      <c r="E5204" s="82"/>
      <c r="F5204" s="88" t="s">
        <v>37</v>
      </c>
      <c r="G5204" s="263">
        <f>Fecha_Base</f>
        <v>0</v>
      </c>
    </row>
    <row r="5205" spans="1:123" ht="24" customHeight="1" x14ac:dyDescent="0.2">
      <c r="A5205" s="264" t="s">
        <v>600</v>
      </c>
      <c r="B5205" s="83" t="str">
        <f>Ubicación</f>
        <v>Chimbas</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11.2.19</v>
      </c>
      <c r="C5207" s="84" t="str">
        <f>IFERROR(VLOOKUP(B5207,Tabla_CyP,2,FALSE),"")</f>
        <v>Cupla 3/4"</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43" t="s">
        <v>506</v>
      </c>
      <c r="B5209" s="444"/>
      <c r="C5209" s="445" t="s">
        <v>0</v>
      </c>
      <c r="D5209" s="445" t="s">
        <v>26</v>
      </c>
      <c r="E5209" s="447" t="s">
        <v>27</v>
      </c>
      <c r="F5209" s="449" t="s">
        <v>28</v>
      </c>
      <c r="G5209" s="449" t="s">
        <v>29</v>
      </c>
    </row>
    <row r="5210" spans="1:123" s="89" customFormat="1" ht="24" customHeight="1" x14ac:dyDescent="0.2">
      <c r="A5210" s="94" t="s">
        <v>507</v>
      </c>
      <c r="B5210" s="94" t="s">
        <v>508</v>
      </c>
      <c r="C5210" s="446"/>
      <c r="D5210" s="446"/>
      <c r="E5210" s="448"/>
      <c r="F5210" s="450"/>
      <c r="G5210" s="450"/>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11.2.19</v>
      </c>
      <c r="B5249" s="276" t="str">
        <f>C5207</f>
        <v>Cupla 3/4"</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Primaria Creacion Bº 7 de Septiembre</v>
      </c>
      <c r="C5254" s="82"/>
      <c r="D5254" s="82"/>
      <c r="E5254" s="82"/>
      <c r="F5254" s="88" t="s">
        <v>37</v>
      </c>
      <c r="G5254" s="263">
        <f>Fecha_Base</f>
        <v>0</v>
      </c>
    </row>
    <row r="5255" spans="1:123" ht="24" customHeight="1" x14ac:dyDescent="0.2">
      <c r="A5255" s="264" t="s">
        <v>600</v>
      </c>
      <c r="B5255" s="83" t="str">
        <f>Ubicación</f>
        <v>Chimbas</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11.2.20</v>
      </c>
      <c r="C5257" s="84" t="str">
        <f>IFERROR(VLOOKUP(B5257,Tabla_CyP,2,FALSE),"")</f>
        <v>Gabinete metálico de embutir 12 módulos</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43" t="s">
        <v>506</v>
      </c>
      <c r="B5259" s="444"/>
      <c r="C5259" s="445" t="s">
        <v>0</v>
      </c>
      <c r="D5259" s="445" t="s">
        <v>26</v>
      </c>
      <c r="E5259" s="447" t="s">
        <v>27</v>
      </c>
      <c r="F5259" s="449" t="s">
        <v>28</v>
      </c>
      <c r="G5259" s="449" t="s">
        <v>29</v>
      </c>
    </row>
    <row r="5260" spans="1:123" s="89" customFormat="1" ht="24" customHeight="1" x14ac:dyDescent="0.2">
      <c r="A5260" s="94" t="s">
        <v>507</v>
      </c>
      <c r="B5260" s="94" t="s">
        <v>508</v>
      </c>
      <c r="C5260" s="446"/>
      <c r="D5260" s="446"/>
      <c r="E5260" s="448"/>
      <c r="F5260" s="450"/>
      <c r="G5260" s="450"/>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11.2.20</v>
      </c>
      <c r="B5299" s="276" t="str">
        <f>C5257</f>
        <v>Gabinete metálico de embutir 12 módulos</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Primaria Creacion Bº 7 de Septiembre</v>
      </c>
      <c r="C5304" s="82"/>
      <c r="D5304" s="82"/>
      <c r="E5304" s="82"/>
      <c r="F5304" s="88" t="s">
        <v>37</v>
      </c>
      <c r="G5304" s="263">
        <f>Fecha_Base</f>
        <v>0</v>
      </c>
    </row>
    <row r="5305" spans="1:123" ht="24" customHeight="1" x14ac:dyDescent="0.2">
      <c r="A5305" s="264" t="s">
        <v>600</v>
      </c>
      <c r="B5305" s="83" t="str">
        <f>Ubicación</f>
        <v>Chimbas</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11.2.21</v>
      </c>
      <c r="C5307" s="84" t="str">
        <f>IFERROR(VLOOKUP(B5307,Tabla_CyP,2,FALSE),"")</f>
        <v>Gabinete metálico de embutir 24/30 módulos</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43" t="s">
        <v>506</v>
      </c>
      <c r="B5309" s="444"/>
      <c r="C5309" s="445" t="s">
        <v>0</v>
      </c>
      <c r="D5309" s="445" t="s">
        <v>26</v>
      </c>
      <c r="E5309" s="447" t="s">
        <v>27</v>
      </c>
      <c r="F5309" s="449" t="s">
        <v>28</v>
      </c>
      <c r="G5309" s="449" t="s">
        <v>29</v>
      </c>
    </row>
    <row r="5310" spans="1:123" s="89" customFormat="1" ht="24" customHeight="1" x14ac:dyDescent="0.2">
      <c r="A5310" s="94" t="s">
        <v>507</v>
      </c>
      <c r="B5310" s="94" t="s">
        <v>508</v>
      </c>
      <c r="C5310" s="446"/>
      <c r="D5310" s="446"/>
      <c r="E5310" s="448"/>
      <c r="F5310" s="450"/>
      <c r="G5310" s="450"/>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11.2.21</v>
      </c>
      <c r="B5349" s="276" t="str">
        <f>C5307</f>
        <v>Gabinete metálico de embutir 24/30 módulos</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Primaria Creacion Bº 7 de Septiembre</v>
      </c>
      <c r="C5354" s="82"/>
      <c r="D5354" s="82"/>
      <c r="E5354" s="82"/>
      <c r="F5354" s="88" t="s">
        <v>37</v>
      </c>
      <c r="G5354" s="263">
        <f>Fecha_Base</f>
        <v>0</v>
      </c>
    </row>
    <row r="5355" spans="1:123" ht="24" customHeight="1" x14ac:dyDescent="0.2">
      <c r="A5355" s="264" t="s">
        <v>600</v>
      </c>
      <c r="B5355" s="83" t="str">
        <f>Ubicación</f>
        <v>Chimbas</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11.2.22</v>
      </c>
      <c r="C5357" s="84" t="str">
        <f>IFERROR(VLOOKUP(B5357,Tabla_CyP,2,FALSE),"")</f>
        <v xml:space="preserve">Gabinete metálico de embutir 32/40 módulos                         </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43" t="s">
        <v>506</v>
      </c>
      <c r="B5359" s="444"/>
      <c r="C5359" s="445" t="s">
        <v>0</v>
      </c>
      <c r="D5359" s="445" t="s">
        <v>26</v>
      </c>
      <c r="E5359" s="447" t="s">
        <v>27</v>
      </c>
      <c r="F5359" s="449" t="s">
        <v>28</v>
      </c>
      <c r="G5359" s="449" t="s">
        <v>29</v>
      </c>
    </row>
    <row r="5360" spans="1:123" s="89" customFormat="1" ht="24" customHeight="1" x14ac:dyDescent="0.2">
      <c r="A5360" s="94" t="s">
        <v>507</v>
      </c>
      <c r="B5360" s="94" t="s">
        <v>508</v>
      </c>
      <c r="C5360" s="446"/>
      <c r="D5360" s="446"/>
      <c r="E5360" s="448"/>
      <c r="F5360" s="450"/>
      <c r="G5360" s="450"/>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11.2.22</v>
      </c>
      <c r="B5399" s="276" t="str">
        <f>C5357</f>
        <v xml:space="preserve">Gabinete metálico de embutir 32/40 módulos                         </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Primaria Creacion Bº 7 de Septiembre</v>
      </c>
      <c r="C5404" s="82"/>
      <c r="D5404" s="82"/>
      <c r="E5404" s="82"/>
      <c r="F5404" s="88" t="s">
        <v>37</v>
      </c>
      <c r="G5404" s="263">
        <f>Fecha_Base</f>
        <v>0</v>
      </c>
    </row>
    <row r="5405" spans="1:7" ht="24" customHeight="1" x14ac:dyDescent="0.2">
      <c r="A5405" s="264" t="s">
        <v>600</v>
      </c>
      <c r="B5405" s="83" t="str">
        <f>Ubicación</f>
        <v>Chimbas</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11.2.23</v>
      </c>
      <c r="C5407" s="84" t="str">
        <f>IFERROR(VLOOKUP(B5407,Tabla_CyP,2,FALSE),"")</f>
        <v xml:space="preserve">Jabalinas 15x1500 tipo Cooperwel </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43" t="s">
        <v>506</v>
      </c>
      <c r="B5409" s="444"/>
      <c r="C5409" s="445" t="s">
        <v>0</v>
      </c>
      <c r="D5409" s="445" t="s">
        <v>26</v>
      </c>
      <c r="E5409" s="447" t="s">
        <v>27</v>
      </c>
      <c r="F5409" s="449" t="s">
        <v>28</v>
      </c>
      <c r="G5409" s="449" t="s">
        <v>29</v>
      </c>
    </row>
    <row r="5410" spans="1:123" s="89" customFormat="1" ht="24" customHeight="1" x14ac:dyDescent="0.2">
      <c r="A5410" s="94" t="s">
        <v>507</v>
      </c>
      <c r="B5410" s="94" t="s">
        <v>508</v>
      </c>
      <c r="C5410" s="446"/>
      <c r="D5410" s="446"/>
      <c r="E5410" s="448"/>
      <c r="F5410" s="450"/>
      <c r="G5410" s="450"/>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11.2.23</v>
      </c>
      <c r="B5449" s="276" t="str">
        <f>C5407</f>
        <v xml:space="preserve">Jabalinas 15x1500 tipo Cooperwel </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Primaria Creacion Bº 7 de Septiembre</v>
      </c>
      <c r="C5454" s="82"/>
      <c r="D5454" s="82"/>
      <c r="E5454" s="82"/>
      <c r="F5454" s="88" t="s">
        <v>37</v>
      </c>
      <c r="G5454" s="263">
        <f>Fecha_Base</f>
        <v>0</v>
      </c>
    </row>
    <row r="5455" spans="1:7" ht="24" customHeight="1" x14ac:dyDescent="0.2">
      <c r="A5455" s="264" t="s">
        <v>600</v>
      </c>
      <c r="B5455" s="83" t="str">
        <f>Ubicación</f>
        <v>Chimbas</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11.2.24</v>
      </c>
      <c r="C5457" s="84" t="str">
        <f>IFERROR(VLOOKUP(B5457,Tabla_CyP,2,FALSE),"")</f>
        <v>Prensa cable p/jabalina</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43" t="s">
        <v>506</v>
      </c>
      <c r="B5459" s="444"/>
      <c r="C5459" s="445" t="s">
        <v>0</v>
      </c>
      <c r="D5459" s="445" t="s">
        <v>26</v>
      </c>
      <c r="E5459" s="447" t="s">
        <v>27</v>
      </c>
      <c r="F5459" s="449" t="s">
        <v>28</v>
      </c>
      <c r="G5459" s="449" t="s">
        <v>29</v>
      </c>
    </row>
    <row r="5460" spans="1:123" s="89" customFormat="1" ht="24" customHeight="1" x14ac:dyDescent="0.2">
      <c r="A5460" s="94" t="s">
        <v>507</v>
      </c>
      <c r="B5460" s="94" t="s">
        <v>508</v>
      </c>
      <c r="C5460" s="446"/>
      <c r="D5460" s="446"/>
      <c r="E5460" s="448"/>
      <c r="F5460" s="450"/>
      <c r="G5460" s="450"/>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11.2.24</v>
      </c>
      <c r="B5499" s="276" t="str">
        <f>C5457</f>
        <v>Prensa cable p/jabalina</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Primaria Creacion Bº 7 de Septiembre</v>
      </c>
      <c r="C5504" s="82"/>
      <c r="D5504" s="82"/>
      <c r="E5504" s="82"/>
      <c r="F5504" s="88" t="s">
        <v>37</v>
      </c>
      <c r="G5504" s="263">
        <f>Fecha_Base</f>
        <v>0</v>
      </c>
    </row>
    <row r="5505" spans="1:123" ht="24" customHeight="1" x14ac:dyDescent="0.2">
      <c r="A5505" s="264" t="s">
        <v>600</v>
      </c>
      <c r="B5505" s="83" t="str">
        <f>Ubicación</f>
        <v>Chimbas</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11.2.25</v>
      </c>
      <c r="C5507" s="84" t="str">
        <f>IFERROR(VLOOKUP(B5507,Tabla_CyP,2,FALSE),"")</f>
        <v>Caja de Inspección Hierro fundido</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43" t="s">
        <v>506</v>
      </c>
      <c r="B5509" s="444"/>
      <c r="C5509" s="445" t="s">
        <v>0</v>
      </c>
      <c r="D5509" s="445" t="s">
        <v>26</v>
      </c>
      <c r="E5509" s="447" t="s">
        <v>27</v>
      </c>
      <c r="F5509" s="449" t="s">
        <v>28</v>
      </c>
      <c r="G5509" s="449" t="s">
        <v>29</v>
      </c>
    </row>
    <row r="5510" spans="1:123" s="89" customFormat="1" ht="24" customHeight="1" x14ac:dyDescent="0.2">
      <c r="A5510" s="94" t="s">
        <v>507</v>
      </c>
      <c r="B5510" s="94" t="s">
        <v>508</v>
      </c>
      <c r="C5510" s="446"/>
      <c r="D5510" s="446"/>
      <c r="E5510" s="448"/>
      <c r="F5510" s="450"/>
      <c r="G5510" s="450"/>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11.2.25</v>
      </c>
      <c r="B5549" s="276" t="str">
        <f>C5507</f>
        <v>Caja de Inspección Hierro fundido</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Primaria Creacion Bº 7 de Septiembre</v>
      </c>
      <c r="C5554" s="82"/>
      <c r="D5554" s="82"/>
      <c r="E5554" s="82"/>
      <c r="F5554" s="88" t="s">
        <v>37</v>
      </c>
      <c r="G5554" s="263">
        <f>Fecha_Base</f>
        <v>0</v>
      </c>
    </row>
    <row r="5555" spans="1:123" ht="24" customHeight="1" x14ac:dyDescent="0.2">
      <c r="A5555" s="264" t="s">
        <v>600</v>
      </c>
      <c r="B5555" s="83" t="str">
        <f>Ubicación</f>
        <v>Chimbas</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11.2.26</v>
      </c>
      <c r="C5557" s="84" t="str">
        <f>IFERROR(VLOOKUP(B5557,Tabla_CyP,2,FALSE),"")</f>
        <v xml:space="preserve">Cable Cu desnudo 25 mm2 </v>
      </c>
      <c r="D5557" s="89"/>
      <c r="E5557" s="90"/>
      <c r="F5557" s="88" t="s">
        <v>25</v>
      </c>
      <c r="G5557" s="266" t="str">
        <f>IFERROR(VLOOKUP(B5557,Tabla_CyP,4,FALSE),"")</f>
        <v>m.</v>
      </c>
    </row>
    <row r="5558" spans="1:123" ht="24" customHeight="1" x14ac:dyDescent="0.2">
      <c r="A5558" s="264"/>
      <c r="B5558" s="83"/>
      <c r="D5558" s="89"/>
      <c r="E5558" s="90"/>
      <c r="G5558" s="265"/>
    </row>
    <row r="5559" spans="1:123" ht="24" customHeight="1" x14ac:dyDescent="0.2">
      <c r="A5559" s="443" t="s">
        <v>506</v>
      </c>
      <c r="B5559" s="444"/>
      <c r="C5559" s="445" t="s">
        <v>0</v>
      </c>
      <c r="D5559" s="445" t="s">
        <v>26</v>
      </c>
      <c r="E5559" s="447" t="s">
        <v>27</v>
      </c>
      <c r="F5559" s="449" t="s">
        <v>28</v>
      </c>
      <c r="G5559" s="449" t="s">
        <v>29</v>
      </c>
    </row>
    <row r="5560" spans="1:123" s="89" customFormat="1" ht="24" customHeight="1" x14ac:dyDescent="0.2">
      <c r="A5560" s="94" t="s">
        <v>507</v>
      </c>
      <c r="B5560" s="94" t="s">
        <v>508</v>
      </c>
      <c r="C5560" s="446"/>
      <c r="D5560" s="446"/>
      <c r="E5560" s="448"/>
      <c r="F5560" s="450"/>
      <c r="G5560" s="450"/>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11.2.26</v>
      </c>
      <c r="B5599" s="276" t="str">
        <f>C5557</f>
        <v xml:space="preserve">Cable Cu desnudo 25 mm2 </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Primaria Creacion Bº 7 de Septiembre</v>
      </c>
      <c r="C5604" s="82"/>
      <c r="D5604" s="82"/>
      <c r="E5604" s="82"/>
      <c r="F5604" s="88" t="s">
        <v>37</v>
      </c>
      <c r="G5604" s="263">
        <f>Fecha_Base</f>
        <v>0</v>
      </c>
    </row>
    <row r="5605" spans="1:123" ht="24" customHeight="1" x14ac:dyDescent="0.2">
      <c r="A5605" s="264" t="s">
        <v>600</v>
      </c>
      <c r="B5605" s="83" t="str">
        <f>Ubicación</f>
        <v>Chimbas</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11.2.27</v>
      </c>
      <c r="C5607" s="84" t="str">
        <f>IFERROR(VLOOKUP(B5607,Tabla_CyP,2,FALSE),"")</f>
        <v>Cable Cu antillama 1,5 mm2  Pirelli</v>
      </c>
      <c r="D5607" s="89"/>
      <c r="E5607" s="90"/>
      <c r="F5607" s="88" t="s">
        <v>25</v>
      </c>
      <c r="G5607" s="266" t="str">
        <f>IFERROR(VLOOKUP(B5607,Tabla_CyP,4,FALSE),"")</f>
        <v>m.</v>
      </c>
    </row>
    <row r="5608" spans="1:123" ht="24" customHeight="1" x14ac:dyDescent="0.2">
      <c r="A5608" s="264"/>
      <c r="B5608" s="83"/>
      <c r="D5608" s="89"/>
      <c r="E5608" s="90"/>
      <c r="G5608" s="265"/>
    </row>
    <row r="5609" spans="1:123" ht="24" customHeight="1" x14ac:dyDescent="0.2">
      <c r="A5609" s="443" t="s">
        <v>506</v>
      </c>
      <c r="B5609" s="444"/>
      <c r="C5609" s="445" t="s">
        <v>0</v>
      </c>
      <c r="D5609" s="445" t="s">
        <v>26</v>
      </c>
      <c r="E5609" s="447" t="s">
        <v>27</v>
      </c>
      <c r="F5609" s="449" t="s">
        <v>28</v>
      </c>
      <c r="G5609" s="449" t="s">
        <v>29</v>
      </c>
    </row>
    <row r="5610" spans="1:123" s="89" customFormat="1" ht="24" customHeight="1" x14ac:dyDescent="0.2">
      <c r="A5610" s="94" t="s">
        <v>507</v>
      </c>
      <c r="B5610" s="94" t="s">
        <v>508</v>
      </c>
      <c r="C5610" s="446"/>
      <c r="D5610" s="446"/>
      <c r="E5610" s="448"/>
      <c r="F5610" s="450"/>
      <c r="G5610" s="450"/>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11.2.27</v>
      </c>
      <c r="B5649" s="276" t="str">
        <f>C5607</f>
        <v>Cable Cu antillama 1,5 mm2  Pirelli</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Primaria Creacion Bº 7 de Septiembre</v>
      </c>
      <c r="C5654" s="82"/>
      <c r="D5654" s="82"/>
      <c r="E5654" s="82"/>
      <c r="F5654" s="88" t="s">
        <v>37</v>
      </c>
      <c r="G5654" s="263">
        <f>Fecha_Base</f>
        <v>0</v>
      </c>
    </row>
    <row r="5655" spans="1:123" ht="24" customHeight="1" x14ac:dyDescent="0.2">
      <c r="A5655" s="264" t="s">
        <v>600</v>
      </c>
      <c r="B5655" s="83" t="str">
        <f>Ubicación</f>
        <v>Chimbas</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11.2.28</v>
      </c>
      <c r="C5657" s="84" t="str">
        <f>IFERROR(VLOOKUP(B5657,Tabla_CyP,2,FALSE),"")</f>
        <v>Cable Cu antillama 2,5 mm2 pirelli</v>
      </c>
      <c r="D5657" s="89"/>
      <c r="E5657" s="90"/>
      <c r="F5657" s="88" t="s">
        <v>25</v>
      </c>
      <c r="G5657" s="266" t="str">
        <f>IFERROR(VLOOKUP(B5657,Tabla_CyP,4,FALSE),"")</f>
        <v>m.</v>
      </c>
    </row>
    <row r="5658" spans="1:123" ht="24" customHeight="1" x14ac:dyDescent="0.2">
      <c r="A5658" s="264"/>
      <c r="B5658" s="83"/>
      <c r="D5658" s="89"/>
      <c r="E5658" s="90"/>
      <c r="G5658" s="265"/>
    </row>
    <row r="5659" spans="1:123" ht="24" customHeight="1" x14ac:dyDescent="0.2">
      <c r="A5659" s="443" t="s">
        <v>506</v>
      </c>
      <c r="B5659" s="444"/>
      <c r="C5659" s="445" t="s">
        <v>0</v>
      </c>
      <c r="D5659" s="445" t="s">
        <v>26</v>
      </c>
      <c r="E5659" s="447" t="s">
        <v>27</v>
      </c>
      <c r="F5659" s="449" t="s">
        <v>28</v>
      </c>
      <c r="G5659" s="449" t="s">
        <v>29</v>
      </c>
    </row>
    <row r="5660" spans="1:123" s="89" customFormat="1" ht="24" customHeight="1" x14ac:dyDescent="0.2">
      <c r="A5660" s="94" t="s">
        <v>507</v>
      </c>
      <c r="B5660" s="94" t="s">
        <v>508</v>
      </c>
      <c r="C5660" s="446"/>
      <c r="D5660" s="446"/>
      <c r="E5660" s="448"/>
      <c r="F5660" s="450"/>
      <c r="G5660" s="450"/>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11.2.28</v>
      </c>
      <c r="B5699" s="276" t="str">
        <f>C5657</f>
        <v>Cable Cu antillama 2,5 mm2 pirelli</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Primaria Creacion Bº 7 de Septiembre</v>
      </c>
      <c r="C5704" s="82"/>
      <c r="D5704" s="82"/>
      <c r="E5704" s="82"/>
      <c r="F5704" s="88" t="s">
        <v>37</v>
      </c>
      <c r="G5704" s="263">
        <f>Fecha_Base</f>
        <v>0</v>
      </c>
    </row>
    <row r="5705" spans="1:123" ht="24" customHeight="1" x14ac:dyDescent="0.2">
      <c r="A5705" s="264" t="s">
        <v>600</v>
      </c>
      <c r="B5705" s="83" t="str">
        <f>Ubicación</f>
        <v>Chimbas</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11.2.29</v>
      </c>
      <c r="C5707" s="84" t="str">
        <f>IFERROR(VLOOKUP(B5707,Tabla_CyP,2,FALSE),"")</f>
        <v>Cable Cu antillama 4 mm2  Pirelli</v>
      </c>
      <c r="D5707" s="89"/>
      <c r="E5707" s="90"/>
      <c r="F5707" s="88" t="s">
        <v>25</v>
      </c>
      <c r="G5707" s="266" t="str">
        <f>IFERROR(VLOOKUP(B5707,Tabla_CyP,4,FALSE),"")</f>
        <v>m.</v>
      </c>
    </row>
    <row r="5708" spans="1:123" ht="24" customHeight="1" x14ac:dyDescent="0.2">
      <c r="A5708" s="264"/>
      <c r="B5708" s="83"/>
      <c r="D5708" s="89"/>
      <c r="E5708" s="90"/>
      <c r="G5708" s="265"/>
    </row>
    <row r="5709" spans="1:123" ht="24" customHeight="1" x14ac:dyDescent="0.2">
      <c r="A5709" s="443" t="s">
        <v>506</v>
      </c>
      <c r="B5709" s="444"/>
      <c r="C5709" s="445" t="s">
        <v>0</v>
      </c>
      <c r="D5709" s="445" t="s">
        <v>26</v>
      </c>
      <c r="E5709" s="447" t="s">
        <v>27</v>
      </c>
      <c r="F5709" s="449" t="s">
        <v>28</v>
      </c>
      <c r="G5709" s="449" t="s">
        <v>29</v>
      </c>
    </row>
    <row r="5710" spans="1:123" s="89" customFormat="1" ht="24" customHeight="1" x14ac:dyDescent="0.2">
      <c r="A5710" s="94" t="s">
        <v>507</v>
      </c>
      <c r="B5710" s="94" t="s">
        <v>508</v>
      </c>
      <c r="C5710" s="446"/>
      <c r="D5710" s="446"/>
      <c r="E5710" s="448"/>
      <c r="F5710" s="450"/>
      <c r="G5710" s="450"/>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11.2.29</v>
      </c>
      <c r="B5749" s="276" t="str">
        <f>C5707</f>
        <v>Cable Cu antillama 4 mm2  Pirelli</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Primaria Creacion Bº 7 de Septiembre</v>
      </c>
      <c r="C5754" s="82"/>
      <c r="D5754" s="82"/>
      <c r="E5754" s="82"/>
      <c r="F5754" s="88" t="s">
        <v>37</v>
      </c>
      <c r="G5754" s="263">
        <f>Fecha_Base</f>
        <v>0</v>
      </c>
    </row>
    <row r="5755" spans="1:123" ht="24" customHeight="1" x14ac:dyDescent="0.2">
      <c r="A5755" s="264" t="s">
        <v>600</v>
      </c>
      <c r="B5755" s="83" t="str">
        <f>Ubicación</f>
        <v>Chimbas</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11.2.30</v>
      </c>
      <c r="C5757" s="84" t="str">
        <f>IFERROR(VLOOKUP(B5757,Tabla_CyP,2,FALSE),"")</f>
        <v>Cable Cu antillama 6 mm2 Pirelli</v>
      </c>
      <c r="D5757" s="89"/>
      <c r="E5757" s="90"/>
      <c r="F5757" s="88" t="s">
        <v>25</v>
      </c>
      <c r="G5757" s="266" t="str">
        <f>IFERROR(VLOOKUP(B5757,Tabla_CyP,4,FALSE),"")</f>
        <v>m.</v>
      </c>
    </row>
    <row r="5758" spans="1:123" ht="24" customHeight="1" x14ac:dyDescent="0.2">
      <c r="A5758" s="264"/>
      <c r="B5758" s="83"/>
      <c r="D5758" s="89"/>
      <c r="E5758" s="90"/>
      <c r="G5758" s="265"/>
    </row>
    <row r="5759" spans="1:123" ht="24" customHeight="1" x14ac:dyDescent="0.2">
      <c r="A5759" s="443" t="s">
        <v>506</v>
      </c>
      <c r="B5759" s="444"/>
      <c r="C5759" s="445" t="s">
        <v>0</v>
      </c>
      <c r="D5759" s="445" t="s">
        <v>26</v>
      </c>
      <c r="E5759" s="447" t="s">
        <v>27</v>
      </c>
      <c r="F5759" s="449" t="s">
        <v>28</v>
      </c>
      <c r="G5759" s="449" t="s">
        <v>29</v>
      </c>
    </row>
    <row r="5760" spans="1:123" s="89" customFormat="1" ht="24" customHeight="1" x14ac:dyDescent="0.2">
      <c r="A5760" s="94" t="s">
        <v>507</v>
      </c>
      <c r="B5760" s="94" t="s">
        <v>508</v>
      </c>
      <c r="C5760" s="446"/>
      <c r="D5760" s="446"/>
      <c r="E5760" s="448"/>
      <c r="F5760" s="450"/>
      <c r="G5760" s="450"/>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11.2.30</v>
      </c>
      <c r="B5799" s="276" t="str">
        <f>C5757</f>
        <v>Cable Cu antillama 6 mm2 Pirelli</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Primaria Creacion Bº 7 de Septiembre</v>
      </c>
      <c r="C5804" s="82"/>
      <c r="D5804" s="82"/>
      <c r="E5804" s="82"/>
      <c r="F5804" s="88" t="s">
        <v>37</v>
      </c>
      <c r="G5804" s="263">
        <f>Fecha_Base</f>
        <v>0</v>
      </c>
    </row>
    <row r="5805" spans="1:7" ht="24" customHeight="1" x14ac:dyDescent="0.2">
      <c r="A5805" s="264" t="s">
        <v>600</v>
      </c>
      <c r="B5805" s="83" t="str">
        <f>Ubicación</f>
        <v>Chimbas</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11.2.31</v>
      </c>
      <c r="C5807" s="84" t="str">
        <f>IFERROR(VLOOKUP(B5807,Tabla_CyP,2,FALSE),"")</f>
        <v>Cable Cu antillama 10 mm2 Pirelli</v>
      </c>
      <c r="D5807" s="89"/>
      <c r="E5807" s="90"/>
      <c r="F5807" s="88" t="s">
        <v>25</v>
      </c>
      <c r="G5807" s="266" t="str">
        <f>IFERROR(VLOOKUP(B5807,Tabla_CyP,4,FALSE),"")</f>
        <v>m.</v>
      </c>
    </row>
    <row r="5808" spans="1:7" ht="24" customHeight="1" x14ac:dyDescent="0.2">
      <c r="A5808" s="264"/>
      <c r="B5808" s="83"/>
      <c r="D5808" s="89"/>
      <c r="E5808" s="90"/>
      <c r="G5808" s="265"/>
    </row>
    <row r="5809" spans="1:123" ht="24" customHeight="1" x14ac:dyDescent="0.2">
      <c r="A5809" s="443" t="s">
        <v>506</v>
      </c>
      <c r="B5809" s="444"/>
      <c r="C5809" s="445" t="s">
        <v>0</v>
      </c>
      <c r="D5809" s="445" t="s">
        <v>26</v>
      </c>
      <c r="E5809" s="447" t="s">
        <v>27</v>
      </c>
      <c r="F5809" s="449" t="s">
        <v>28</v>
      </c>
      <c r="G5809" s="449" t="s">
        <v>29</v>
      </c>
    </row>
    <row r="5810" spans="1:123" s="89" customFormat="1" ht="24" customHeight="1" x14ac:dyDescent="0.2">
      <c r="A5810" s="94" t="s">
        <v>507</v>
      </c>
      <c r="B5810" s="94" t="s">
        <v>508</v>
      </c>
      <c r="C5810" s="446"/>
      <c r="D5810" s="446"/>
      <c r="E5810" s="448"/>
      <c r="F5810" s="450"/>
      <c r="G5810" s="450"/>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11.2.31</v>
      </c>
      <c r="B5849" s="276" t="str">
        <f>C5807</f>
        <v>Cable Cu antillama 10 mm2 Pirelli</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Primaria Creacion Bº 7 de Septiembre</v>
      </c>
      <c r="C5854" s="82"/>
      <c r="D5854" s="82"/>
      <c r="E5854" s="82"/>
      <c r="F5854" s="88" t="s">
        <v>37</v>
      </c>
      <c r="G5854" s="263">
        <f>Fecha_Base</f>
        <v>0</v>
      </c>
    </row>
    <row r="5855" spans="1:7" ht="24" customHeight="1" x14ac:dyDescent="0.2">
      <c r="A5855" s="264" t="s">
        <v>600</v>
      </c>
      <c r="B5855" s="83" t="str">
        <f>Ubicación</f>
        <v>Chimbas</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11.2.32</v>
      </c>
      <c r="C5857" s="84" t="str">
        <f>IFERROR(VLOOKUP(B5857,Tabla_CyP,2,FALSE),"")</f>
        <v>Cable Cu antillama 35 mm2 Pirelli</v>
      </c>
      <c r="D5857" s="89"/>
      <c r="E5857" s="90"/>
      <c r="F5857" s="88" t="s">
        <v>25</v>
      </c>
      <c r="G5857" s="266" t="str">
        <f>IFERROR(VLOOKUP(B5857,Tabla_CyP,4,FALSE),"")</f>
        <v>m.</v>
      </c>
    </row>
    <row r="5858" spans="1:123" ht="24" customHeight="1" x14ac:dyDescent="0.2">
      <c r="A5858" s="264"/>
      <c r="B5858" s="83"/>
      <c r="D5858" s="89"/>
      <c r="E5858" s="90"/>
      <c r="G5858" s="265"/>
    </row>
    <row r="5859" spans="1:123" ht="24" customHeight="1" x14ac:dyDescent="0.2">
      <c r="A5859" s="443" t="s">
        <v>506</v>
      </c>
      <c r="B5859" s="444"/>
      <c r="C5859" s="445" t="s">
        <v>0</v>
      </c>
      <c r="D5859" s="445" t="s">
        <v>26</v>
      </c>
      <c r="E5859" s="447" t="s">
        <v>27</v>
      </c>
      <c r="F5859" s="449" t="s">
        <v>28</v>
      </c>
      <c r="G5859" s="449" t="s">
        <v>29</v>
      </c>
    </row>
    <row r="5860" spans="1:123" s="89" customFormat="1" ht="24" customHeight="1" x14ac:dyDescent="0.2">
      <c r="A5860" s="94" t="s">
        <v>507</v>
      </c>
      <c r="B5860" s="94" t="s">
        <v>508</v>
      </c>
      <c r="C5860" s="446"/>
      <c r="D5860" s="446"/>
      <c r="E5860" s="448"/>
      <c r="F5860" s="450"/>
      <c r="G5860" s="450"/>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11.2.32</v>
      </c>
      <c r="B5899" s="276" t="str">
        <f>C5857</f>
        <v>Cable Cu antillama 35 mm2 Pirelli</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Primaria Creacion Bº 7 de Septiembre</v>
      </c>
      <c r="C5904" s="82"/>
      <c r="D5904" s="82"/>
      <c r="E5904" s="82"/>
      <c r="F5904" s="88" t="s">
        <v>37</v>
      </c>
      <c r="G5904" s="263">
        <f>Fecha_Base</f>
        <v>0</v>
      </c>
    </row>
    <row r="5905" spans="1:123" ht="24" customHeight="1" x14ac:dyDescent="0.2">
      <c r="A5905" s="264" t="s">
        <v>600</v>
      </c>
      <c r="B5905" s="83" t="str">
        <f>Ubicación</f>
        <v>Chimbas</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11.2.33</v>
      </c>
      <c r="C5907" s="84" t="str">
        <f>IFERROR(VLOOKUP(B5907,Tabla_CyP,2,FALSE),"")</f>
        <v>Interrupt. difer. 4 x 16 Amp. 30 mA.</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43" t="s">
        <v>506</v>
      </c>
      <c r="B5909" s="444"/>
      <c r="C5909" s="445" t="s">
        <v>0</v>
      </c>
      <c r="D5909" s="445" t="s">
        <v>26</v>
      </c>
      <c r="E5909" s="447" t="s">
        <v>27</v>
      </c>
      <c r="F5909" s="449" t="s">
        <v>28</v>
      </c>
      <c r="G5909" s="449" t="s">
        <v>29</v>
      </c>
    </row>
    <row r="5910" spans="1:123" s="89" customFormat="1" ht="24" customHeight="1" x14ac:dyDescent="0.2">
      <c r="A5910" s="94" t="s">
        <v>507</v>
      </c>
      <c r="B5910" s="94" t="s">
        <v>508</v>
      </c>
      <c r="C5910" s="446"/>
      <c r="D5910" s="446"/>
      <c r="E5910" s="448"/>
      <c r="F5910" s="450"/>
      <c r="G5910" s="450"/>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11.2.33</v>
      </c>
      <c r="B5949" s="276" t="str">
        <f>C5907</f>
        <v>Interrupt. difer. 4 x 16 Amp. 30 mA.</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Primaria Creacion Bº 7 de Septiembre</v>
      </c>
      <c r="C5954" s="82"/>
      <c r="D5954" s="82"/>
      <c r="E5954" s="82"/>
      <c r="F5954" s="88" t="s">
        <v>37</v>
      </c>
      <c r="G5954" s="263">
        <f>Fecha_Base</f>
        <v>0</v>
      </c>
    </row>
    <row r="5955" spans="1:123" ht="24" customHeight="1" x14ac:dyDescent="0.2">
      <c r="A5955" s="264" t="s">
        <v>600</v>
      </c>
      <c r="B5955" s="83" t="str">
        <f>Ubicación</f>
        <v>Chimbas</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11.2.34</v>
      </c>
      <c r="C5957" s="84" t="str">
        <f>IFERROR(VLOOKUP(B5957,Tabla_CyP,2,FALSE),"")</f>
        <v>Interrupt. difer. 4 x 25 Amp. 30 mA.</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43" t="s">
        <v>506</v>
      </c>
      <c r="B5959" s="444"/>
      <c r="C5959" s="445" t="s">
        <v>0</v>
      </c>
      <c r="D5959" s="445" t="s">
        <v>26</v>
      </c>
      <c r="E5959" s="447" t="s">
        <v>27</v>
      </c>
      <c r="F5959" s="449" t="s">
        <v>28</v>
      </c>
      <c r="G5959" s="449" t="s">
        <v>29</v>
      </c>
    </row>
    <row r="5960" spans="1:123" s="89" customFormat="1" ht="24" customHeight="1" x14ac:dyDescent="0.2">
      <c r="A5960" s="94" t="s">
        <v>507</v>
      </c>
      <c r="B5960" s="94" t="s">
        <v>508</v>
      </c>
      <c r="C5960" s="446"/>
      <c r="D5960" s="446"/>
      <c r="E5960" s="448"/>
      <c r="F5960" s="450"/>
      <c r="G5960" s="450"/>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11.2.34</v>
      </c>
      <c r="B5999" s="276" t="str">
        <f>C5957</f>
        <v>Interrupt. difer. 4 x 25 Amp. 30 mA.</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Primaria Creacion Bº 7 de Septiembre</v>
      </c>
      <c r="C6004" s="82"/>
      <c r="D6004" s="82"/>
      <c r="E6004" s="82"/>
      <c r="F6004" s="88" t="s">
        <v>37</v>
      </c>
      <c r="G6004" s="263">
        <f>Fecha_Base</f>
        <v>0</v>
      </c>
    </row>
    <row r="6005" spans="1:123" ht="24" customHeight="1" x14ac:dyDescent="0.2">
      <c r="A6005" s="264" t="s">
        <v>600</v>
      </c>
      <c r="B6005" s="83" t="str">
        <f>Ubicación</f>
        <v>Chimbas</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11.2.35</v>
      </c>
      <c r="C6007" s="84" t="str">
        <f>IFERROR(VLOOKUP(B6007,Tabla_CyP,2,FALSE),"")</f>
        <v>Interrupt. difer. 4 x 32 Amp. 30 mA.</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43" t="s">
        <v>506</v>
      </c>
      <c r="B6009" s="444"/>
      <c r="C6009" s="445" t="s">
        <v>0</v>
      </c>
      <c r="D6009" s="445" t="s">
        <v>26</v>
      </c>
      <c r="E6009" s="447" t="s">
        <v>27</v>
      </c>
      <c r="F6009" s="449" t="s">
        <v>28</v>
      </c>
      <c r="G6009" s="449" t="s">
        <v>29</v>
      </c>
    </row>
    <row r="6010" spans="1:123" s="89" customFormat="1" ht="24" customHeight="1" x14ac:dyDescent="0.2">
      <c r="A6010" s="94" t="s">
        <v>507</v>
      </c>
      <c r="B6010" s="94" t="s">
        <v>508</v>
      </c>
      <c r="C6010" s="446"/>
      <c r="D6010" s="446"/>
      <c r="E6010" s="448"/>
      <c r="F6010" s="450"/>
      <c r="G6010" s="450"/>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11.2.35</v>
      </c>
      <c r="B6049" s="276" t="str">
        <f>C6007</f>
        <v>Interrupt. difer. 4 x 32 Amp. 30 mA.</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Primaria Creacion Bº 7 de Septiembre</v>
      </c>
      <c r="C6054" s="82"/>
      <c r="D6054" s="82"/>
      <c r="E6054" s="82"/>
      <c r="F6054" s="88" t="s">
        <v>37</v>
      </c>
      <c r="G6054" s="263">
        <f>Fecha_Base</f>
        <v>0</v>
      </c>
    </row>
    <row r="6055" spans="1:123" ht="24" customHeight="1" x14ac:dyDescent="0.2">
      <c r="A6055" s="264" t="s">
        <v>600</v>
      </c>
      <c r="B6055" s="83" t="str">
        <f>Ubicación</f>
        <v>Chimbas</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11.2.36</v>
      </c>
      <c r="C6057" s="84" t="str">
        <f>IFERROR(VLOOKUP(B6057,Tabla_CyP,2,FALSE),"")</f>
        <v>Interrupt. difer. 4 x 60 Amp. 30 mA.</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43" t="s">
        <v>506</v>
      </c>
      <c r="B6059" s="444"/>
      <c r="C6059" s="445" t="s">
        <v>0</v>
      </c>
      <c r="D6059" s="445" t="s">
        <v>26</v>
      </c>
      <c r="E6059" s="447" t="s">
        <v>27</v>
      </c>
      <c r="F6059" s="449" t="s">
        <v>28</v>
      </c>
      <c r="G6059" s="449" t="s">
        <v>29</v>
      </c>
    </row>
    <row r="6060" spans="1:123" s="89" customFormat="1" ht="24" customHeight="1" x14ac:dyDescent="0.2">
      <c r="A6060" s="94" t="s">
        <v>507</v>
      </c>
      <c r="B6060" s="94" t="s">
        <v>508</v>
      </c>
      <c r="C6060" s="446"/>
      <c r="D6060" s="446"/>
      <c r="E6060" s="448"/>
      <c r="F6060" s="450"/>
      <c r="G6060" s="450"/>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11.2.36</v>
      </c>
      <c r="B6099" s="276" t="str">
        <f>C6057</f>
        <v>Interrupt. difer. 4 x 60 Amp. 30 mA.</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Primaria Creacion Bº 7 de Septiembre</v>
      </c>
      <c r="C6104" s="82"/>
      <c r="D6104" s="82"/>
      <c r="E6104" s="82"/>
      <c r="F6104" s="88" t="s">
        <v>37</v>
      </c>
      <c r="G6104" s="263">
        <f>Fecha_Base</f>
        <v>0</v>
      </c>
    </row>
    <row r="6105" spans="1:123" ht="24" customHeight="1" x14ac:dyDescent="0.2">
      <c r="A6105" s="264" t="s">
        <v>600</v>
      </c>
      <c r="B6105" s="83" t="str">
        <f>Ubicación</f>
        <v>Chimbas</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11.2.37</v>
      </c>
      <c r="C6107" s="84" t="str">
        <f>IFERROR(VLOOKUP(B6107,Tabla_CyP,2,FALSE),"")</f>
        <v>Interrupt. difer. 4 x 120 Amp. 300 mA.</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43" t="s">
        <v>506</v>
      </c>
      <c r="B6109" s="444"/>
      <c r="C6109" s="445" t="s">
        <v>0</v>
      </c>
      <c r="D6109" s="445" t="s">
        <v>26</v>
      </c>
      <c r="E6109" s="447" t="s">
        <v>27</v>
      </c>
      <c r="F6109" s="449" t="s">
        <v>28</v>
      </c>
      <c r="G6109" s="449" t="s">
        <v>29</v>
      </c>
    </row>
    <row r="6110" spans="1:123" s="89" customFormat="1" ht="24" customHeight="1" x14ac:dyDescent="0.2">
      <c r="A6110" s="94" t="s">
        <v>507</v>
      </c>
      <c r="B6110" s="94" t="s">
        <v>508</v>
      </c>
      <c r="C6110" s="446"/>
      <c r="D6110" s="446"/>
      <c r="E6110" s="448"/>
      <c r="F6110" s="450"/>
      <c r="G6110" s="450"/>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11.2.37</v>
      </c>
      <c r="B6149" s="276" t="str">
        <f>C6107</f>
        <v>Interrupt. difer. 4 x 120 Amp. 300 mA.</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Primaria Creacion Bº 7 de Septiembre</v>
      </c>
      <c r="C6154" s="82"/>
      <c r="D6154" s="82"/>
      <c r="E6154" s="82"/>
      <c r="F6154" s="88" t="s">
        <v>37</v>
      </c>
      <c r="G6154" s="263">
        <f>Fecha_Base</f>
        <v>0</v>
      </c>
    </row>
    <row r="6155" spans="1:123" ht="24" customHeight="1" x14ac:dyDescent="0.2">
      <c r="A6155" s="264" t="s">
        <v>600</v>
      </c>
      <c r="B6155" s="83" t="str">
        <f>Ubicación</f>
        <v>Chimbas</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11.2.38</v>
      </c>
      <c r="C6157" s="84" t="str">
        <f>IFERROR(VLOOKUP(B6157,Tabla_CyP,2,FALSE),"")</f>
        <v>Llaves termomagneticas 2 x 6A - MG</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43" t="s">
        <v>506</v>
      </c>
      <c r="B6159" s="444"/>
      <c r="C6159" s="445" t="s">
        <v>0</v>
      </c>
      <c r="D6159" s="445" t="s">
        <v>26</v>
      </c>
      <c r="E6159" s="447" t="s">
        <v>27</v>
      </c>
      <c r="F6159" s="449" t="s">
        <v>28</v>
      </c>
      <c r="G6159" s="449" t="s">
        <v>29</v>
      </c>
    </row>
    <row r="6160" spans="1:123" s="89" customFormat="1" ht="24" customHeight="1" x14ac:dyDescent="0.2">
      <c r="A6160" s="94" t="s">
        <v>507</v>
      </c>
      <c r="B6160" s="94" t="s">
        <v>508</v>
      </c>
      <c r="C6160" s="446"/>
      <c r="D6160" s="446"/>
      <c r="E6160" s="448"/>
      <c r="F6160" s="450"/>
      <c r="G6160" s="450"/>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11.2.38</v>
      </c>
      <c r="B6199" s="276" t="str">
        <f>C6157</f>
        <v>Llaves termomagneticas 2 x 6A - MG</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Primaria Creacion Bº 7 de Septiembre</v>
      </c>
      <c r="C6204" s="82"/>
      <c r="D6204" s="82"/>
      <c r="E6204" s="82"/>
      <c r="F6204" s="88" t="s">
        <v>37</v>
      </c>
      <c r="G6204" s="263">
        <f>Fecha_Base</f>
        <v>0</v>
      </c>
    </row>
    <row r="6205" spans="1:7" ht="24" customHeight="1" x14ac:dyDescent="0.2">
      <c r="A6205" s="264" t="s">
        <v>600</v>
      </c>
      <c r="B6205" s="83" t="str">
        <f>Ubicación</f>
        <v>Chimbas</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11.2.39</v>
      </c>
      <c r="C6207" s="84" t="str">
        <f>IFERROR(VLOOKUP(B6207,Tabla_CyP,2,FALSE),"")</f>
        <v>Llaves termomagneticas 2 x 10A - MG</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43" t="s">
        <v>506</v>
      </c>
      <c r="B6209" s="444"/>
      <c r="C6209" s="445" t="s">
        <v>0</v>
      </c>
      <c r="D6209" s="445" t="s">
        <v>26</v>
      </c>
      <c r="E6209" s="447" t="s">
        <v>27</v>
      </c>
      <c r="F6209" s="449" t="s">
        <v>28</v>
      </c>
      <c r="G6209" s="449" t="s">
        <v>29</v>
      </c>
    </row>
    <row r="6210" spans="1:123" s="89" customFormat="1" ht="24" customHeight="1" x14ac:dyDescent="0.2">
      <c r="A6210" s="94" t="s">
        <v>507</v>
      </c>
      <c r="B6210" s="94" t="s">
        <v>508</v>
      </c>
      <c r="C6210" s="446"/>
      <c r="D6210" s="446"/>
      <c r="E6210" s="448"/>
      <c r="F6210" s="450"/>
      <c r="G6210" s="450"/>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11.2.39</v>
      </c>
      <c r="B6249" s="276" t="str">
        <f>C6207</f>
        <v>Llaves termomagneticas 2 x 10A - MG</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Primaria Creacion Bº 7 de Septiembre</v>
      </c>
      <c r="C6254" s="82"/>
      <c r="D6254" s="82"/>
      <c r="E6254" s="82"/>
      <c r="F6254" s="88" t="s">
        <v>37</v>
      </c>
      <c r="G6254" s="263">
        <f>Fecha_Base</f>
        <v>0</v>
      </c>
    </row>
    <row r="6255" spans="1:7" ht="24" customHeight="1" x14ac:dyDescent="0.2">
      <c r="A6255" s="264" t="s">
        <v>600</v>
      </c>
      <c r="B6255" s="83" t="str">
        <f>Ubicación</f>
        <v>Chimbas</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11.2.40</v>
      </c>
      <c r="C6257" s="84" t="str">
        <f>IFERROR(VLOOKUP(B6257,Tabla_CyP,2,FALSE),"")</f>
        <v>Llaves termomagneticas 2 x 16A - MG</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43" t="s">
        <v>506</v>
      </c>
      <c r="B6259" s="444"/>
      <c r="C6259" s="445" t="s">
        <v>0</v>
      </c>
      <c r="D6259" s="445" t="s">
        <v>26</v>
      </c>
      <c r="E6259" s="447" t="s">
        <v>27</v>
      </c>
      <c r="F6259" s="449" t="s">
        <v>28</v>
      </c>
      <c r="G6259" s="449" t="s">
        <v>29</v>
      </c>
    </row>
    <row r="6260" spans="1:123" s="89" customFormat="1" ht="24" customHeight="1" x14ac:dyDescent="0.2">
      <c r="A6260" s="94" t="s">
        <v>507</v>
      </c>
      <c r="B6260" s="94" t="s">
        <v>508</v>
      </c>
      <c r="C6260" s="446"/>
      <c r="D6260" s="446"/>
      <c r="E6260" s="448"/>
      <c r="F6260" s="450"/>
      <c r="G6260" s="450"/>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11.2.40</v>
      </c>
      <c r="B6299" s="276" t="str">
        <f>C6257</f>
        <v>Llaves termomagneticas 2 x 16A - MG</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Primaria Creacion Bº 7 de Septiembre</v>
      </c>
      <c r="C6304" s="82"/>
      <c r="D6304" s="82"/>
      <c r="E6304" s="82"/>
      <c r="F6304" s="88" t="s">
        <v>37</v>
      </c>
      <c r="G6304" s="263">
        <f>Fecha_Base</f>
        <v>0</v>
      </c>
    </row>
    <row r="6305" spans="1:123" ht="24" customHeight="1" x14ac:dyDescent="0.2">
      <c r="A6305" s="264" t="s">
        <v>600</v>
      </c>
      <c r="B6305" s="83" t="str">
        <f>Ubicación</f>
        <v>Chimbas</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11.2.41</v>
      </c>
      <c r="C6307" s="84" t="str">
        <f>IFERROR(VLOOKUP(B6307,Tabla_CyP,2,FALSE),"")</f>
        <v>Llaves termomagneticas 2 x 20A - MG</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43" t="s">
        <v>506</v>
      </c>
      <c r="B6309" s="444"/>
      <c r="C6309" s="445" t="s">
        <v>0</v>
      </c>
      <c r="D6309" s="445" t="s">
        <v>26</v>
      </c>
      <c r="E6309" s="447" t="s">
        <v>27</v>
      </c>
      <c r="F6309" s="449" t="s">
        <v>28</v>
      </c>
      <c r="G6309" s="449" t="s">
        <v>29</v>
      </c>
    </row>
    <row r="6310" spans="1:123" s="89" customFormat="1" ht="24" customHeight="1" x14ac:dyDescent="0.2">
      <c r="A6310" s="94" t="s">
        <v>507</v>
      </c>
      <c r="B6310" s="94" t="s">
        <v>508</v>
      </c>
      <c r="C6310" s="446"/>
      <c r="D6310" s="446"/>
      <c r="E6310" s="448"/>
      <c r="F6310" s="450"/>
      <c r="G6310" s="450"/>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11.2.41</v>
      </c>
      <c r="B6349" s="276" t="str">
        <f>C6307</f>
        <v>Llaves termomagneticas 2 x 20A - MG</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Primaria Creacion Bº 7 de Septiembre</v>
      </c>
      <c r="C6354" s="82"/>
      <c r="D6354" s="82"/>
      <c r="E6354" s="82"/>
      <c r="F6354" s="88" t="s">
        <v>37</v>
      </c>
      <c r="G6354" s="263">
        <f>Fecha_Base</f>
        <v>0</v>
      </c>
    </row>
    <row r="6355" spans="1:123" ht="24" customHeight="1" x14ac:dyDescent="0.2">
      <c r="A6355" s="264" t="s">
        <v>600</v>
      </c>
      <c r="B6355" s="83" t="str">
        <f>Ubicación</f>
        <v>Chimbas</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11.2.42</v>
      </c>
      <c r="C6357" s="84" t="str">
        <f>IFERROR(VLOOKUP(B6357,Tabla_CyP,2,FALSE),"")</f>
        <v>Llaves termomagneticas 2x25A - MG</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43" t="s">
        <v>506</v>
      </c>
      <c r="B6359" s="444"/>
      <c r="C6359" s="445" t="s">
        <v>0</v>
      </c>
      <c r="D6359" s="445" t="s">
        <v>26</v>
      </c>
      <c r="E6359" s="447" t="s">
        <v>27</v>
      </c>
      <c r="F6359" s="449" t="s">
        <v>28</v>
      </c>
      <c r="G6359" s="449" t="s">
        <v>29</v>
      </c>
    </row>
    <row r="6360" spans="1:123" s="89" customFormat="1" ht="24" customHeight="1" x14ac:dyDescent="0.2">
      <c r="A6360" s="94" t="s">
        <v>507</v>
      </c>
      <c r="B6360" s="94" t="s">
        <v>508</v>
      </c>
      <c r="C6360" s="446"/>
      <c r="D6360" s="446"/>
      <c r="E6360" s="448"/>
      <c r="F6360" s="450"/>
      <c r="G6360" s="450"/>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11.2.42</v>
      </c>
      <c r="B6399" s="276" t="str">
        <f>C6357</f>
        <v>Llaves termomagneticas 2x25A - MG</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Primaria Creacion Bº 7 de Septiembre</v>
      </c>
      <c r="C6404" s="82"/>
      <c r="D6404" s="82"/>
      <c r="E6404" s="82"/>
      <c r="F6404" s="88" t="s">
        <v>37</v>
      </c>
      <c r="G6404" s="263">
        <f>Fecha_Base</f>
        <v>0</v>
      </c>
    </row>
    <row r="6405" spans="1:123" ht="24" customHeight="1" x14ac:dyDescent="0.2">
      <c r="A6405" s="264" t="s">
        <v>600</v>
      </c>
      <c r="B6405" s="83" t="str">
        <f>Ubicación</f>
        <v>Chimbas</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11.2.43</v>
      </c>
      <c r="C6407" s="84" t="str">
        <f>IFERROR(VLOOKUP(B6407,Tabla_CyP,2,FALSE),"")</f>
        <v>Llaves termomagneticas 4 x 25 A - MG</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43" t="s">
        <v>506</v>
      </c>
      <c r="B6409" s="444"/>
      <c r="C6409" s="445" t="s">
        <v>0</v>
      </c>
      <c r="D6409" s="445" t="s">
        <v>26</v>
      </c>
      <c r="E6409" s="447" t="s">
        <v>27</v>
      </c>
      <c r="F6409" s="449" t="s">
        <v>28</v>
      </c>
      <c r="G6409" s="449" t="s">
        <v>29</v>
      </c>
    </row>
    <row r="6410" spans="1:123" s="89" customFormat="1" ht="24" customHeight="1" x14ac:dyDescent="0.2">
      <c r="A6410" s="94" t="s">
        <v>507</v>
      </c>
      <c r="B6410" s="94" t="s">
        <v>508</v>
      </c>
      <c r="C6410" s="446"/>
      <c r="D6410" s="446"/>
      <c r="E6410" s="448"/>
      <c r="F6410" s="450"/>
      <c r="G6410" s="450"/>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11.2.43</v>
      </c>
      <c r="B6449" s="276" t="str">
        <f>C6407</f>
        <v>Llaves termomagneticas 4 x 25 A - MG</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Primaria Creacion Bº 7 de Septiembre</v>
      </c>
      <c r="C6454" s="82"/>
      <c r="D6454" s="82"/>
      <c r="E6454" s="82"/>
      <c r="F6454" s="88" t="s">
        <v>37</v>
      </c>
      <c r="G6454" s="263">
        <f>Fecha_Base</f>
        <v>0</v>
      </c>
    </row>
    <row r="6455" spans="1:123" ht="24" customHeight="1" x14ac:dyDescent="0.2">
      <c r="A6455" s="264" t="s">
        <v>600</v>
      </c>
      <c r="B6455" s="83" t="str">
        <f>Ubicación</f>
        <v>Chimbas</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11.2.44</v>
      </c>
      <c r="C6457" s="84" t="str">
        <f>IFERROR(VLOOKUP(B6457,Tabla_CyP,2,FALSE),"")</f>
        <v>Llaves termomagneticas 4 x 32 A - MG</v>
      </c>
      <c r="D6457" s="89"/>
      <c r="E6457" s="90"/>
      <c r="F6457" s="88" t="s">
        <v>25</v>
      </c>
      <c r="G6457" s="266" t="str">
        <f>IFERROR(VLOOKUP(B6457,Tabla_CyP,4,FALSE),"")</f>
        <v>Un.</v>
      </c>
    </row>
    <row r="6458" spans="1:123" ht="24" customHeight="1" x14ac:dyDescent="0.2">
      <c r="A6458" s="264"/>
      <c r="B6458" s="83"/>
      <c r="D6458" s="89"/>
      <c r="E6458" s="90"/>
      <c r="G6458" s="265"/>
    </row>
    <row r="6459" spans="1:123" ht="24" customHeight="1" x14ac:dyDescent="0.2">
      <c r="A6459" s="443" t="s">
        <v>506</v>
      </c>
      <c r="B6459" s="444"/>
      <c r="C6459" s="445" t="s">
        <v>0</v>
      </c>
      <c r="D6459" s="445" t="s">
        <v>26</v>
      </c>
      <c r="E6459" s="447" t="s">
        <v>27</v>
      </c>
      <c r="F6459" s="449" t="s">
        <v>28</v>
      </c>
      <c r="G6459" s="449" t="s">
        <v>29</v>
      </c>
    </row>
    <row r="6460" spans="1:123" s="89" customFormat="1" ht="24" customHeight="1" x14ac:dyDescent="0.2">
      <c r="A6460" s="94" t="s">
        <v>507</v>
      </c>
      <c r="B6460" s="94" t="s">
        <v>508</v>
      </c>
      <c r="C6460" s="446"/>
      <c r="D6460" s="446"/>
      <c r="E6460" s="448"/>
      <c r="F6460" s="450"/>
      <c r="G6460" s="450"/>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11.2.44</v>
      </c>
      <c r="B6499" s="276" t="str">
        <f>C6457</f>
        <v>Llaves termomagneticas 4 x 32 A - MG</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Primaria Creacion Bº 7 de Septiembre</v>
      </c>
      <c r="C6504" s="82"/>
      <c r="D6504" s="82"/>
      <c r="E6504" s="82"/>
      <c r="F6504" s="88" t="s">
        <v>37</v>
      </c>
      <c r="G6504" s="263">
        <f>Fecha_Base</f>
        <v>0</v>
      </c>
    </row>
    <row r="6505" spans="1:123" ht="24" customHeight="1" x14ac:dyDescent="0.2">
      <c r="A6505" s="264" t="s">
        <v>600</v>
      </c>
      <c r="B6505" s="83" t="str">
        <f>Ubicación</f>
        <v>Chimbas</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11.2.45</v>
      </c>
      <c r="C6507" s="84" t="str">
        <f>IFERROR(VLOOKUP(B6507,Tabla_CyP,2,FALSE),"")</f>
        <v>Contactor p 10 KA</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43" t="s">
        <v>506</v>
      </c>
      <c r="B6509" s="444"/>
      <c r="C6509" s="445" t="s">
        <v>0</v>
      </c>
      <c r="D6509" s="445" t="s">
        <v>26</v>
      </c>
      <c r="E6509" s="447" t="s">
        <v>27</v>
      </c>
      <c r="F6509" s="449" t="s">
        <v>28</v>
      </c>
      <c r="G6509" s="449" t="s">
        <v>29</v>
      </c>
    </row>
    <row r="6510" spans="1:123" s="89" customFormat="1" ht="24" customHeight="1" x14ac:dyDescent="0.2">
      <c r="A6510" s="94" t="s">
        <v>507</v>
      </c>
      <c r="B6510" s="94" t="s">
        <v>508</v>
      </c>
      <c r="C6510" s="446"/>
      <c r="D6510" s="446"/>
      <c r="E6510" s="448"/>
      <c r="F6510" s="450"/>
      <c r="G6510" s="450"/>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11.2.45</v>
      </c>
      <c r="B6549" s="276" t="str">
        <f>C6507</f>
        <v>Contactor p 10 KA</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Primaria Creacion Bº 7 de Septiembre</v>
      </c>
      <c r="C6554" s="82"/>
      <c r="D6554" s="82"/>
      <c r="E6554" s="82"/>
      <c r="F6554" s="88" t="s">
        <v>37</v>
      </c>
      <c r="G6554" s="263">
        <f>Fecha_Base</f>
        <v>0</v>
      </c>
    </row>
    <row r="6555" spans="1:123" ht="24" customHeight="1" x14ac:dyDescent="0.2">
      <c r="A6555" s="264" t="s">
        <v>600</v>
      </c>
      <c r="B6555" s="83" t="str">
        <f>Ubicación</f>
        <v>Chimbas</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11.2.46</v>
      </c>
      <c r="C6557" s="84" t="str">
        <f>IFERROR(VLOOKUP(B6557,Tabla_CyP,2,FALSE),"")</f>
        <v>llave Selectora p transferencia GE tetrapolar</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43" t="s">
        <v>506</v>
      </c>
      <c r="B6559" s="444"/>
      <c r="C6559" s="445" t="s">
        <v>0</v>
      </c>
      <c r="D6559" s="445" t="s">
        <v>26</v>
      </c>
      <c r="E6559" s="447" t="s">
        <v>27</v>
      </c>
      <c r="F6559" s="449" t="s">
        <v>28</v>
      </c>
      <c r="G6559" s="449" t="s">
        <v>29</v>
      </c>
    </row>
    <row r="6560" spans="1:123" s="89" customFormat="1" ht="24" customHeight="1" x14ac:dyDescent="0.2">
      <c r="A6560" s="94" t="s">
        <v>507</v>
      </c>
      <c r="B6560" s="94" t="s">
        <v>508</v>
      </c>
      <c r="C6560" s="446"/>
      <c r="D6560" s="446"/>
      <c r="E6560" s="448"/>
      <c r="F6560" s="450"/>
      <c r="G6560" s="450"/>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11.2.46</v>
      </c>
      <c r="B6599" s="276" t="str">
        <f>C6557</f>
        <v>llave Selectora p transferencia GE tetrapolar</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Primaria Creacion Bº 7 de Septiembre</v>
      </c>
      <c r="C6604" s="82"/>
      <c r="D6604" s="82"/>
      <c r="E6604" s="82"/>
      <c r="F6604" s="88" t="s">
        <v>37</v>
      </c>
      <c r="G6604" s="263">
        <f>Fecha_Base</f>
        <v>0</v>
      </c>
    </row>
    <row r="6605" spans="1:7" ht="24" customHeight="1" x14ac:dyDescent="0.2">
      <c r="A6605" s="264" t="s">
        <v>600</v>
      </c>
      <c r="B6605" s="83" t="str">
        <f>Ubicación</f>
        <v>Chimbas</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11.2.47</v>
      </c>
      <c r="C6607" s="84" t="str">
        <f>IFERROR(VLOOKUP(B6607,Tabla_CyP,2,FALSE),"")</f>
        <v xml:space="preserve">Juego de Barras 200A c. tapa acrilico                        </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43" t="s">
        <v>506</v>
      </c>
      <c r="B6609" s="444"/>
      <c r="C6609" s="445" t="s">
        <v>0</v>
      </c>
      <c r="D6609" s="445" t="s">
        <v>26</v>
      </c>
      <c r="E6609" s="447" t="s">
        <v>27</v>
      </c>
      <c r="F6609" s="449" t="s">
        <v>28</v>
      </c>
      <c r="G6609" s="449" t="s">
        <v>29</v>
      </c>
    </row>
    <row r="6610" spans="1:123" s="89" customFormat="1" ht="24" customHeight="1" x14ac:dyDescent="0.2">
      <c r="A6610" s="94" t="s">
        <v>507</v>
      </c>
      <c r="B6610" s="94" t="s">
        <v>508</v>
      </c>
      <c r="C6610" s="446"/>
      <c r="D6610" s="446"/>
      <c r="E6610" s="448"/>
      <c r="F6610" s="450"/>
      <c r="G6610" s="450"/>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11.2.47</v>
      </c>
      <c r="B6649" s="276" t="str">
        <f>C6607</f>
        <v xml:space="preserve">Juego de Barras 200A c. tapa acrilico                        </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Primaria Creacion Bº 7 de Septiembre</v>
      </c>
      <c r="C6654" s="82"/>
      <c r="D6654" s="82"/>
      <c r="E6654" s="82"/>
      <c r="F6654" s="88" t="s">
        <v>37</v>
      </c>
      <c r="G6654" s="263">
        <f>Fecha_Base</f>
        <v>0</v>
      </c>
    </row>
    <row r="6655" spans="1:7" ht="24" customHeight="1" x14ac:dyDescent="0.2">
      <c r="A6655" s="264" t="s">
        <v>600</v>
      </c>
      <c r="B6655" s="83" t="str">
        <f>Ubicación</f>
        <v>Chimbas</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11.2.48</v>
      </c>
      <c r="C6657" s="84" t="str">
        <f>IFERROR(VLOOKUP(B6657,Tabla_CyP,2,FALSE),"")</f>
        <v>Cámara de HºA</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43" t="s">
        <v>506</v>
      </c>
      <c r="B6659" s="444"/>
      <c r="C6659" s="445" t="s">
        <v>0</v>
      </c>
      <c r="D6659" s="445" t="s">
        <v>26</v>
      </c>
      <c r="E6659" s="447" t="s">
        <v>27</v>
      </c>
      <c r="F6659" s="449" t="s">
        <v>28</v>
      </c>
      <c r="G6659" s="449" t="s">
        <v>29</v>
      </c>
    </row>
    <row r="6660" spans="1:123" s="89" customFormat="1" ht="24" customHeight="1" x14ac:dyDescent="0.2">
      <c r="A6660" s="94" t="s">
        <v>507</v>
      </c>
      <c r="B6660" s="94" t="s">
        <v>508</v>
      </c>
      <c r="C6660" s="446"/>
      <c r="D6660" s="446"/>
      <c r="E6660" s="448"/>
      <c r="F6660" s="450"/>
      <c r="G6660" s="450"/>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11.2.48</v>
      </c>
      <c r="B6699" s="276" t="str">
        <f>C6657</f>
        <v>Cámara de HºA</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Primaria Creacion Bº 7 de Septiembre</v>
      </c>
      <c r="C6704" s="82"/>
      <c r="D6704" s="82"/>
      <c r="E6704" s="82"/>
      <c r="F6704" s="88" t="s">
        <v>37</v>
      </c>
      <c r="G6704" s="263">
        <f>Fecha_Base</f>
        <v>0</v>
      </c>
    </row>
    <row r="6705" spans="1:123" ht="24" customHeight="1" x14ac:dyDescent="0.2">
      <c r="A6705" s="264" t="s">
        <v>600</v>
      </c>
      <c r="B6705" s="83" t="str">
        <f>Ubicación</f>
        <v>Chimbas</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11.3.1</v>
      </c>
      <c r="C6707" s="84" t="str">
        <f>IFERROR(VLOOKUP(B6707,Tabla_CyP,2,FALSE),"")</f>
        <v>Router inalámbrico 24 bocas</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43" t="s">
        <v>506</v>
      </c>
      <c r="B6709" s="444"/>
      <c r="C6709" s="445" t="s">
        <v>0</v>
      </c>
      <c r="D6709" s="445" t="s">
        <v>26</v>
      </c>
      <c r="E6709" s="447" t="s">
        <v>27</v>
      </c>
      <c r="F6709" s="449" t="s">
        <v>28</v>
      </c>
      <c r="G6709" s="449" t="s">
        <v>29</v>
      </c>
    </row>
    <row r="6710" spans="1:123" s="89" customFormat="1" ht="24" customHeight="1" x14ac:dyDescent="0.2">
      <c r="A6710" s="94" t="s">
        <v>507</v>
      </c>
      <c r="B6710" s="94" t="s">
        <v>508</v>
      </c>
      <c r="C6710" s="446"/>
      <c r="D6710" s="446"/>
      <c r="E6710" s="448"/>
      <c r="F6710" s="450"/>
      <c r="G6710" s="450"/>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11.3.1</v>
      </c>
      <c r="B6749" s="276" t="str">
        <f>C6707</f>
        <v>Router inalámbrico 24 bocas</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Primaria Creacion Bº 7 de Septiembre</v>
      </c>
      <c r="C6754" s="82"/>
      <c r="D6754" s="82"/>
      <c r="E6754" s="82"/>
      <c r="F6754" s="88" t="s">
        <v>37</v>
      </c>
      <c r="G6754" s="263">
        <f>Fecha_Base</f>
        <v>0</v>
      </c>
    </row>
    <row r="6755" spans="1:123" ht="24" customHeight="1" x14ac:dyDescent="0.2">
      <c r="A6755" s="264" t="s">
        <v>600</v>
      </c>
      <c r="B6755" s="83" t="str">
        <f>Ubicación</f>
        <v>Chimbas</v>
      </c>
      <c r="C6755" s="83"/>
      <c r="D6755" s="89"/>
      <c r="E6755" s="90"/>
      <c r="G6755" s="265"/>
    </row>
    <row r="6756" spans="1:123" ht="24" customHeight="1" x14ac:dyDescent="0.2">
      <c r="A6756" s="264" t="s">
        <v>38</v>
      </c>
      <c r="B6756" s="92">
        <f>IFERROR(VALUE(LEFT(B6757,FIND(".",B6757)-1)),"")</f>
        <v>11</v>
      </c>
      <c r="C6756" s="84" t="str">
        <f>IFERROR(VLOOKUP(B6756,Tabla_CyP,2,FALSE),"")</f>
        <v xml:space="preserve"> INSTALACIÓN ELÉCTRICA</v>
      </c>
      <c r="E6756" s="90"/>
      <c r="G6756" s="265"/>
    </row>
    <row r="6757" spans="1:123" ht="24" customHeight="1" x14ac:dyDescent="0.2">
      <c r="A6757" s="264" t="s">
        <v>24</v>
      </c>
      <c r="B6757" s="93" t="str">
        <f>IFERROR(VLOOKUP(COUNTIF($A$1:A6757,"ANALISIS DE PRECIOS"),Tabla_NumeroItem,2,FALSE),"")</f>
        <v>11.3.2</v>
      </c>
      <c r="C6757" s="84" t="str">
        <f>IFERROR(VLOOKUP(B6757,Tabla_CyP,2,FALSE),"")</f>
        <v>Rack XL con 4 montantes de 19" 600x500x600mm</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43" t="s">
        <v>506</v>
      </c>
      <c r="B6759" s="444"/>
      <c r="C6759" s="445" t="s">
        <v>0</v>
      </c>
      <c r="D6759" s="445" t="s">
        <v>26</v>
      </c>
      <c r="E6759" s="447" t="s">
        <v>27</v>
      </c>
      <c r="F6759" s="449" t="s">
        <v>28</v>
      </c>
      <c r="G6759" s="449" t="s">
        <v>29</v>
      </c>
    </row>
    <row r="6760" spans="1:123" s="89" customFormat="1" ht="24" customHeight="1" x14ac:dyDescent="0.2">
      <c r="A6760" s="94" t="s">
        <v>507</v>
      </c>
      <c r="B6760" s="94" t="s">
        <v>508</v>
      </c>
      <c r="C6760" s="446"/>
      <c r="D6760" s="446"/>
      <c r="E6760" s="448"/>
      <c r="F6760" s="450"/>
      <c r="G6760" s="450"/>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11.3.2</v>
      </c>
      <c r="B6799" s="276" t="str">
        <f>C6757</f>
        <v>Rack XL con 4 montantes de 19" 600x500x600mm</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Primaria Creacion Bº 7 de Septiembre</v>
      </c>
      <c r="C6804" s="82"/>
      <c r="D6804" s="82"/>
      <c r="E6804" s="82"/>
      <c r="F6804" s="88" t="s">
        <v>37</v>
      </c>
      <c r="G6804" s="263">
        <f>Fecha_Base</f>
        <v>0</v>
      </c>
    </row>
    <row r="6805" spans="1:123" ht="24" customHeight="1" x14ac:dyDescent="0.2">
      <c r="A6805" s="264" t="s">
        <v>600</v>
      </c>
      <c r="B6805" s="83" t="str">
        <f>Ubicación</f>
        <v>Chimbas</v>
      </c>
      <c r="C6805" s="83"/>
      <c r="D6805" s="89"/>
      <c r="E6805" s="90"/>
      <c r="G6805" s="265"/>
    </row>
    <row r="6806" spans="1:123" ht="24" customHeight="1" x14ac:dyDescent="0.2">
      <c r="A6806" s="264" t="s">
        <v>38</v>
      </c>
      <c r="B6806" s="92">
        <f>IFERROR(VALUE(LEFT(B6807,FIND(".",B6807)-1)),"")</f>
        <v>11</v>
      </c>
      <c r="C6806" s="84" t="str">
        <f>IFERROR(VLOOKUP(B6806,Tabla_CyP,2,FALSE),"")</f>
        <v xml:space="preserve"> INSTALACIÓN ELÉCTRICA</v>
      </c>
      <c r="E6806" s="90"/>
      <c r="G6806" s="265"/>
    </row>
    <row r="6807" spans="1:123" ht="24" customHeight="1" x14ac:dyDescent="0.2">
      <c r="A6807" s="264" t="s">
        <v>24</v>
      </c>
      <c r="B6807" s="93" t="str">
        <f>IFERROR(VLOOKUP(COUNTIF($A$1:A6807,"ANALISIS DE PRECIOS"),Tabla_NumeroItem,2,FALSE),"")</f>
        <v>11.3.3</v>
      </c>
      <c r="C6807" s="84" t="str">
        <f>IFERROR(VLOOKUP(B6807,Tabla_CyP,2,FALSE),"")</f>
        <v>Rack XL con 4 montantes de 19" 600x500x600mm</v>
      </c>
      <c r="D6807" s="89"/>
      <c r="E6807" s="90"/>
      <c r="F6807" s="88" t="s">
        <v>25</v>
      </c>
      <c r="G6807" s="266" t="str">
        <f>IFERROR(VLOOKUP(B6807,Tabla_CyP,4,FALSE),"")</f>
        <v>Un.</v>
      </c>
    </row>
    <row r="6808" spans="1:123" ht="24" customHeight="1" x14ac:dyDescent="0.2">
      <c r="A6808" s="264"/>
      <c r="B6808" s="83"/>
      <c r="D6808" s="89"/>
      <c r="E6808" s="90"/>
      <c r="G6808" s="265"/>
    </row>
    <row r="6809" spans="1:123" ht="24" customHeight="1" x14ac:dyDescent="0.2">
      <c r="A6809" s="443" t="s">
        <v>506</v>
      </c>
      <c r="B6809" s="444"/>
      <c r="C6809" s="445" t="s">
        <v>0</v>
      </c>
      <c r="D6809" s="445" t="s">
        <v>26</v>
      </c>
      <c r="E6809" s="447" t="s">
        <v>27</v>
      </c>
      <c r="F6809" s="449" t="s">
        <v>28</v>
      </c>
      <c r="G6809" s="449" t="s">
        <v>29</v>
      </c>
    </row>
    <row r="6810" spans="1:123" s="89" customFormat="1" ht="24" customHeight="1" x14ac:dyDescent="0.2">
      <c r="A6810" s="94" t="s">
        <v>507</v>
      </c>
      <c r="B6810" s="94" t="s">
        <v>508</v>
      </c>
      <c r="C6810" s="446"/>
      <c r="D6810" s="446"/>
      <c r="E6810" s="448"/>
      <c r="F6810" s="450"/>
      <c r="G6810" s="450"/>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11.3.3</v>
      </c>
      <c r="B6849" s="276" t="str">
        <f>C6807</f>
        <v>Rack XL con 4 montantes de 19" 600x500x600mm</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Primaria Creacion Bº 7 de Septiembre</v>
      </c>
      <c r="C6854" s="82"/>
      <c r="D6854" s="82"/>
      <c r="E6854" s="82"/>
      <c r="F6854" s="88" t="s">
        <v>37</v>
      </c>
      <c r="G6854" s="263">
        <f>Fecha_Base</f>
        <v>0</v>
      </c>
    </row>
    <row r="6855" spans="1:123" ht="24" customHeight="1" x14ac:dyDescent="0.2">
      <c r="A6855" s="264" t="s">
        <v>600</v>
      </c>
      <c r="B6855" s="83" t="str">
        <f>Ubicación</f>
        <v>Chimbas</v>
      </c>
      <c r="C6855" s="83"/>
      <c r="D6855" s="89"/>
      <c r="E6855" s="90"/>
      <c r="G6855" s="265"/>
    </row>
    <row r="6856" spans="1:123" ht="24" customHeight="1" x14ac:dyDescent="0.2">
      <c r="A6856" s="264" t="s">
        <v>38</v>
      </c>
      <c r="B6856" s="92">
        <f>IFERROR(VALUE(LEFT(B6857,FIND(".",B6857)-1)),"")</f>
        <v>11</v>
      </c>
      <c r="C6856" s="84" t="str">
        <f>IFERROR(VLOOKUP(B6856,Tabla_CyP,2,FALSE),"")</f>
        <v xml:space="preserve"> INSTALACIÓN ELÉCTRICA</v>
      </c>
      <c r="E6856" s="90"/>
      <c r="G6856" s="265"/>
    </row>
    <row r="6857" spans="1:123" ht="24" customHeight="1" x14ac:dyDescent="0.2">
      <c r="A6857" s="264" t="s">
        <v>24</v>
      </c>
      <c r="B6857" s="93" t="str">
        <f>IFERROR(VLOOKUP(COUNTIF($A$1:A6857,"ANALISIS DE PRECIOS"),Tabla_NumeroItem,2,FALSE),"")</f>
        <v>11.3.4</v>
      </c>
      <c r="C6857" s="84" t="str">
        <f>IFERROR(VLOOKUP(B6857,Tabla_CyP,2,FALSE),"")</f>
        <v>Patch Pannel 19" con 24 tomas RJ45 de 8 contactos</v>
      </c>
      <c r="D6857" s="89"/>
      <c r="E6857" s="90"/>
      <c r="F6857" s="88" t="s">
        <v>25</v>
      </c>
      <c r="G6857" s="266" t="str">
        <f>IFERROR(VLOOKUP(B6857,Tabla_CyP,4,FALSE),"")</f>
        <v>Un.</v>
      </c>
    </row>
    <row r="6858" spans="1:123" ht="24" customHeight="1" x14ac:dyDescent="0.2">
      <c r="A6858" s="264"/>
      <c r="B6858" s="83"/>
      <c r="D6858" s="89"/>
      <c r="E6858" s="90"/>
      <c r="G6858" s="265"/>
    </row>
    <row r="6859" spans="1:123" ht="24" customHeight="1" x14ac:dyDescent="0.2">
      <c r="A6859" s="443" t="s">
        <v>506</v>
      </c>
      <c r="B6859" s="444"/>
      <c r="C6859" s="445" t="s">
        <v>0</v>
      </c>
      <c r="D6859" s="445" t="s">
        <v>26</v>
      </c>
      <c r="E6859" s="447" t="s">
        <v>27</v>
      </c>
      <c r="F6859" s="449" t="s">
        <v>28</v>
      </c>
      <c r="G6859" s="449" t="s">
        <v>29</v>
      </c>
    </row>
    <row r="6860" spans="1:123" s="89" customFormat="1" ht="24" customHeight="1" x14ac:dyDescent="0.2">
      <c r="A6860" s="94" t="s">
        <v>507</v>
      </c>
      <c r="B6860" s="94" t="s">
        <v>508</v>
      </c>
      <c r="C6860" s="446"/>
      <c r="D6860" s="446"/>
      <c r="E6860" s="448"/>
      <c r="F6860" s="450"/>
      <c r="G6860" s="450"/>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11.3.4</v>
      </c>
      <c r="B6899" s="276" t="str">
        <f>C6857</f>
        <v>Patch Pannel 19" con 24 tomas RJ45 de 8 contactos</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Primaria Creacion Bº 7 de Septiembre</v>
      </c>
      <c r="C6904" s="82"/>
      <c r="D6904" s="82"/>
      <c r="E6904" s="82"/>
      <c r="F6904" s="88" t="s">
        <v>37</v>
      </c>
      <c r="G6904" s="263">
        <f>Fecha_Base</f>
        <v>0</v>
      </c>
    </row>
    <row r="6905" spans="1:123" ht="24" customHeight="1" x14ac:dyDescent="0.2">
      <c r="A6905" s="264" t="s">
        <v>600</v>
      </c>
      <c r="B6905" s="83" t="str">
        <f>Ubicación</f>
        <v>Chimbas</v>
      </c>
      <c r="C6905" s="83"/>
      <c r="D6905" s="89"/>
      <c r="E6905" s="90"/>
      <c r="G6905" s="265"/>
    </row>
    <row r="6906" spans="1:123" ht="24" customHeight="1" x14ac:dyDescent="0.2">
      <c r="A6906" s="264" t="s">
        <v>38</v>
      </c>
      <c r="B6906" s="92">
        <f>IFERROR(VALUE(LEFT(B6907,FIND(".",B6907)-1)),"")</f>
        <v>11</v>
      </c>
      <c r="C6906" s="84" t="str">
        <f>IFERROR(VLOOKUP(B6906,Tabla_CyP,2,FALSE),"")</f>
        <v xml:space="preserve"> INSTALACIÓN ELÉCTRICA</v>
      </c>
      <c r="E6906" s="90"/>
      <c r="G6906" s="265"/>
    </row>
    <row r="6907" spans="1:123" ht="24" customHeight="1" x14ac:dyDescent="0.2">
      <c r="A6907" s="264" t="s">
        <v>24</v>
      </c>
      <c r="B6907" s="93" t="str">
        <f>IFERROR(VLOOKUP(COUNTIF($A$1:A6907,"ANALISIS DE PRECIOS"),Tabla_NumeroItem,2,FALSE),"")</f>
        <v>11.3.5</v>
      </c>
      <c r="C6907" s="84" t="str">
        <f>IFERROR(VLOOKUP(B6907,Tabla_CyP,2,FALSE),"")</f>
        <v>Patch Cord de 3m c/u  con 2 conect. RJ45 de 8 contac.</v>
      </c>
      <c r="D6907" s="89"/>
      <c r="E6907" s="90"/>
      <c r="F6907" s="88" t="s">
        <v>25</v>
      </c>
      <c r="G6907" s="266" t="str">
        <f>IFERROR(VLOOKUP(B6907,Tabla_CyP,4,FALSE),"")</f>
        <v>Un.</v>
      </c>
    </row>
    <row r="6908" spans="1:123" ht="24" customHeight="1" x14ac:dyDescent="0.2">
      <c r="A6908" s="264"/>
      <c r="B6908" s="83"/>
      <c r="D6908" s="89"/>
      <c r="E6908" s="90"/>
      <c r="G6908" s="265"/>
    </row>
    <row r="6909" spans="1:123" ht="24" customHeight="1" x14ac:dyDescent="0.2">
      <c r="A6909" s="443" t="s">
        <v>506</v>
      </c>
      <c r="B6909" s="444"/>
      <c r="C6909" s="445" t="s">
        <v>0</v>
      </c>
      <c r="D6909" s="445" t="s">
        <v>26</v>
      </c>
      <c r="E6909" s="447" t="s">
        <v>27</v>
      </c>
      <c r="F6909" s="449" t="s">
        <v>28</v>
      </c>
      <c r="G6909" s="449" t="s">
        <v>29</v>
      </c>
    </row>
    <row r="6910" spans="1:123" s="89" customFormat="1" ht="24" customHeight="1" x14ac:dyDescent="0.2">
      <c r="A6910" s="94" t="s">
        <v>507</v>
      </c>
      <c r="B6910" s="94" t="s">
        <v>508</v>
      </c>
      <c r="C6910" s="446"/>
      <c r="D6910" s="446"/>
      <c r="E6910" s="448"/>
      <c r="F6910" s="450"/>
      <c r="G6910" s="450"/>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11.3.5</v>
      </c>
      <c r="B6949" s="276" t="str">
        <f>C6907</f>
        <v>Patch Cord de 3m c/u  con 2 conect. RJ45 de 8 contac.</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Primaria Creacion Bº 7 de Septiembre</v>
      </c>
      <c r="C6954" s="82"/>
      <c r="D6954" s="82"/>
      <c r="E6954" s="82"/>
      <c r="F6954" s="88" t="s">
        <v>37</v>
      </c>
      <c r="G6954" s="263">
        <f>Fecha_Base</f>
        <v>0</v>
      </c>
    </row>
    <row r="6955" spans="1:123" ht="24" customHeight="1" x14ac:dyDescent="0.2">
      <c r="A6955" s="264" t="s">
        <v>600</v>
      </c>
      <c r="B6955" s="83" t="str">
        <f>Ubicación</f>
        <v>Chimbas</v>
      </c>
      <c r="C6955" s="83"/>
      <c r="D6955" s="89"/>
      <c r="E6955" s="90"/>
      <c r="G6955" s="265"/>
    </row>
    <row r="6956" spans="1:123" ht="24" customHeight="1" x14ac:dyDescent="0.2">
      <c r="A6956" s="264" t="s">
        <v>38</v>
      </c>
      <c r="B6956" s="92">
        <f>IFERROR(VALUE(LEFT(B6957,FIND(".",B6957)-1)),"")</f>
        <v>11</v>
      </c>
      <c r="C6956" s="84" t="str">
        <f>IFERROR(VLOOKUP(B6956,Tabla_CyP,2,FALSE),"")</f>
        <v xml:space="preserve"> INSTALACIÓN ELÉCTRICA</v>
      </c>
      <c r="E6956" s="90"/>
      <c r="G6956" s="265"/>
    </row>
    <row r="6957" spans="1:123" ht="24" customHeight="1" x14ac:dyDescent="0.2">
      <c r="A6957" s="264" t="s">
        <v>24</v>
      </c>
      <c r="B6957" s="93" t="str">
        <f>IFERROR(VLOOKUP(COUNTIF($A$1:A6957,"ANALISIS DE PRECIOS"),Tabla_NumeroItem,2,FALSE),"")</f>
        <v>11.3.6</v>
      </c>
      <c r="C6957" s="84" t="str">
        <f>IFERROR(VLOOKUP(B6957,Tabla_CyP,2,FALSE),"")</f>
        <v>Toma RJ45 (hembra) de embutir para red de datos</v>
      </c>
      <c r="D6957" s="89"/>
      <c r="E6957" s="90"/>
      <c r="F6957" s="88" t="s">
        <v>25</v>
      </c>
      <c r="G6957" s="266" t="str">
        <f>IFERROR(VLOOKUP(B6957,Tabla_CyP,4,FALSE),"")</f>
        <v>m.</v>
      </c>
    </row>
    <row r="6958" spans="1:123" ht="24" customHeight="1" x14ac:dyDescent="0.2">
      <c r="A6958" s="264"/>
      <c r="B6958" s="83"/>
      <c r="D6958" s="89"/>
      <c r="E6958" s="90"/>
      <c r="G6958" s="265"/>
    </row>
    <row r="6959" spans="1:123" ht="24" customHeight="1" x14ac:dyDescent="0.2">
      <c r="A6959" s="443" t="s">
        <v>506</v>
      </c>
      <c r="B6959" s="444"/>
      <c r="C6959" s="445" t="s">
        <v>0</v>
      </c>
      <c r="D6959" s="445" t="s">
        <v>26</v>
      </c>
      <c r="E6959" s="447" t="s">
        <v>27</v>
      </c>
      <c r="F6959" s="449" t="s">
        <v>28</v>
      </c>
      <c r="G6959" s="449" t="s">
        <v>29</v>
      </c>
    </row>
    <row r="6960" spans="1:123" s="89" customFormat="1" ht="24" customHeight="1" x14ac:dyDescent="0.2">
      <c r="A6960" s="94" t="s">
        <v>507</v>
      </c>
      <c r="B6960" s="94" t="s">
        <v>508</v>
      </c>
      <c r="C6960" s="446"/>
      <c r="D6960" s="446"/>
      <c r="E6960" s="448"/>
      <c r="F6960" s="450"/>
      <c r="G6960" s="450"/>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11.3.6</v>
      </c>
      <c r="B6999" s="276" t="str">
        <f>C6957</f>
        <v>Toma RJ45 (hembra) de embutir para red de datos</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Primaria Creacion Bº 7 de Septiembre</v>
      </c>
      <c r="C7004" s="82"/>
      <c r="D7004" s="82"/>
      <c r="E7004" s="82"/>
      <c r="F7004" s="88" t="s">
        <v>37</v>
      </c>
      <c r="G7004" s="263">
        <f>Fecha_Base</f>
        <v>0</v>
      </c>
    </row>
    <row r="7005" spans="1:7" ht="24" customHeight="1" x14ac:dyDescent="0.2">
      <c r="A7005" s="264" t="s">
        <v>600</v>
      </c>
      <c r="B7005" s="83" t="str">
        <f>Ubicación</f>
        <v>Chimbas</v>
      </c>
      <c r="C7005" s="83"/>
      <c r="D7005" s="89"/>
      <c r="E7005" s="90"/>
      <c r="G7005" s="265"/>
    </row>
    <row r="7006" spans="1:7" ht="24" customHeight="1" x14ac:dyDescent="0.2">
      <c r="A7006" s="264" t="s">
        <v>38</v>
      </c>
      <c r="B7006" s="92">
        <f>IFERROR(VALUE(LEFT(B7007,FIND(".",B7007)-1)),"")</f>
        <v>11</v>
      </c>
      <c r="C7006" s="84" t="str">
        <f>IFERROR(VLOOKUP(B7006,Tabla_CyP,2,FALSE),"")</f>
        <v xml:space="preserve"> INSTALACIÓN ELÉCTRICA</v>
      </c>
      <c r="E7006" s="90"/>
      <c r="G7006" s="265"/>
    </row>
    <row r="7007" spans="1:7" ht="24" customHeight="1" x14ac:dyDescent="0.2">
      <c r="A7007" s="264" t="s">
        <v>24</v>
      </c>
      <c r="B7007" s="93" t="str">
        <f>IFERROR(VLOOKUP(COUNTIF($A$1:A7007,"ANALISIS DE PRECIOS"),Tabla_NumeroItem,2,FALSE),"")</f>
        <v>11.4.1.1</v>
      </c>
      <c r="C7007" s="84" t="str">
        <f>IFERROR(VLOOKUP(B7007,Tabla_CyP,2,FALSE),"")</f>
        <v xml:space="preserve">Luminaria Tipo Novalucce </v>
      </c>
      <c r="D7007" s="89"/>
      <c r="E7007" s="90"/>
      <c r="F7007" s="88" t="s">
        <v>25</v>
      </c>
      <c r="G7007" s="266" t="str">
        <f>IFERROR(VLOOKUP(B7007,Tabla_CyP,4,FALSE),"")</f>
        <v>Un.</v>
      </c>
    </row>
    <row r="7008" spans="1:7" ht="24" customHeight="1" x14ac:dyDescent="0.2">
      <c r="A7008" s="264"/>
      <c r="B7008" s="83"/>
      <c r="D7008" s="89"/>
      <c r="E7008" s="90"/>
      <c r="G7008" s="265"/>
    </row>
    <row r="7009" spans="1:123" ht="24" customHeight="1" x14ac:dyDescent="0.2">
      <c r="A7009" s="443" t="s">
        <v>506</v>
      </c>
      <c r="B7009" s="444"/>
      <c r="C7009" s="445" t="s">
        <v>0</v>
      </c>
      <c r="D7009" s="445" t="s">
        <v>26</v>
      </c>
      <c r="E7009" s="447" t="s">
        <v>27</v>
      </c>
      <c r="F7009" s="449" t="s">
        <v>28</v>
      </c>
      <c r="G7009" s="449" t="s">
        <v>29</v>
      </c>
    </row>
    <row r="7010" spans="1:123" s="89" customFormat="1" ht="24" customHeight="1" x14ac:dyDescent="0.2">
      <c r="A7010" s="94" t="s">
        <v>507</v>
      </c>
      <c r="B7010" s="94" t="s">
        <v>508</v>
      </c>
      <c r="C7010" s="446"/>
      <c r="D7010" s="446"/>
      <c r="E7010" s="448"/>
      <c r="F7010" s="450"/>
      <c r="G7010" s="450"/>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11.4.1.1</v>
      </c>
      <c r="B7049" s="276" t="str">
        <f>C7007</f>
        <v xml:space="preserve">Luminaria Tipo Novalucce </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Primaria Creacion Bº 7 de Septiembre</v>
      </c>
      <c r="C7054" s="82"/>
      <c r="D7054" s="82"/>
      <c r="E7054" s="82"/>
      <c r="F7054" s="88" t="s">
        <v>37</v>
      </c>
      <c r="G7054" s="263">
        <f>Fecha_Base</f>
        <v>0</v>
      </c>
    </row>
    <row r="7055" spans="1:7" ht="24" customHeight="1" x14ac:dyDescent="0.2">
      <c r="A7055" s="264" t="s">
        <v>600</v>
      </c>
      <c r="B7055" s="83" t="str">
        <f>Ubicación</f>
        <v>Chimbas</v>
      </c>
      <c r="C7055" s="83"/>
      <c r="D7055" s="89"/>
      <c r="E7055" s="90"/>
      <c r="G7055" s="265"/>
    </row>
    <row r="7056" spans="1:7" ht="24" customHeight="1" x14ac:dyDescent="0.2">
      <c r="A7056" s="264" t="s">
        <v>38</v>
      </c>
      <c r="B7056" s="92">
        <f>IFERROR(VALUE(LEFT(B7057,FIND(".",B7057)-1)),"")</f>
        <v>11</v>
      </c>
      <c r="C7056" s="84" t="str">
        <f>IFERROR(VLOOKUP(B7056,Tabla_CyP,2,FALSE),"")</f>
        <v xml:space="preserve"> INSTALACIÓN ELÉCTRICA</v>
      </c>
      <c r="E7056" s="90"/>
      <c r="G7056" s="265"/>
    </row>
    <row r="7057" spans="1:123" ht="24" customHeight="1" x14ac:dyDescent="0.2">
      <c r="A7057" s="264" t="s">
        <v>24</v>
      </c>
      <c r="B7057" s="93" t="str">
        <f>IFERROR(VLOOKUP(COUNTIF($A$1:A7057,"ANALISIS DE PRECIOS"),Tabla_NumeroItem,2,FALSE),"")</f>
        <v>11.4.1.2</v>
      </c>
      <c r="C7057" s="84" t="str">
        <f>IFERROR(VLOOKUP(B7057,Tabla_CyP,2,FALSE),"")</f>
        <v>Luminaria farol tipo Atlantis 100w</v>
      </c>
      <c r="D7057" s="89"/>
      <c r="E7057" s="90"/>
      <c r="F7057" s="88" t="s">
        <v>25</v>
      </c>
      <c r="G7057" s="266" t="str">
        <f>IFERROR(VLOOKUP(B7057,Tabla_CyP,4,FALSE),"")</f>
        <v>Un.</v>
      </c>
    </row>
    <row r="7058" spans="1:123" ht="24" customHeight="1" x14ac:dyDescent="0.2">
      <c r="A7058" s="264"/>
      <c r="B7058" s="83"/>
      <c r="D7058" s="89"/>
      <c r="E7058" s="90"/>
      <c r="G7058" s="265"/>
    </row>
    <row r="7059" spans="1:123" ht="24" customHeight="1" x14ac:dyDescent="0.2">
      <c r="A7059" s="443" t="s">
        <v>506</v>
      </c>
      <c r="B7059" s="444"/>
      <c r="C7059" s="445" t="s">
        <v>0</v>
      </c>
      <c r="D7059" s="445" t="s">
        <v>26</v>
      </c>
      <c r="E7059" s="447" t="s">
        <v>27</v>
      </c>
      <c r="F7059" s="449" t="s">
        <v>28</v>
      </c>
      <c r="G7059" s="449" t="s">
        <v>29</v>
      </c>
    </row>
    <row r="7060" spans="1:123" s="89" customFormat="1" ht="24" customHeight="1" x14ac:dyDescent="0.2">
      <c r="A7060" s="94" t="s">
        <v>507</v>
      </c>
      <c r="B7060" s="94" t="s">
        <v>508</v>
      </c>
      <c r="C7060" s="446"/>
      <c r="D7060" s="446"/>
      <c r="E7060" s="448"/>
      <c r="F7060" s="450"/>
      <c r="G7060" s="450"/>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11.4.1.2</v>
      </c>
      <c r="B7099" s="276" t="str">
        <f>C7057</f>
        <v>Luminaria farol tipo Atlantis 100w</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Primaria Creacion Bº 7 de Septiembre</v>
      </c>
      <c r="C7104" s="82"/>
      <c r="D7104" s="82"/>
      <c r="E7104" s="82"/>
      <c r="F7104" s="88" t="s">
        <v>37</v>
      </c>
      <c r="G7104" s="263">
        <f>Fecha_Base</f>
        <v>0</v>
      </c>
    </row>
    <row r="7105" spans="1:123" ht="24" customHeight="1" x14ac:dyDescent="0.2">
      <c r="A7105" s="264" t="s">
        <v>600</v>
      </c>
      <c r="B7105" s="83" t="str">
        <f>Ubicación</f>
        <v>Chimbas</v>
      </c>
      <c r="C7105" s="83"/>
      <c r="D7105" s="89"/>
      <c r="E7105" s="90"/>
      <c r="G7105" s="265"/>
    </row>
    <row r="7106" spans="1:123" ht="24" customHeight="1" x14ac:dyDescent="0.2">
      <c r="A7106" s="264" t="s">
        <v>38</v>
      </c>
      <c r="B7106" s="92">
        <f>IFERROR(VALUE(LEFT(B7107,FIND(".",B7107)-1)),"")</f>
        <v>11</v>
      </c>
      <c r="C7106" s="84" t="str">
        <f>IFERROR(VLOOKUP(B7106,Tabla_CyP,2,FALSE),"")</f>
        <v xml:space="preserve"> INSTALACIÓN ELÉCTRICA</v>
      </c>
      <c r="E7106" s="90"/>
      <c r="G7106" s="265"/>
    </row>
    <row r="7107" spans="1:123" ht="24" customHeight="1" x14ac:dyDescent="0.2">
      <c r="A7107" s="264" t="s">
        <v>24</v>
      </c>
      <c r="B7107" s="93" t="str">
        <f>IFERROR(VLOOKUP(COUNTIF($A$1:A7107,"ANALISIS DE PRECIOS"),Tabla_NumeroItem,2,FALSE),"")</f>
        <v>11.4.1.3</v>
      </c>
      <c r="C7107" s="84" t="str">
        <f>IFERROR(VLOOKUP(B7107,Tabla_CyP,2,FALSE),"")</f>
        <v>Luminaria cuadrada 1x18w</v>
      </c>
      <c r="D7107" s="89"/>
      <c r="E7107" s="90"/>
      <c r="F7107" s="88" t="s">
        <v>25</v>
      </c>
      <c r="G7107" s="266" t="str">
        <f>IFERROR(VLOOKUP(B7107,Tabla_CyP,4,FALSE),"")</f>
        <v>Un.</v>
      </c>
    </row>
    <row r="7108" spans="1:123" ht="24" customHeight="1" x14ac:dyDescent="0.2">
      <c r="A7108" s="264"/>
      <c r="B7108" s="83"/>
      <c r="D7108" s="89"/>
      <c r="E7108" s="90"/>
      <c r="G7108" s="265"/>
    </row>
    <row r="7109" spans="1:123" ht="24" customHeight="1" x14ac:dyDescent="0.2">
      <c r="A7109" s="443" t="s">
        <v>506</v>
      </c>
      <c r="B7109" s="444"/>
      <c r="C7109" s="445" t="s">
        <v>0</v>
      </c>
      <c r="D7109" s="445" t="s">
        <v>26</v>
      </c>
      <c r="E7109" s="447" t="s">
        <v>27</v>
      </c>
      <c r="F7109" s="449" t="s">
        <v>28</v>
      </c>
      <c r="G7109" s="449" t="s">
        <v>29</v>
      </c>
    </row>
    <row r="7110" spans="1:123" s="89" customFormat="1" ht="24" customHeight="1" x14ac:dyDescent="0.2">
      <c r="A7110" s="94" t="s">
        <v>507</v>
      </c>
      <c r="B7110" s="94" t="s">
        <v>508</v>
      </c>
      <c r="C7110" s="446"/>
      <c r="D7110" s="446"/>
      <c r="E7110" s="448"/>
      <c r="F7110" s="450"/>
      <c r="G7110" s="450"/>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11.4.1.3</v>
      </c>
      <c r="B7149" s="276" t="str">
        <f>C7107</f>
        <v>Luminaria cuadrada 1x18w</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Primaria Creacion Bº 7 de Septiembre</v>
      </c>
      <c r="C7154" s="82"/>
      <c r="D7154" s="82"/>
      <c r="E7154" s="82"/>
      <c r="F7154" s="88" t="s">
        <v>37</v>
      </c>
      <c r="G7154" s="263">
        <f>Fecha_Base</f>
        <v>0</v>
      </c>
    </row>
    <row r="7155" spans="1:123" ht="24" customHeight="1" x14ac:dyDescent="0.2">
      <c r="A7155" s="264" t="s">
        <v>600</v>
      </c>
      <c r="B7155" s="83" t="str">
        <f>Ubicación</f>
        <v>Chimbas</v>
      </c>
      <c r="C7155" s="83"/>
      <c r="D7155" s="89"/>
      <c r="E7155" s="90"/>
      <c r="G7155" s="265"/>
    </row>
    <row r="7156" spans="1:123" ht="24" customHeight="1" x14ac:dyDescent="0.2">
      <c r="A7156" s="264" t="s">
        <v>38</v>
      </c>
      <c r="B7156" s="92">
        <f>IFERROR(VALUE(LEFT(B7157,FIND(".",B7157)-1)),"")</f>
        <v>11</v>
      </c>
      <c r="C7156" s="84" t="str">
        <f>IFERROR(VLOOKUP(B7156,Tabla_CyP,2,FALSE),"")</f>
        <v xml:space="preserve"> INSTALACIÓN ELÉCTRICA</v>
      </c>
      <c r="E7156" s="90"/>
      <c r="G7156" s="265"/>
    </row>
    <row r="7157" spans="1:123" ht="24" customHeight="1" x14ac:dyDescent="0.2">
      <c r="A7157" s="264" t="s">
        <v>24</v>
      </c>
      <c r="B7157" s="93" t="str">
        <f>IFERROR(VLOOKUP(COUNTIF($A$1:A7157,"ANALISIS DE PRECIOS"),Tabla_NumeroItem,2,FALSE),"")</f>
        <v>11.4.1.4</v>
      </c>
      <c r="C7157" s="84" t="str">
        <f>IFERROR(VLOOKUP(B7157,Tabla_CyP,2,FALSE),"")</f>
        <v>Reflector Led 20w</v>
      </c>
      <c r="D7157" s="89"/>
      <c r="E7157" s="90"/>
      <c r="F7157" s="88" t="s">
        <v>25</v>
      </c>
      <c r="G7157" s="266" t="str">
        <f>IFERROR(VLOOKUP(B7157,Tabla_CyP,4,FALSE),"")</f>
        <v>Un.</v>
      </c>
    </row>
    <row r="7158" spans="1:123" ht="24" customHeight="1" x14ac:dyDescent="0.2">
      <c r="A7158" s="264"/>
      <c r="B7158" s="83"/>
      <c r="D7158" s="89"/>
      <c r="E7158" s="90"/>
      <c r="G7158" s="265"/>
    </row>
    <row r="7159" spans="1:123" ht="24" customHeight="1" x14ac:dyDescent="0.2">
      <c r="A7159" s="443" t="s">
        <v>506</v>
      </c>
      <c r="B7159" s="444"/>
      <c r="C7159" s="445" t="s">
        <v>0</v>
      </c>
      <c r="D7159" s="445" t="s">
        <v>26</v>
      </c>
      <c r="E7159" s="447" t="s">
        <v>27</v>
      </c>
      <c r="F7159" s="449" t="s">
        <v>28</v>
      </c>
      <c r="G7159" s="449" t="s">
        <v>29</v>
      </c>
    </row>
    <row r="7160" spans="1:123" s="89" customFormat="1" ht="24" customHeight="1" x14ac:dyDescent="0.2">
      <c r="A7160" s="94" t="s">
        <v>507</v>
      </c>
      <c r="B7160" s="94" t="s">
        <v>508</v>
      </c>
      <c r="C7160" s="446"/>
      <c r="D7160" s="446"/>
      <c r="E7160" s="448"/>
      <c r="F7160" s="450"/>
      <c r="G7160" s="450"/>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11.4.1.4</v>
      </c>
      <c r="B7199" s="276" t="str">
        <f>C7157</f>
        <v>Reflector Led 20w</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Primaria Creacion Bº 7 de Septiembre</v>
      </c>
      <c r="C7204" s="82"/>
      <c r="D7204" s="82"/>
      <c r="E7204" s="82"/>
      <c r="F7204" s="88" t="s">
        <v>37</v>
      </c>
      <c r="G7204" s="263">
        <f>Fecha_Base</f>
        <v>0</v>
      </c>
    </row>
    <row r="7205" spans="1:123" ht="24" customHeight="1" x14ac:dyDescent="0.2">
      <c r="A7205" s="264" t="s">
        <v>600</v>
      </c>
      <c r="B7205" s="83" t="str">
        <f>Ubicación</f>
        <v>Chimbas</v>
      </c>
      <c r="C7205" s="83"/>
      <c r="D7205" s="89"/>
      <c r="E7205" s="90"/>
      <c r="G7205" s="265"/>
    </row>
    <row r="7206" spans="1:123" ht="24" customHeight="1" x14ac:dyDescent="0.2">
      <c r="A7206" s="264" t="s">
        <v>38</v>
      </c>
      <c r="B7206" s="92">
        <f>IFERROR(VALUE(LEFT(B7207,FIND(".",B7207)-1)),"")</f>
        <v>11</v>
      </c>
      <c r="C7206" s="84" t="str">
        <f>IFERROR(VLOOKUP(B7206,Tabla_CyP,2,FALSE),"")</f>
        <v xml:space="preserve"> INSTALACIÓN ELÉCTRICA</v>
      </c>
      <c r="E7206" s="90"/>
      <c r="G7206" s="265"/>
    </row>
    <row r="7207" spans="1:123" ht="24" customHeight="1" x14ac:dyDescent="0.2">
      <c r="A7207" s="264" t="s">
        <v>24</v>
      </c>
      <c r="B7207" s="93" t="str">
        <f>IFERROR(VLOOKUP(COUNTIF($A$1:A7207,"ANALISIS DE PRECIOS"),Tabla_NumeroItem,2,FALSE),"")</f>
        <v>11.4.1.5</v>
      </c>
      <c r="C7207" s="84" t="str">
        <f>IFERROR(VLOOKUP(B7207,Tabla_CyP,2,FALSE),"")</f>
        <v>Reflector Led 150w</v>
      </c>
      <c r="D7207" s="89"/>
      <c r="E7207" s="90"/>
      <c r="F7207" s="88" t="s">
        <v>25</v>
      </c>
      <c r="G7207" s="266" t="str">
        <f>IFERROR(VLOOKUP(B7207,Tabla_CyP,4,FALSE),"")</f>
        <v>Un.</v>
      </c>
    </row>
    <row r="7208" spans="1:123" ht="24" customHeight="1" x14ac:dyDescent="0.2">
      <c r="A7208" s="264"/>
      <c r="B7208" s="83"/>
      <c r="D7208" s="89"/>
      <c r="E7208" s="90"/>
      <c r="G7208" s="265"/>
    </row>
    <row r="7209" spans="1:123" ht="24" customHeight="1" x14ac:dyDescent="0.2">
      <c r="A7209" s="443" t="s">
        <v>506</v>
      </c>
      <c r="B7209" s="444"/>
      <c r="C7209" s="445" t="s">
        <v>0</v>
      </c>
      <c r="D7209" s="445" t="s">
        <v>26</v>
      </c>
      <c r="E7209" s="447" t="s">
        <v>27</v>
      </c>
      <c r="F7209" s="449" t="s">
        <v>28</v>
      </c>
      <c r="G7209" s="449" t="s">
        <v>29</v>
      </c>
    </row>
    <row r="7210" spans="1:123" s="89" customFormat="1" ht="24" customHeight="1" x14ac:dyDescent="0.2">
      <c r="A7210" s="94" t="s">
        <v>507</v>
      </c>
      <c r="B7210" s="94" t="s">
        <v>508</v>
      </c>
      <c r="C7210" s="446"/>
      <c r="D7210" s="446"/>
      <c r="E7210" s="448"/>
      <c r="F7210" s="450"/>
      <c r="G7210" s="450"/>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11.4.1.5</v>
      </c>
      <c r="B7249" s="276" t="str">
        <f>C7207</f>
        <v>Reflector Led 150w</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Primaria Creacion Bº 7 de Septiembre</v>
      </c>
      <c r="C7254" s="82"/>
      <c r="D7254" s="82"/>
      <c r="E7254" s="82"/>
      <c r="F7254" s="88" t="s">
        <v>37</v>
      </c>
      <c r="G7254" s="263">
        <f>Fecha_Base</f>
        <v>0</v>
      </c>
    </row>
    <row r="7255" spans="1:123" ht="24" customHeight="1" x14ac:dyDescent="0.2">
      <c r="A7255" s="264" t="s">
        <v>600</v>
      </c>
      <c r="B7255" s="83" t="str">
        <f>Ubicación</f>
        <v>Chimbas</v>
      </c>
      <c r="C7255" s="83"/>
      <c r="D7255" s="89"/>
      <c r="E7255" s="90"/>
      <c r="G7255" s="265"/>
    </row>
    <row r="7256" spans="1:123" ht="24" customHeight="1" x14ac:dyDescent="0.2">
      <c r="A7256" s="264" t="s">
        <v>38</v>
      </c>
      <c r="B7256" s="92">
        <f>IFERROR(VALUE(LEFT(B7257,FIND(".",B7257)-1)),"")</f>
        <v>11</v>
      </c>
      <c r="C7256" s="84" t="str">
        <f>IFERROR(VLOOKUP(B7256,Tabla_CyP,2,FALSE),"")</f>
        <v xml:space="preserve"> INSTALACIÓN ELÉCTRICA</v>
      </c>
      <c r="E7256" s="90"/>
      <c r="G7256" s="265"/>
    </row>
    <row r="7257" spans="1:123" ht="24" customHeight="1" x14ac:dyDescent="0.2">
      <c r="A7257" s="264" t="s">
        <v>24</v>
      </c>
      <c r="B7257" s="93" t="str">
        <f>IFERROR(VLOOKUP(COUNTIF($A$1:A7257,"ANALISIS DE PRECIOS"),Tabla_NumeroItem,2,FALSE),"")</f>
        <v>11.4.1.6</v>
      </c>
      <c r="C7257" s="84" t="str">
        <f>IFERROR(VLOOKUP(B7257,Tabla_CyP,2,FALSE),"")</f>
        <v>Farol exterior 100w</v>
      </c>
      <c r="D7257" s="89"/>
      <c r="E7257" s="90"/>
      <c r="F7257" s="88" t="s">
        <v>25</v>
      </c>
      <c r="G7257" s="266" t="str">
        <f>IFERROR(VLOOKUP(B7257,Tabla_CyP,4,FALSE),"")</f>
        <v>Un.</v>
      </c>
    </row>
    <row r="7258" spans="1:123" ht="24" customHeight="1" x14ac:dyDescent="0.2">
      <c r="A7258" s="264"/>
      <c r="B7258" s="83"/>
      <c r="D7258" s="89"/>
      <c r="E7258" s="90"/>
      <c r="G7258" s="265"/>
    </row>
    <row r="7259" spans="1:123" ht="24" customHeight="1" x14ac:dyDescent="0.2">
      <c r="A7259" s="443" t="s">
        <v>506</v>
      </c>
      <c r="B7259" s="444"/>
      <c r="C7259" s="445" t="s">
        <v>0</v>
      </c>
      <c r="D7259" s="445" t="s">
        <v>26</v>
      </c>
      <c r="E7259" s="447" t="s">
        <v>27</v>
      </c>
      <c r="F7259" s="449" t="s">
        <v>28</v>
      </c>
      <c r="G7259" s="449" t="s">
        <v>29</v>
      </c>
    </row>
    <row r="7260" spans="1:123" s="89" customFormat="1" ht="24" customHeight="1" x14ac:dyDescent="0.2">
      <c r="A7260" s="94" t="s">
        <v>507</v>
      </c>
      <c r="B7260" s="94" t="s">
        <v>508</v>
      </c>
      <c r="C7260" s="446"/>
      <c r="D7260" s="446"/>
      <c r="E7260" s="448"/>
      <c r="F7260" s="450"/>
      <c r="G7260" s="450"/>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11.4.1.6</v>
      </c>
      <c r="B7299" s="276" t="str">
        <f>C7257</f>
        <v>Farol exterior 100w</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Primaria Creacion Bº 7 de Septiembre</v>
      </c>
      <c r="C7304" s="82"/>
      <c r="D7304" s="82"/>
      <c r="E7304" s="82"/>
      <c r="F7304" s="88" t="s">
        <v>37</v>
      </c>
      <c r="G7304" s="263">
        <f>Fecha_Base</f>
        <v>0</v>
      </c>
    </row>
    <row r="7305" spans="1:123" ht="24" customHeight="1" x14ac:dyDescent="0.2">
      <c r="A7305" s="264" t="s">
        <v>600</v>
      </c>
      <c r="B7305" s="83" t="str">
        <f>Ubicación</f>
        <v>Chimbas</v>
      </c>
      <c r="C7305" s="83"/>
      <c r="D7305" s="89"/>
      <c r="E7305" s="90"/>
      <c r="G7305" s="265"/>
    </row>
    <row r="7306" spans="1:123" ht="24" customHeight="1" x14ac:dyDescent="0.2">
      <c r="A7306" s="264" t="s">
        <v>38</v>
      </c>
      <c r="B7306" s="92">
        <f>IFERROR(VALUE(LEFT(B7307,FIND(".",B7307)-1)),"")</f>
        <v>11</v>
      </c>
      <c r="C7306" s="84" t="str">
        <f>IFERROR(VLOOKUP(B7306,Tabla_CyP,2,FALSE),"")</f>
        <v xml:space="preserve"> INSTALACIÓN ELÉCTRICA</v>
      </c>
      <c r="E7306" s="90"/>
      <c r="G7306" s="265"/>
    </row>
    <row r="7307" spans="1:123" ht="24" customHeight="1" x14ac:dyDescent="0.2">
      <c r="A7307" s="264" t="s">
        <v>24</v>
      </c>
      <c r="B7307" s="93" t="str">
        <f>IFERROR(VLOOKUP(COUNTIF($A$1:A7307,"ANALISIS DE PRECIOS"),Tabla_NumeroItem,2,FALSE),"")</f>
        <v>11.4.2.1</v>
      </c>
      <c r="C7307" s="84" t="str">
        <f>IFERROR(VLOOKUP(B7307,Tabla_CyP,2,FALSE),"")</f>
        <v>Tubos LED .18w Luz Dia</v>
      </c>
      <c r="D7307" s="89"/>
      <c r="E7307" s="90"/>
      <c r="F7307" s="88" t="s">
        <v>25</v>
      </c>
      <c r="G7307" s="266" t="str">
        <f>IFERROR(VLOOKUP(B7307,Tabla_CyP,4,FALSE),"")</f>
        <v xml:space="preserve">Un </v>
      </c>
    </row>
    <row r="7308" spans="1:123" ht="24" customHeight="1" x14ac:dyDescent="0.2">
      <c r="A7308" s="264"/>
      <c r="B7308" s="83"/>
      <c r="D7308" s="89"/>
      <c r="E7308" s="90"/>
      <c r="G7308" s="265"/>
    </row>
    <row r="7309" spans="1:123" ht="24" customHeight="1" x14ac:dyDescent="0.2">
      <c r="A7309" s="443" t="s">
        <v>506</v>
      </c>
      <c r="B7309" s="444"/>
      <c r="C7309" s="445" t="s">
        <v>0</v>
      </c>
      <c r="D7309" s="445" t="s">
        <v>26</v>
      </c>
      <c r="E7309" s="447" t="s">
        <v>27</v>
      </c>
      <c r="F7309" s="449" t="s">
        <v>28</v>
      </c>
      <c r="G7309" s="449" t="s">
        <v>29</v>
      </c>
    </row>
    <row r="7310" spans="1:123" s="89" customFormat="1" ht="24" customHeight="1" x14ac:dyDescent="0.2">
      <c r="A7310" s="94" t="s">
        <v>507</v>
      </c>
      <c r="B7310" s="94" t="s">
        <v>508</v>
      </c>
      <c r="C7310" s="446"/>
      <c r="D7310" s="446"/>
      <c r="E7310" s="448"/>
      <c r="F7310" s="450"/>
      <c r="G7310" s="450"/>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11.4.2.1</v>
      </c>
      <c r="B7349" s="276" t="str">
        <f>C7307</f>
        <v>Tubos LED .18w Luz Dia</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Primaria Creacion Bº 7 de Septiembre</v>
      </c>
      <c r="C7354" s="82"/>
      <c r="D7354" s="82"/>
      <c r="E7354" s="82"/>
      <c r="F7354" s="88" t="s">
        <v>37</v>
      </c>
      <c r="G7354" s="263">
        <f>Fecha_Base</f>
        <v>0</v>
      </c>
    </row>
    <row r="7355" spans="1:123" ht="24" customHeight="1" x14ac:dyDescent="0.2">
      <c r="A7355" s="264" t="s">
        <v>600</v>
      </c>
      <c r="B7355" s="83" t="str">
        <f>Ubicación</f>
        <v>Chimbas</v>
      </c>
      <c r="C7355" s="83"/>
      <c r="D7355" s="89"/>
      <c r="E7355" s="90"/>
      <c r="G7355" s="265"/>
    </row>
    <row r="7356" spans="1:123" ht="24" customHeight="1" x14ac:dyDescent="0.2">
      <c r="A7356" s="264" t="s">
        <v>38</v>
      </c>
      <c r="B7356" s="92">
        <f>IFERROR(VALUE(LEFT(B7357,FIND(".",B7357)-1)),"")</f>
        <v>11</v>
      </c>
      <c r="C7356" s="84" t="str">
        <f>IFERROR(VLOOKUP(B7356,Tabla_CyP,2,FALSE),"")</f>
        <v xml:space="preserve"> INSTALACIÓN ELÉCTRICA</v>
      </c>
      <c r="E7356" s="90"/>
      <c r="G7356" s="265"/>
    </row>
    <row r="7357" spans="1:123" ht="24" customHeight="1" x14ac:dyDescent="0.2">
      <c r="A7357" s="264" t="s">
        <v>24</v>
      </c>
      <c r="B7357" s="93" t="str">
        <f>IFERROR(VLOOKUP(COUNTIF($A$1:A7357,"ANALISIS DE PRECIOS"),Tabla_NumeroItem,2,FALSE),"")</f>
        <v>11.4.2.2</v>
      </c>
      <c r="C7357" s="84" t="str">
        <f>IFERROR(VLOOKUP(B7357,Tabla_CyP,2,FALSE),"")</f>
        <v>Tubos LED .24w Luz Dia</v>
      </c>
      <c r="D7357" s="89"/>
      <c r="E7357" s="90"/>
      <c r="F7357" s="88" t="s">
        <v>25</v>
      </c>
      <c r="G7357" s="266" t="str">
        <f>IFERROR(VLOOKUP(B7357,Tabla_CyP,4,FALSE),"")</f>
        <v xml:space="preserve">Un </v>
      </c>
    </row>
    <row r="7358" spans="1:123" ht="24" customHeight="1" x14ac:dyDescent="0.2">
      <c r="A7358" s="264"/>
      <c r="B7358" s="83"/>
      <c r="D7358" s="89"/>
      <c r="E7358" s="90"/>
      <c r="G7358" s="265"/>
    </row>
    <row r="7359" spans="1:123" ht="24" customHeight="1" x14ac:dyDescent="0.2">
      <c r="A7359" s="443" t="s">
        <v>506</v>
      </c>
      <c r="B7359" s="444"/>
      <c r="C7359" s="445" t="s">
        <v>0</v>
      </c>
      <c r="D7359" s="445" t="s">
        <v>26</v>
      </c>
      <c r="E7359" s="447" t="s">
        <v>27</v>
      </c>
      <c r="F7359" s="449" t="s">
        <v>28</v>
      </c>
      <c r="G7359" s="449" t="s">
        <v>29</v>
      </c>
    </row>
    <row r="7360" spans="1:123" s="89" customFormat="1" ht="24" customHeight="1" x14ac:dyDescent="0.2">
      <c r="A7360" s="94" t="s">
        <v>507</v>
      </c>
      <c r="B7360" s="94" t="s">
        <v>508</v>
      </c>
      <c r="C7360" s="446"/>
      <c r="D7360" s="446"/>
      <c r="E7360" s="448"/>
      <c r="F7360" s="450"/>
      <c r="G7360" s="450"/>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11.4.2.2</v>
      </c>
      <c r="B7399" s="276" t="str">
        <f>C7357</f>
        <v>Tubos LED .24w Luz Dia</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Primaria Creacion Bº 7 de Septiembre</v>
      </c>
      <c r="C7404" s="82"/>
      <c r="D7404" s="82"/>
      <c r="E7404" s="82"/>
      <c r="F7404" s="88" t="s">
        <v>37</v>
      </c>
      <c r="G7404" s="263">
        <f>Fecha_Base</f>
        <v>0</v>
      </c>
    </row>
    <row r="7405" spans="1:7" ht="24" customHeight="1" x14ac:dyDescent="0.2">
      <c r="A7405" s="264" t="s">
        <v>600</v>
      </c>
      <c r="B7405" s="83" t="str">
        <f>Ubicación</f>
        <v>Chimbas</v>
      </c>
      <c r="C7405" s="83"/>
      <c r="D7405" s="89"/>
      <c r="E7405" s="90"/>
      <c r="G7405" s="265"/>
    </row>
    <row r="7406" spans="1:7" ht="24" customHeight="1" x14ac:dyDescent="0.2">
      <c r="A7406" s="264" t="s">
        <v>38</v>
      </c>
      <c r="B7406" s="92">
        <f>IFERROR(VALUE(LEFT(B7407,FIND(".",B7407)-1)),"")</f>
        <v>11</v>
      </c>
      <c r="C7406" s="84" t="str">
        <f>IFERROR(VLOOKUP(B7406,Tabla_CyP,2,FALSE),"")</f>
        <v xml:space="preserve"> INSTALACIÓN ELÉCTRICA</v>
      </c>
      <c r="E7406" s="90"/>
      <c r="G7406" s="265"/>
    </row>
    <row r="7407" spans="1:7" ht="24" customHeight="1" x14ac:dyDescent="0.2">
      <c r="A7407" s="264" t="s">
        <v>24</v>
      </c>
      <c r="B7407" s="93" t="str">
        <f>IFERROR(VLOOKUP(COUNTIF($A$1:A7407,"ANALISIS DE PRECIOS"),Tabla_NumeroItem,2,FALSE),"")</f>
        <v>11.4.3</v>
      </c>
      <c r="C7407" s="84" t="str">
        <f>IFERROR(VLOOKUP(B7407,Tabla_CyP,2,FALSE),"")</f>
        <v>Iluminación de Emergencia</v>
      </c>
      <c r="D7407" s="89"/>
      <c r="E7407" s="90"/>
      <c r="F7407" s="88" t="s">
        <v>25</v>
      </c>
      <c r="G7407" s="266" t="str">
        <f>IFERROR(VLOOKUP(B7407,Tabla_CyP,4,FALSE),"")</f>
        <v xml:space="preserve">Un </v>
      </c>
    </row>
    <row r="7408" spans="1:7" ht="24" customHeight="1" x14ac:dyDescent="0.2">
      <c r="A7408" s="264"/>
      <c r="B7408" s="83"/>
      <c r="D7408" s="89"/>
      <c r="E7408" s="90"/>
      <c r="G7408" s="265"/>
    </row>
    <row r="7409" spans="1:123" ht="24" customHeight="1" x14ac:dyDescent="0.2">
      <c r="A7409" s="443" t="s">
        <v>506</v>
      </c>
      <c r="B7409" s="444"/>
      <c r="C7409" s="445" t="s">
        <v>0</v>
      </c>
      <c r="D7409" s="445" t="s">
        <v>26</v>
      </c>
      <c r="E7409" s="447" t="s">
        <v>27</v>
      </c>
      <c r="F7409" s="449" t="s">
        <v>28</v>
      </c>
      <c r="G7409" s="449" t="s">
        <v>29</v>
      </c>
    </row>
    <row r="7410" spans="1:123" s="89" customFormat="1" ht="24" customHeight="1" x14ac:dyDescent="0.2">
      <c r="A7410" s="94" t="s">
        <v>507</v>
      </c>
      <c r="B7410" s="94" t="s">
        <v>508</v>
      </c>
      <c r="C7410" s="446"/>
      <c r="D7410" s="446"/>
      <c r="E7410" s="448"/>
      <c r="F7410" s="450"/>
      <c r="G7410" s="450"/>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11.4.3</v>
      </c>
      <c r="B7449" s="276" t="str">
        <f>C7407</f>
        <v>Iluminación de Emergencia</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Primaria Creacion Bº 7 de Septiembre</v>
      </c>
      <c r="C7454" s="82"/>
      <c r="D7454" s="82"/>
      <c r="E7454" s="82"/>
      <c r="F7454" s="88" t="s">
        <v>37</v>
      </c>
      <c r="G7454" s="263">
        <f>Fecha_Base</f>
        <v>0</v>
      </c>
    </row>
    <row r="7455" spans="1:7" ht="24" customHeight="1" x14ac:dyDescent="0.2">
      <c r="A7455" s="264" t="s">
        <v>600</v>
      </c>
      <c r="B7455" s="83" t="str">
        <f>Ubicación</f>
        <v>Chimbas</v>
      </c>
      <c r="C7455" s="83"/>
      <c r="D7455" s="89"/>
      <c r="E7455" s="90"/>
      <c r="G7455" s="265"/>
    </row>
    <row r="7456" spans="1:7" ht="24" customHeight="1" x14ac:dyDescent="0.2">
      <c r="A7456" s="264" t="s">
        <v>38</v>
      </c>
      <c r="B7456" s="92">
        <f>IFERROR(VALUE(LEFT(B7457,FIND(".",B7457)-1)),"")</f>
        <v>11</v>
      </c>
      <c r="C7456" s="84" t="str">
        <f>IFERROR(VLOOKUP(B7456,Tabla_CyP,2,FALSE),"")</f>
        <v xml:space="preserve"> INSTALACIÓN ELÉCTRICA</v>
      </c>
      <c r="E7456" s="90"/>
      <c r="G7456" s="265"/>
    </row>
    <row r="7457" spans="1:123" ht="24" customHeight="1" x14ac:dyDescent="0.2">
      <c r="A7457" s="264" t="s">
        <v>24</v>
      </c>
      <c r="B7457" s="93" t="str">
        <f>IFERROR(VLOOKUP(COUNTIF($A$1:A7457,"ANALISIS DE PRECIOS"),Tabla_NumeroItem,2,FALSE),"")</f>
        <v>11.4.4</v>
      </c>
      <c r="C7457" s="84" t="str">
        <f>IFERROR(VLOOKUP(B7457,Tabla_CyP,2,FALSE),"")</f>
        <v>Ventiladores</v>
      </c>
      <c r="D7457" s="89"/>
      <c r="E7457" s="90"/>
      <c r="F7457" s="88" t="s">
        <v>25</v>
      </c>
      <c r="G7457" s="266" t="str">
        <f>IFERROR(VLOOKUP(B7457,Tabla_CyP,4,FALSE),"")</f>
        <v xml:space="preserve">Un </v>
      </c>
    </row>
    <row r="7458" spans="1:123" ht="24" customHeight="1" x14ac:dyDescent="0.2">
      <c r="A7458" s="264"/>
      <c r="B7458" s="83"/>
      <c r="D7458" s="89"/>
      <c r="E7458" s="90"/>
      <c r="G7458" s="265"/>
    </row>
    <row r="7459" spans="1:123" ht="24" customHeight="1" x14ac:dyDescent="0.2">
      <c r="A7459" s="443" t="s">
        <v>506</v>
      </c>
      <c r="B7459" s="444"/>
      <c r="C7459" s="445" t="s">
        <v>0</v>
      </c>
      <c r="D7459" s="445" t="s">
        <v>26</v>
      </c>
      <c r="E7459" s="447" t="s">
        <v>27</v>
      </c>
      <c r="F7459" s="449" t="s">
        <v>28</v>
      </c>
      <c r="G7459" s="449" t="s">
        <v>29</v>
      </c>
    </row>
    <row r="7460" spans="1:123" s="89" customFormat="1" ht="24" customHeight="1" x14ac:dyDescent="0.2">
      <c r="A7460" s="94" t="s">
        <v>507</v>
      </c>
      <c r="B7460" s="94" t="s">
        <v>508</v>
      </c>
      <c r="C7460" s="446"/>
      <c r="D7460" s="446"/>
      <c r="E7460" s="448"/>
      <c r="F7460" s="450"/>
      <c r="G7460" s="450"/>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11.4.4</v>
      </c>
      <c r="B7499" s="276" t="str">
        <f>C7457</f>
        <v>Ventiladores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Primaria Creacion Bº 7 de Septiembre</v>
      </c>
      <c r="C7504" s="82"/>
      <c r="D7504" s="82"/>
      <c r="E7504" s="82"/>
      <c r="F7504" s="88" t="s">
        <v>37</v>
      </c>
      <c r="G7504" s="263">
        <f>Fecha_Base</f>
        <v>0</v>
      </c>
    </row>
    <row r="7505" spans="1:123" ht="24" customHeight="1" x14ac:dyDescent="0.2">
      <c r="A7505" s="264" t="s">
        <v>600</v>
      </c>
      <c r="B7505" s="83" t="str">
        <f>Ubicación</f>
        <v>Chimbas</v>
      </c>
      <c r="C7505" s="83"/>
      <c r="D7505" s="89"/>
      <c r="E7505" s="90"/>
      <c r="G7505" s="265"/>
    </row>
    <row r="7506" spans="1:123" ht="24" customHeight="1" x14ac:dyDescent="0.2">
      <c r="A7506" s="264" t="s">
        <v>38</v>
      </c>
      <c r="B7506" s="92">
        <f>IFERROR(VALUE(LEFT(B7507,FIND(".",B7507)-1)),"")</f>
        <v>11</v>
      </c>
      <c r="C7506" s="84" t="str">
        <f>IFERROR(VLOOKUP(B7506,Tabla_CyP,2,FALSE),"")</f>
        <v xml:space="preserve"> INSTALACIÓN ELÉCTRICA</v>
      </c>
      <c r="E7506" s="90"/>
      <c r="G7506" s="265"/>
    </row>
    <row r="7507" spans="1:123" ht="24" customHeight="1" x14ac:dyDescent="0.2">
      <c r="A7507" s="264" t="s">
        <v>24</v>
      </c>
      <c r="B7507" s="93" t="str">
        <f>IFERROR(VLOOKUP(COUNTIF($A$1:A7507,"ANALISIS DE PRECIOS"),Tabla_NumeroItem,2,FALSE),"")</f>
        <v>11.4.5.1</v>
      </c>
      <c r="C7507" s="84" t="str">
        <f>IFERROR(VLOOKUP(B7507,Tabla_CyP,2,FALSE),"")</f>
        <v>TERMOTANQUE ELECTRICO 80 lts</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43" t="s">
        <v>506</v>
      </c>
      <c r="B7509" s="444"/>
      <c r="C7509" s="445" t="s">
        <v>0</v>
      </c>
      <c r="D7509" s="445" t="s">
        <v>26</v>
      </c>
      <c r="E7509" s="447" t="s">
        <v>27</v>
      </c>
      <c r="F7509" s="449" t="s">
        <v>28</v>
      </c>
      <c r="G7509" s="449" t="s">
        <v>29</v>
      </c>
    </row>
    <row r="7510" spans="1:123" s="89" customFormat="1" ht="24" customHeight="1" x14ac:dyDescent="0.2">
      <c r="A7510" s="94" t="s">
        <v>507</v>
      </c>
      <c r="B7510" s="94" t="s">
        <v>508</v>
      </c>
      <c r="C7510" s="446"/>
      <c r="D7510" s="446"/>
      <c r="E7510" s="448"/>
      <c r="F7510" s="450"/>
      <c r="G7510" s="450"/>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11.4.5.1</v>
      </c>
      <c r="B7549" s="276" t="str">
        <f>C7507</f>
        <v>TERMOTANQUE ELECTRICO 80 lts</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Primaria Creacion Bº 7 de Septiembre</v>
      </c>
      <c r="C7554" s="82"/>
      <c r="D7554" s="82"/>
      <c r="E7554" s="82"/>
      <c r="F7554" s="88" t="s">
        <v>37</v>
      </c>
      <c r="G7554" s="263">
        <f>Fecha_Base</f>
        <v>0</v>
      </c>
    </row>
    <row r="7555" spans="1:123" ht="24" customHeight="1" x14ac:dyDescent="0.2">
      <c r="A7555" s="264" t="s">
        <v>600</v>
      </c>
      <c r="B7555" s="83" t="str">
        <f>Ubicación</f>
        <v>Chimbas</v>
      </c>
      <c r="C7555" s="83"/>
      <c r="D7555" s="89"/>
      <c r="E7555" s="90"/>
      <c r="G7555" s="265"/>
    </row>
    <row r="7556" spans="1:123" ht="24" customHeight="1" x14ac:dyDescent="0.2">
      <c r="A7556" s="264" t="s">
        <v>38</v>
      </c>
      <c r="B7556" s="92">
        <f>IFERROR(VALUE(LEFT(B7557,FIND(".",B7557)-1)),"")</f>
        <v>11</v>
      </c>
      <c r="C7556" s="84" t="str">
        <f>IFERROR(VLOOKUP(B7556,Tabla_CyP,2,FALSE),"")</f>
        <v xml:space="preserve"> INSTALACIÓN ELÉCTRICA</v>
      </c>
      <c r="E7556" s="90"/>
      <c r="G7556" s="265"/>
    </row>
    <row r="7557" spans="1:123" ht="24" customHeight="1" x14ac:dyDescent="0.2">
      <c r="A7557" s="264" t="s">
        <v>24</v>
      </c>
      <c r="B7557" s="93" t="str">
        <f>IFERROR(VLOOKUP(COUNTIF($A$1:A7557,"ANALISIS DE PRECIOS"),Tabla_NumeroItem,2,FALSE),"")</f>
        <v>11.4.5.2</v>
      </c>
      <c r="C7557" s="84" t="str">
        <f>IFERROR(VLOOKUP(B7557,Tabla_CyP,2,FALSE),"")</f>
        <v>TERMOTANQUE ELECTRICO 60 lts</v>
      </c>
      <c r="D7557" s="89"/>
      <c r="E7557" s="90"/>
      <c r="F7557" s="88" t="s">
        <v>25</v>
      </c>
      <c r="G7557" s="266" t="str">
        <f>IFERROR(VLOOKUP(B7557,Tabla_CyP,4,FALSE),"")</f>
        <v>Un</v>
      </c>
    </row>
    <row r="7558" spans="1:123" ht="24" customHeight="1" x14ac:dyDescent="0.2">
      <c r="A7558" s="264"/>
      <c r="B7558" s="83"/>
      <c r="D7558" s="89"/>
      <c r="E7558" s="90"/>
      <c r="G7558" s="265"/>
    </row>
    <row r="7559" spans="1:123" ht="24" customHeight="1" x14ac:dyDescent="0.2">
      <c r="A7559" s="443" t="s">
        <v>506</v>
      </c>
      <c r="B7559" s="444"/>
      <c r="C7559" s="445" t="s">
        <v>0</v>
      </c>
      <c r="D7559" s="445" t="s">
        <v>26</v>
      </c>
      <c r="E7559" s="447" t="s">
        <v>27</v>
      </c>
      <c r="F7559" s="449" t="s">
        <v>28</v>
      </c>
      <c r="G7559" s="449" t="s">
        <v>29</v>
      </c>
    </row>
    <row r="7560" spans="1:123" s="89" customFormat="1" ht="24" customHeight="1" x14ac:dyDescent="0.2">
      <c r="A7560" s="94" t="s">
        <v>507</v>
      </c>
      <c r="B7560" s="94" t="s">
        <v>508</v>
      </c>
      <c r="C7560" s="446"/>
      <c r="D7560" s="446"/>
      <c r="E7560" s="448"/>
      <c r="F7560" s="450"/>
      <c r="G7560" s="450"/>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11.4.5.2</v>
      </c>
      <c r="B7599" s="276" t="str">
        <f>C7557</f>
        <v>TERMOTANQUE ELECTRICO 60 lts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Primaria Creacion Bº 7 de Septiembre</v>
      </c>
      <c r="C7604" s="82"/>
      <c r="D7604" s="82"/>
      <c r="E7604" s="82"/>
      <c r="F7604" s="88" t="s">
        <v>37</v>
      </c>
      <c r="G7604" s="263">
        <f>Fecha_Base</f>
        <v>0</v>
      </c>
    </row>
    <row r="7605" spans="1:123" ht="24" customHeight="1" x14ac:dyDescent="0.2">
      <c r="A7605" s="264" t="s">
        <v>600</v>
      </c>
      <c r="B7605" s="83" t="str">
        <f>Ubicación</f>
        <v>Chimbas</v>
      </c>
      <c r="C7605" s="83"/>
      <c r="D7605" s="89"/>
      <c r="E7605" s="90"/>
      <c r="G7605" s="265"/>
    </row>
    <row r="7606" spans="1:123" ht="24" customHeight="1" x14ac:dyDescent="0.2">
      <c r="A7606" s="264" t="s">
        <v>38</v>
      </c>
      <c r="B7606" s="92">
        <f>IFERROR(VALUE(LEFT(B7607,FIND(".",B7607)-1)),"")</f>
        <v>11</v>
      </c>
      <c r="C7606" s="84" t="str">
        <f>IFERROR(VLOOKUP(B7606,Tabla_CyP,2,FALSE),"")</f>
        <v xml:space="preserve"> INSTALACIÓN ELÉCTRICA</v>
      </c>
      <c r="E7606" s="90"/>
      <c r="G7606" s="265"/>
    </row>
    <row r="7607" spans="1:123" ht="24" customHeight="1" x14ac:dyDescent="0.2">
      <c r="A7607" s="264" t="s">
        <v>24</v>
      </c>
      <c r="B7607" s="93" t="str">
        <f>IFERROR(VLOOKUP(COUNTIF($A$1:A7607,"ANALISIS DE PRECIOS"),Tabla_NumeroItem,2,FALSE),"")</f>
        <v>11.4.5.3</v>
      </c>
      <c r="C7607" s="84" t="str">
        <f>IFERROR(VLOOKUP(B7607,Tabla_CyP,2,FALSE),"")</f>
        <v>Freezer</v>
      </c>
      <c r="D7607" s="89"/>
      <c r="E7607" s="90"/>
      <c r="F7607" s="88" t="s">
        <v>25</v>
      </c>
      <c r="G7607" s="266" t="str">
        <f>IFERROR(VLOOKUP(B7607,Tabla_CyP,4,FALSE),"")</f>
        <v>Un</v>
      </c>
    </row>
    <row r="7608" spans="1:123" ht="24" customHeight="1" x14ac:dyDescent="0.2">
      <c r="A7608" s="264"/>
      <c r="B7608" s="83"/>
      <c r="D7608" s="89"/>
      <c r="E7608" s="90"/>
      <c r="G7608" s="265"/>
    </row>
    <row r="7609" spans="1:123" ht="24" customHeight="1" x14ac:dyDescent="0.2">
      <c r="A7609" s="443" t="s">
        <v>506</v>
      </c>
      <c r="B7609" s="444"/>
      <c r="C7609" s="445" t="s">
        <v>0</v>
      </c>
      <c r="D7609" s="445" t="s">
        <v>26</v>
      </c>
      <c r="E7609" s="447" t="s">
        <v>27</v>
      </c>
      <c r="F7609" s="449" t="s">
        <v>28</v>
      </c>
      <c r="G7609" s="449" t="s">
        <v>29</v>
      </c>
    </row>
    <row r="7610" spans="1:123" s="89" customFormat="1" ht="24" customHeight="1" x14ac:dyDescent="0.2">
      <c r="A7610" s="94" t="s">
        <v>507</v>
      </c>
      <c r="B7610" s="94" t="s">
        <v>508</v>
      </c>
      <c r="C7610" s="446"/>
      <c r="D7610" s="446"/>
      <c r="E7610" s="448"/>
      <c r="F7610" s="450"/>
      <c r="G7610" s="450"/>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11.4.5.3</v>
      </c>
      <c r="B7649" s="276" t="str">
        <f>C7607</f>
        <v>Freezer</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Primaria Creacion Bº 7 de Septiembre</v>
      </c>
      <c r="C7654" s="82"/>
      <c r="D7654" s="82"/>
      <c r="E7654" s="82"/>
      <c r="F7654" s="88" t="s">
        <v>37</v>
      </c>
      <c r="G7654" s="263">
        <f>Fecha_Base</f>
        <v>0</v>
      </c>
    </row>
    <row r="7655" spans="1:123" ht="24" customHeight="1" x14ac:dyDescent="0.2">
      <c r="A7655" s="264" t="s">
        <v>600</v>
      </c>
      <c r="B7655" s="83" t="str">
        <f>Ubicación</f>
        <v>Chimbas</v>
      </c>
      <c r="C7655" s="83"/>
      <c r="D7655" s="89"/>
      <c r="E7655" s="90"/>
      <c r="G7655" s="265"/>
    </row>
    <row r="7656" spans="1:123" ht="24" customHeight="1" x14ac:dyDescent="0.2">
      <c r="A7656" s="264" t="s">
        <v>38</v>
      </c>
      <c r="B7656" s="92">
        <f>IFERROR(VALUE(LEFT(B7657,FIND(".",B7657)-1)),"")</f>
        <v>11</v>
      </c>
      <c r="C7656" s="84" t="str">
        <f>IFERROR(VLOOKUP(B7656,Tabla_CyP,2,FALSE),"")</f>
        <v xml:space="preserve"> INSTALACIÓN ELÉCTRICA</v>
      </c>
      <c r="E7656" s="90"/>
      <c r="G7656" s="265"/>
    </row>
    <row r="7657" spans="1:123" ht="24" customHeight="1" x14ac:dyDescent="0.2">
      <c r="A7657" s="264" t="s">
        <v>24</v>
      </c>
      <c r="B7657" s="93" t="str">
        <f>IFERROR(VLOOKUP(COUNTIF($A$1:A7657,"ANALISIS DE PRECIOS"),Tabla_NumeroItem,2,FALSE),"")</f>
        <v>11.4.5.4</v>
      </c>
      <c r="C7657" s="84" t="str">
        <f>IFERROR(VLOOKUP(B7657,Tabla_CyP,2,FALSE),"")</f>
        <v>Heladera</v>
      </c>
      <c r="D7657" s="89"/>
      <c r="E7657" s="90"/>
      <c r="F7657" s="88" t="s">
        <v>25</v>
      </c>
      <c r="G7657" s="266" t="str">
        <f>IFERROR(VLOOKUP(B7657,Tabla_CyP,4,FALSE),"")</f>
        <v>Un</v>
      </c>
    </row>
    <row r="7658" spans="1:123" ht="24" customHeight="1" x14ac:dyDescent="0.2">
      <c r="A7658" s="264"/>
      <c r="B7658" s="83"/>
      <c r="D7658" s="89"/>
      <c r="E7658" s="90"/>
      <c r="G7658" s="265"/>
    </row>
    <row r="7659" spans="1:123" ht="24" customHeight="1" x14ac:dyDescent="0.2">
      <c r="A7659" s="443" t="s">
        <v>506</v>
      </c>
      <c r="B7659" s="444"/>
      <c r="C7659" s="445" t="s">
        <v>0</v>
      </c>
      <c r="D7659" s="445" t="s">
        <v>26</v>
      </c>
      <c r="E7659" s="447" t="s">
        <v>27</v>
      </c>
      <c r="F7659" s="449" t="s">
        <v>28</v>
      </c>
      <c r="G7659" s="449" t="s">
        <v>29</v>
      </c>
    </row>
    <row r="7660" spans="1:123" s="89" customFormat="1" ht="24" customHeight="1" x14ac:dyDescent="0.2">
      <c r="A7660" s="94" t="s">
        <v>507</v>
      </c>
      <c r="B7660" s="94" t="s">
        <v>508</v>
      </c>
      <c r="C7660" s="446"/>
      <c r="D7660" s="446"/>
      <c r="E7660" s="448"/>
      <c r="F7660" s="450"/>
      <c r="G7660" s="450"/>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11.4.5.4</v>
      </c>
      <c r="B7699" s="276" t="str">
        <f>C7657</f>
        <v>Heladera</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Primaria Creacion Bº 7 de Septiembre</v>
      </c>
      <c r="C7704" s="82"/>
      <c r="D7704" s="82"/>
      <c r="E7704" s="82"/>
      <c r="F7704" s="88" t="s">
        <v>37</v>
      </c>
      <c r="G7704" s="263">
        <f>Fecha_Base</f>
        <v>0</v>
      </c>
    </row>
    <row r="7705" spans="1:123" ht="24" customHeight="1" x14ac:dyDescent="0.2">
      <c r="A7705" s="264" t="s">
        <v>600</v>
      </c>
      <c r="B7705" s="83" t="str">
        <f>Ubicación</f>
        <v>Chimbas</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12.1.1</v>
      </c>
      <c r="C7707" s="84" t="str">
        <f>IFERROR(VLOOKUP(B7707,Tabla_CyP,2,FALSE),"")</f>
        <v>Excavaciones</v>
      </c>
      <c r="D7707" s="89"/>
      <c r="E7707" s="90"/>
      <c r="F7707" s="88" t="s">
        <v>25</v>
      </c>
      <c r="G7707" s="266" t="str">
        <f>IFERROR(VLOOKUP(B7707,Tabla_CyP,4,FALSE),"")</f>
        <v>m3</v>
      </c>
    </row>
    <row r="7708" spans="1:123" ht="24" customHeight="1" x14ac:dyDescent="0.2">
      <c r="A7708" s="264"/>
      <c r="B7708" s="83"/>
      <c r="D7708" s="89"/>
      <c r="E7708" s="90"/>
      <c r="G7708" s="265"/>
    </row>
    <row r="7709" spans="1:123" ht="24" customHeight="1" x14ac:dyDescent="0.2">
      <c r="A7709" s="443" t="s">
        <v>506</v>
      </c>
      <c r="B7709" s="444"/>
      <c r="C7709" s="445" t="s">
        <v>0</v>
      </c>
      <c r="D7709" s="445" t="s">
        <v>26</v>
      </c>
      <c r="E7709" s="447" t="s">
        <v>27</v>
      </c>
      <c r="F7709" s="449" t="s">
        <v>28</v>
      </c>
      <c r="G7709" s="449" t="s">
        <v>29</v>
      </c>
    </row>
    <row r="7710" spans="1:123" s="89" customFormat="1" ht="24" customHeight="1" x14ac:dyDescent="0.2">
      <c r="A7710" s="94" t="s">
        <v>507</v>
      </c>
      <c r="B7710" s="94" t="s">
        <v>508</v>
      </c>
      <c r="C7710" s="446"/>
      <c r="D7710" s="446"/>
      <c r="E7710" s="448"/>
      <c r="F7710" s="450"/>
      <c r="G7710" s="450"/>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12.1.1</v>
      </c>
      <c r="B7749" s="276" t="str">
        <f>C7707</f>
        <v>Excavaciones</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Primaria Creacion Bº 7 de Septiembre</v>
      </c>
      <c r="C7754" s="82"/>
      <c r="D7754" s="82"/>
      <c r="E7754" s="82"/>
      <c r="F7754" s="88" t="s">
        <v>37</v>
      </c>
      <c r="G7754" s="263">
        <f>Fecha_Base</f>
        <v>0</v>
      </c>
    </row>
    <row r="7755" spans="1:123" ht="24" customHeight="1" x14ac:dyDescent="0.2">
      <c r="A7755" s="264" t="s">
        <v>600</v>
      </c>
      <c r="B7755" s="83" t="str">
        <f>Ubicación</f>
        <v>Chimbas</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12.1.2</v>
      </c>
      <c r="C7757" s="84" t="str">
        <f>IFERROR(VLOOKUP(B7757,Tabla_CyP,2,FALSE),"")</f>
        <v>Rellenos de Tierra</v>
      </c>
      <c r="D7757" s="89"/>
      <c r="E7757" s="90"/>
      <c r="F7757" s="88" t="s">
        <v>25</v>
      </c>
      <c r="G7757" s="266" t="str">
        <f>IFERROR(VLOOKUP(B7757,Tabla_CyP,4,FALSE),"")</f>
        <v>m3</v>
      </c>
    </row>
    <row r="7758" spans="1:123" ht="24" customHeight="1" x14ac:dyDescent="0.2">
      <c r="A7758" s="264"/>
      <c r="B7758" s="83"/>
      <c r="D7758" s="89"/>
      <c r="E7758" s="90"/>
      <c r="G7758" s="265"/>
    </row>
    <row r="7759" spans="1:123" ht="24" customHeight="1" x14ac:dyDescent="0.2">
      <c r="A7759" s="443" t="s">
        <v>506</v>
      </c>
      <c r="B7759" s="444"/>
      <c r="C7759" s="445" t="s">
        <v>0</v>
      </c>
      <c r="D7759" s="445" t="s">
        <v>26</v>
      </c>
      <c r="E7759" s="447" t="s">
        <v>27</v>
      </c>
      <c r="F7759" s="449" t="s">
        <v>28</v>
      </c>
      <c r="G7759" s="449" t="s">
        <v>29</v>
      </c>
    </row>
    <row r="7760" spans="1:123" s="89" customFormat="1" ht="24" customHeight="1" x14ac:dyDescent="0.2">
      <c r="A7760" s="94" t="s">
        <v>507</v>
      </c>
      <c r="B7760" s="94" t="s">
        <v>508</v>
      </c>
      <c r="C7760" s="446"/>
      <c r="D7760" s="446"/>
      <c r="E7760" s="448"/>
      <c r="F7760" s="450"/>
      <c r="G7760" s="450"/>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12.1.2</v>
      </c>
      <c r="B7799" s="276" t="str">
        <f>C7757</f>
        <v>Rellenos de Tierra</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Primaria Creacion Bº 7 de Septiembre</v>
      </c>
      <c r="C7804" s="82"/>
      <c r="D7804" s="82"/>
      <c r="E7804" s="82"/>
      <c r="F7804" s="88" t="s">
        <v>37</v>
      </c>
      <c r="G7804" s="263">
        <f>Fecha_Base</f>
        <v>0</v>
      </c>
    </row>
    <row r="7805" spans="1:7" ht="24" customHeight="1" x14ac:dyDescent="0.2">
      <c r="A7805" s="264" t="s">
        <v>600</v>
      </c>
      <c r="B7805" s="83" t="str">
        <f>Ubicación</f>
        <v>Chimbas</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12.1.3</v>
      </c>
      <c r="C7807" s="84" t="str">
        <f>IFERROR(VLOOKUP(B7807,Tabla_CyP,2,FALSE),"")</f>
        <v>Revoques de cámaras de inspección y receptáculos</v>
      </c>
      <c r="D7807" s="89"/>
      <c r="E7807" s="90"/>
      <c r="F7807" s="88" t="s">
        <v>25</v>
      </c>
      <c r="G7807" s="266" t="str">
        <f>IFERROR(VLOOKUP(B7807,Tabla_CyP,4,FALSE),"")</f>
        <v>m2</v>
      </c>
    </row>
    <row r="7808" spans="1:7" ht="24" customHeight="1" x14ac:dyDescent="0.2">
      <c r="A7808" s="264"/>
      <c r="B7808" s="83"/>
      <c r="D7808" s="89"/>
      <c r="E7808" s="90"/>
      <c r="G7808" s="265"/>
    </row>
    <row r="7809" spans="1:123" ht="24" customHeight="1" x14ac:dyDescent="0.2">
      <c r="A7809" s="443" t="s">
        <v>506</v>
      </c>
      <c r="B7809" s="444"/>
      <c r="C7809" s="445" t="s">
        <v>0</v>
      </c>
      <c r="D7809" s="445" t="s">
        <v>26</v>
      </c>
      <c r="E7809" s="447" t="s">
        <v>27</v>
      </c>
      <c r="F7809" s="449" t="s">
        <v>28</v>
      </c>
      <c r="G7809" s="449" t="s">
        <v>29</v>
      </c>
    </row>
    <row r="7810" spans="1:123" s="89" customFormat="1" ht="24" customHeight="1" x14ac:dyDescent="0.2">
      <c r="A7810" s="94" t="s">
        <v>507</v>
      </c>
      <c r="B7810" s="94" t="s">
        <v>508</v>
      </c>
      <c r="C7810" s="446"/>
      <c r="D7810" s="446"/>
      <c r="E7810" s="448"/>
      <c r="F7810" s="450"/>
      <c r="G7810" s="450"/>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12.1.3</v>
      </c>
      <c r="B7849" s="276" t="str">
        <f>C7807</f>
        <v>Revoques de cámaras de inspección y receptáculos</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Primaria Creacion Bº 7 de Septiembre</v>
      </c>
      <c r="C7854" s="82"/>
      <c r="D7854" s="82"/>
      <c r="E7854" s="82"/>
      <c r="F7854" s="88" t="s">
        <v>37</v>
      </c>
      <c r="G7854" s="263">
        <f>Fecha_Base</f>
        <v>0</v>
      </c>
    </row>
    <row r="7855" spans="1:7" ht="24" customHeight="1" x14ac:dyDescent="0.2">
      <c r="A7855" s="264" t="s">
        <v>600</v>
      </c>
      <c r="B7855" s="83" t="str">
        <f>Ubicación</f>
        <v>Chimbas</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12.1.4</v>
      </c>
      <c r="C7857" s="84" t="str">
        <f>IFERROR(VLOOKUP(B7857,Tabla_CyP,2,FALSE),"")</f>
        <v>Cámaras y receptáculos</v>
      </c>
      <c r="D7857" s="89"/>
      <c r="E7857" s="90"/>
      <c r="F7857" s="88" t="s">
        <v>25</v>
      </c>
      <c r="G7857" s="266" t="str">
        <f>IFERROR(VLOOKUP(B7857,Tabla_CyP,4,FALSE),"")</f>
        <v>gl</v>
      </c>
    </row>
    <row r="7858" spans="1:123" ht="24" customHeight="1" x14ac:dyDescent="0.2">
      <c r="A7858" s="264"/>
      <c r="B7858" s="83"/>
      <c r="D7858" s="89"/>
      <c r="E7858" s="90"/>
      <c r="G7858" s="265"/>
    </row>
    <row r="7859" spans="1:123" ht="24" customHeight="1" x14ac:dyDescent="0.2">
      <c r="A7859" s="443" t="s">
        <v>506</v>
      </c>
      <c r="B7859" s="444"/>
      <c r="C7859" s="445" t="s">
        <v>0</v>
      </c>
      <c r="D7859" s="445" t="s">
        <v>26</v>
      </c>
      <c r="E7859" s="447" t="s">
        <v>27</v>
      </c>
      <c r="F7859" s="449" t="s">
        <v>28</v>
      </c>
      <c r="G7859" s="449" t="s">
        <v>29</v>
      </c>
    </row>
    <row r="7860" spans="1:123" s="89" customFormat="1" ht="24" customHeight="1" x14ac:dyDescent="0.2">
      <c r="A7860" s="94" t="s">
        <v>507</v>
      </c>
      <c r="B7860" s="94" t="s">
        <v>508</v>
      </c>
      <c r="C7860" s="446"/>
      <c r="D7860" s="446"/>
      <c r="E7860" s="448"/>
      <c r="F7860" s="450"/>
      <c r="G7860" s="450"/>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12.1.4</v>
      </c>
      <c r="B7899" s="276" t="str">
        <f>C7857</f>
        <v>Cámaras y receptáculos</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Primaria Creacion Bº 7 de Septiembre</v>
      </c>
      <c r="C7904" s="82"/>
      <c r="D7904" s="82"/>
      <c r="E7904" s="82"/>
      <c r="F7904" s="88" t="s">
        <v>37</v>
      </c>
      <c r="G7904" s="263">
        <f>Fecha_Base</f>
        <v>0</v>
      </c>
    </row>
    <row r="7905" spans="1:123" ht="24" customHeight="1" x14ac:dyDescent="0.2">
      <c r="A7905" s="264" t="s">
        <v>600</v>
      </c>
      <c r="B7905" s="83" t="str">
        <f>Ubicación</f>
        <v>Chimbas</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12.1.5.1</v>
      </c>
      <c r="C7907" s="84" t="str">
        <f>IFERROR(VLOOKUP(B7907,Tabla_CyP,2,FALSE),"")</f>
        <v>Caño PVC Ø 110  (incluido caños de ventilacion y desague pluvial)</v>
      </c>
      <c r="D7907" s="89"/>
      <c r="E7907" s="90"/>
      <c r="F7907" s="88" t="s">
        <v>25</v>
      </c>
      <c r="G7907" s="266" t="str">
        <f>IFERROR(VLOOKUP(B7907,Tabla_CyP,4,FALSE),"")</f>
        <v>ml</v>
      </c>
    </row>
    <row r="7908" spans="1:123" ht="24" customHeight="1" x14ac:dyDescent="0.2">
      <c r="A7908" s="264"/>
      <c r="B7908" s="83"/>
      <c r="D7908" s="89"/>
      <c r="E7908" s="90"/>
      <c r="G7908" s="265"/>
    </row>
    <row r="7909" spans="1:123" ht="24" customHeight="1" x14ac:dyDescent="0.2">
      <c r="A7909" s="443" t="s">
        <v>506</v>
      </c>
      <c r="B7909" s="444"/>
      <c r="C7909" s="445" t="s">
        <v>0</v>
      </c>
      <c r="D7909" s="445" t="s">
        <v>26</v>
      </c>
      <c r="E7909" s="447" t="s">
        <v>27</v>
      </c>
      <c r="F7909" s="449" t="s">
        <v>28</v>
      </c>
      <c r="G7909" s="449" t="s">
        <v>29</v>
      </c>
    </row>
    <row r="7910" spans="1:123" s="89" customFormat="1" ht="24" customHeight="1" x14ac:dyDescent="0.2">
      <c r="A7910" s="94" t="s">
        <v>507</v>
      </c>
      <c r="B7910" s="94" t="s">
        <v>508</v>
      </c>
      <c r="C7910" s="446"/>
      <c r="D7910" s="446"/>
      <c r="E7910" s="448"/>
      <c r="F7910" s="450"/>
      <c r="G7910" s="450"/>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12.1.5.1</v>
      </c>
      <c r="B7949" s="276" t="str">
        <f>C7907</f>
        <v>Caño PVC Ø 110  (incluido caños de ventilacion y desague pluvial)</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Primaria Creacion Bº 7 de Septiembre</v>
      </c>
      <c r="C7954" s="82"/>
      <c r="D7954" s="82"/>
      <c r="E7954" s="82"/>
      <c r="F7954" s="88" t="s">
        <v>37</v>
      </c>
      <c r="G7954" s="263">
        <f>Fecha_Base</f>
        <v>0</v>
      </c>
    </row>
    <row r="7955" spans="1:123" ht="24" customHeight="1" x14ac:dyDescent="0.2">
      <c r="A7955" s="264" t="s">
        <v>600</v>
      </c>
      <c r="B7955" s="83" t="str">
        <f>Ubicación</f>
        <v>Chimbas</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12.1.5.2</v>
      </c>
      <c r="C7957" s="84" t="str">
        <f>IFERROR(VLOOKUP(B7957,Tabla_CyP,2,FALSE),"")</f>
        <v>Caño PVC Ø 63</v>
      </c>
      <c r="D7957" s="89"/>
      <c r="E7957" s="90"/>
      <c r="F7957" s="88" t="s">
        <v>25</v>
      </c>
      <c r="G7957" s="266" t="str">
        <f>IFERROR(VLOOKUP(B7957,Tabla_CyP,4,FALSE),"")</f>
        <v>ml</v>
      </c>
    </row>
    <row r="7958" spans="1:123" ht="24" customHeight="1" x14ac:dyDescent="0.2">
      <c r="A7958" s="264"/>
      <c r="B7958" s="83"/>
      <c r="D7958" s="89"/>
      <c r="E7958" s="90"/>
      <c r="G7958" s="265"/>
    </row>
    <row r="7959" spans="1:123" ht="24" customHeight="1" x14ac:dyDescent="0.2">
      <c r="A7959" s="443" t="s">
        <v>506</v>
      </c>
      <c r="B7959" s="444"/>
      <c r="C7959" s="445" t="s">
        <v>0</v>
      </c>
      <c r="D7959" s="445" t="s">
        <v>26</v>
      </c>
      <c r="E7959" s="447" t="s">
        <v>27</v>
      </c>
      <c r="F7959" s="449" t="s">
        <v>28</v>
      </c>
      <c r="G7959" s="449" t="s">
        <v>29</v>
      </c>
    </row>
    <row r="7960" spans="1:123" s="89" customFormat="1" ht="24" customHeight="1" x14ac:dyDescent="0.2">
      <c r="A7960" s="94" t="s">
        <v>507</v>
      </c>
      <c r="B7960" s="94" t="s">
        <v>508</v>
      </c>
      <c r="C7960" s="446"/>
      <c r="D7960" s="446"/>
      <c r="E7960" s="448"/>
      <c r="F7960" s="450"/>
      <c r="G7960" s="450"/>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12.1.5.2</v>
      </c>
      <c r="B7999" s="276" t="str">
        <f>C7957</f>
        <v>Caño PVC Ø 63</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Primaria Creacion Bº 7 de Septiembre</v>
      </c>
      <c r="C8004" s="82"/>
      <c r="D8004" s="82"/>
      <c r="E8004" s="82"/>
      <c r="F8004" s="88" t="s">
        <v>37</v>
      </c>
      <c r="G8004" s="263">
        <f>Fecha_Base</f>
        <v>0</v>
      </c>
    </row>
    <row r="8005" spans="1:123" ht="24" customHeight="1" x14ac:dyDescent="0.2">
      <c r="A8005" s="264" t="s">
        <v>600</v>
      </c>
      <c r="B8005" s="83" t="str">
        <f>Ubicación</f>
        <v>Chimbas</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12.1.5.3</v>
      </c>
      <c r="C8007" s="84" t="str">
        <f>IFERROR(VLOOKUP(B8007,Tabla_CyP,2,FALSE),"")</f>
        <v>Caño PVC Ø 40</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43" t="s">
        <v>506</v>
      </c>
      <c r="B8009" s="444"/>
      <c r="C8009" s="445" t="s">
        <v>0</v>
      </c>
      <c r="D8009" s="445" t="s">
        <v>26</v>
      </c>
      <c r="E8009" s="447" t="s">
        <v>27</v>
      </c>
      <c r="F8009" s="449" t="s">
        <v>28</v>
      </c>
      <c r="G8009" s="449" t="s">
        <v>29</v>
      </c>
    </row>
    <row r="8010" spans="1:123" s="89" customFormat="1" ht="24" customHeight="1" x14ac:dyDescent="0.2">
      <c r="A8010" s="94" t="s">
        <v>507</v>
      </c>
      <c r="B8010" s="94" t="s">
        <v>508</v>
      </c>
      <c r="C8010" s="446"/>
      <c r="D8010" s="446"/>
      <c r="E8010" s="448"/>
      <c r="F8010" s="450"/>
      <c r="G8010" s="450"/>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12.1.5.3</v>
      </c>
      <c r="B8049" s="276" t="str">
        <f>C8007</f>
        <v>Caño PVC Ø 40</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Primaria Creacion Bº 7 de Septiembre</v>
      </c>
      <c r="C8054" s="82"/>
      <c r="D8054" s="82"/>
      <c r="E8054" s="82"/>
      <c r="F8054" s="88" t="s">
        <v>37</v>
      </c>
      <c r="G8054" s="263">
        <f>Fecha_Base</f>
        <v>0</v>
      </c>
    </row>
    <row r="8055" spans="1:123" ht="24" customHeight="1" x14ac:dyDescent="0.2">
      <c r="A8055" s="264" t="s">
        <v>600</v>
      </c>
      <c r="B8055" s="83" t="str">
        <f>Ubicación</f>
        <v>Chimbas</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12.1.5.4</v>
      </c>
      <c r="C8057" s="84" t="str">
        <f>IFERROR(VLOOKUP(B8057,Tabla_CyP,2,FALSE),"")</f>
        <v>Bocas de Acceso</v>
      </c>
      <c r="D8057" s="89"/>
      <c r="E8057" s="90"/>
      <c r="F8057" s="88" t="s">
        <v>25</v>
      </c>
      <c r="G8057" s="266" t="str">
        <f>IFERROR(VLOOKUP(B8057,Tabla_CyP,4,FALSE),"")</f>
        <v>Un</v>
      </c>
    </row>
    <row r="8058" spans="1:123" ht="24" customHeight="1" x14ac:dyDescent="0.2">
      <c r="A8058" s="264"/>
      <c r="B8058" s="83"/>
      <c r="D8058" s="89"/>
      <c r="E8058" s="90"/>
      <c r="G8058" s="265"/>
    </row>
    <row r="8059" spans="1:123" ht="24" customHeight="1" x14ac:dyDescent="0.2">
      <c r="A8059" s="443" t="s">
        <v>506</v>
      </c>
      <c r="B8059" s="444"/>
      <c r="C8059" s="445" t="s">
        <v>0</v>
      </c>
      <c r="D8059" s="445" t="s">
        <v>26</v>
      </c>
      <c r="E8059" s="447" t="s">
        <v>27</v>
      </c>
      <c r="F8059" s="449" t="s">
        <v>28</v>
      </c>
      <c r="G8059" s="449" t="s">
        <v>29</v>
      </c>
    </row>
    <row r="8060" spans="1:123" s="89" customFormat="1" ht="24" customHeight="1" x14ac:dyDescent="0.2">
      <c r="A8060" s="94" t="s">
        <v>507</v>
      </c>
      <c r="B8060" s="94" t="s">
        <v>508</v>
      </c>
      <c r="C8060" s="446"/>
      <c r="D8060" s="446"/>
      <c r="E8060" s="448"/>
      <c r="F8060" s="450"/>
      <c r="G8060" s="450"/>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12.1.5.4</v>
      </c>
      <c r="B8099" s="276" t="str">
        <f>C8057</f>
        <v>Bocas de Acceso</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Primaria Creacion Bº 7 de Septiembre</v>
      </c>
      <c r="C8104" s="82"/>
      <c r="D8104" s="82"/>
      <c r="E8104" s="82"/>
      <c r="F8104" s="88" t="s">
        <v>37</v>
      </c>
      <c r="G8104" s="263">
        <f>Fecha_Base</f>
        <v>0</v>
      </c>
    </row>
    <row r="8105" spans="1:123" ht="24" customHeight="1" x14ac:dyDescent="0.2">
      <c r="A8105" s="264" t="s">
        <v>600</v>
      </c>
      <c r="B8105" s="83" t="str">
        <f>Ubicación</f>
        <v>Chimbas</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12.1.5.5</v>
      </c>
      <c r="C8107" s="84" t="str">
        <f>IFERROR(VLOOKUP(B8107,Tabla_CyP,2,FALSE),"")</f>
        <v>Bocas de Inspección</v>
      </c>
      <c r="D8107" s="89"/>
      <c r="E8107" s="90"/>
      <c r="F8107" s="88" t="s">
        <v>25</v>
      </c>
      <c r="G8107" s="266" t="str">
        <f>IFERROR(VLOOKUP(B8107,Tabla_CyP,4,FALSE),"")</f>
        <v>Un</v>
      </c>
    </row>
    <row r="8108" spans="1:123" ht="24" customHeight="1" x14ac:dyDescent="0.2">
      <c r="A8108" s="264"/>
      <c r="B8108" s="83"/>
      <c r="D8108" s="89"/>
      <c r="E8108" s="90"/>
      <c r="G8108" s="265"/>
    </row>
    <row r="8109" spans="1:123" ht="24" customHeight="1" x14ac:dyDescent="0.2">
      <c r="A8109" s="443" t="s">
        <v>506</v>
      </c>
      <c r="B8109" s="444"/>
      <c r="C8109" s="445" t="s">
        <v>0</v>
      </c>
      <c r="D8109" s="445" t="s">
        <v>26</v>
      </c>
      <c r="E8109" s="447" t="s">
        <v>27</v>
      </c>
      <c r="F8109" s="449" t="s">
        <v>28</v>
      </c>
      <c r="G8109" s="449" t="s">
        <v>29</v>
      </c>
    </row>
    <row r="8110" spans="1:123" s="89" customFormat="1" ht="24" customHeight="1" x14ac:dyDescent="0.2">
      <c r="A8110" s="94" t="s">
        <v>507</v>
      </c>
      <c r="B8110" s="94" t="s">
        <v>508</v>
      </c>
      <c r="C8110" s="446"/>
      <c r="D8110" s="446"/>
      <c r="E8110" s="448"/>
      <c r="F8110" s="450"/>
      <c r="G8110" s="450"/>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12.1.5.5</v>
      </c>
      <c r="B8149" s="276" t="str">
        <f>C8107</f>
        <v>Bocas de Inspección</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Primaria Creacion Bº 7 de Septiembre</v>
      </c>
      <c r="C8154" s="82"/>
      <c r="D8154" s="82"/>
      <c r="E8154" s="82"/>
      <c r="F8154" s="88" t="s">
        <v>37</v>
      </c>
      <c r="G8154" s="263">
        <f>Fecha_Base</f>
        <v>0</v>
      </c>
    </row>
    <row r="8155" spans="1:123" ht="24" customHeight="1" x14ac:dyDescent="0.2">
      <c r="A8155" s="264" t="s">
        <v>600</v>
      </c>
      <c r="B8155" s="83" t="str">
        <f>Ubicación</f>
        <v>Chimbas</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12.1.5.6</v>
      </c>
      <c r="C8157" s="84" t="str">
        <f>IFERROR(VLOOKUP(B8157,Tabla_CyP,2,FALSE),"")</f>
        <v>Pileta de piso</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43" t="s">
        <v>506</v>
      </c>
      <c r="B8159" s="444"/>
      <c r="C8159" s="445" t="s">
        <v>0</v>
      </c>
      <c r="D8159" s="445" t="s">
        <v>26</v>
      </c>
      <c r="E8159" s="447" t="s">
        <v>27</v>
      </c>
      <c r="F8159" s="449" t="s">
        <v>28</v>
      </c>
      <c r="G8159" s="449" t="s">
        <v>29</v>
      </c>
    </row>
    <row r="8160" spans="1:123" s="89" customFormat="1" ht="24" customHeight="1" x14ac:dyDescent="0.2">
      <c r="A8160" s="94" t="s">
        <v>507</v>
      </c>
      <c r="B8160" s="94" t="s">
        <v>508</v>
      </c>
      <c r="C8160" s="446"/>
      <c r="D8160" s="446"/>
      <c r="E8160" s="448"/>
      <c r="F8160" s="450"/>
      <c r="G8160" s="450"/>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12.1.5.6</v>
      </c>
      <c r="B8199" s="276" t="str">
        <f>C8157</f>
        <v>Pileta de piso</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Primaria Creacion Bº 7 de Septiembre</v>
      </c>
      <c r="C8204" s="82"/>
      <c r="D8204" s="82"/>
      <c r="E8204" s="82"/>
      <c r="F8204" s="88" t="s">
        <v>37</v>
      </c>
      <c r="G8204" s="263">
        <f>Fecha_Base</f>
        <v>0</v>
      </c>
    </row>
    <row r="8205" spans="1:7" ht="24" customHeight="1" x14ac:dyDescent="0.2">
      <c r="A8205" s="264" t="s">
        <v>600</v>
      </c>
      <c r="B8205" s="83" t="str">
        <f>Ubicación</f>
        <v>Chimbas</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12.2.1</v>
      </c>
      <c r="C8207" s="84" t="str">
        <f>IFERROR(VLOOKUP(B8207,Tabla_CyP,2,FALSE),"")</f>
        <v>Cañerías de P.V.C. y Accesorios</v>
      </c>
      <c r="D8207" s="89"/>
      <c r="E8207" s="90"/>
      <c r="F8207" s="88" t="s">
        <v>25</v>
      </c>
      <c r="G8207" s="266" t="str">
        <f>IFERROR(VLOOKUP(B8207,Tabla_CyP,4,FALSE),"")</f>
        <v>ml</v>
      </c>
    </row>
    <row r="8208" spans="1:7" ht="24" customHeight="1" x14ac:dyDescent="0.2">
      <c r="A8208" s="264"/>
      <c r="B8208" s="83"/>
      <c r="D8208" s="89"/>
      <c r="E8208" s="90"/>
      <c r="G8208" s="265"/>
    </row>
    <row r="8209" spans="1:123" ht="24" customHeight="1" x14ac:dyDescent="0.2">
      <c r="A8209" s="443" t="s">
        <v>506</v>
      </c>
      <c r="B8209" s="444"/>
      <c r="C8209" s="445" t="s">
        <v>0</v>
      </c>
      <c r="D8209" s="445" t="s">
        <v>26</v>
      </c>
      <c r="E8209" s="447" t="s">
        <v>27</v>
      </c>
      <c r="F8209" s="449" t="s">
        <v>28</v>
      </c>
      <c r="G8209" s="449" t="s">
        <v>29</v>
      </c>
    </row>
    <row r="8210" spans="1:123" s="89" customFormat="1" ht="24" customHeight="1" x14ac:dyDescent="0.2">
      <c r="A8210" s="94" t="s">
        <v>507</v>
      </c>
      <c r="B8210" s="94" t="s">
        <v>508</v>
      </c>
      <c r="C8210" s="446"/>
      <c r="D8210" s="446"/>
      <c r="E8210" s="448"/>
      <c r="F8210" s="450"/>
      <c r="G8210" s="450"/>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12.2.1</v>
      </c>
      <c r="B8249" s="276" t="str">
        <f>C8207</f>
        <v>Cañerías de P.V.C. y Accesorios</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Primaria Creacion Bº 7 de Septiembre</v>
      </c>
      <c r="C8254" s="82"/>
      <c r="D8254" s="82"/>
      <c r="E8254" s="82"/>
      <c r="F8254" s="88" t="s">
        <v>37</v>
      </c>
      <c r="G8254" s="263">
        <f>Fecha_Base</f>
        <v>0</v>
      </c>
    </row>
    <row r="8255" spans="1:7" ht="24" customHeight="1" x14ac:dyDescent="0.2">
      <c r="A8255" s="264" t="s">
        <v>600</v>
      </c>
      <c r="B8255" s="83" t="str">
        <f>Ubicación</f>
        <v>Chimbas</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12.3.1</v>
      </c>
      <c r="C8257" s="84" t="str">
        <f>IFERROR(VLOOKUP(B8257,Tabla_CyP,2,FALSE),"")</f>
        <v>Tratamiento de Efluentes</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43" t="s">
        <v>506</v>
      </c>
      <c r="B8259" s="444"/>
      <c r="C8259" s="445" t="s">
        <v>0</v>
      </c>
      <c r="D8259" s="445" t="s">
        <v>26</v>
      </c>
      <c r="E8259" s="447" t="s">
        <v>27</v>
      </c>
      <c r="F8259" s="449" t="s">
        <v>28</v>
      </c>
      <c r="G8259" s="449" t="s">
        <v>29</v>
      </c>
    </row>
    <row r="8260" spans="1:123" s="89" customFormat="1" ht="24" customHeight="1" x14ac:dyDescent="0.2">
      <c r="A8260" s="94" t="s">
        <v>507</v>
      </c>
      <c r="B8260" s="94" t="s">
        <v>508</v>
      </c>
      <c r="C8260" s="446"/>
      <c r="D8260" s="446"/>
      <c r="E8260" s="448"/>
      <c r="F8260" s="450"/>
      <c r="G8260" s="450"/>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12.3.1</v>
      </c>
      <c r="B8299" s="276" t="str">
        <f>C8257</f>
        <v>Tratamiento de Efluentes</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Primaria Creacion Bº 7 de Septiembre</v>
      </c>
      <c r="C8304" s="82"/>
      <c r="D8304" s="82"/>
      <c r="E8304" s="82"/>
      <c r="F8304" s="88" t="s">
        <v>37</v>
      </c>
      <c r="G8304" s="263">
        <f>Fecha_Base</f>
        <v>0</v>
      </c>
    </row>
    <row r="8305" spans="1:123" ht="24" customHeight="1" x14ac:dyDescent="0.2">
      <c r="A8305" s="264" t="s">
        <v>600</v>
      </c>
      <c r="B8305" s="83" t="str">
        <f>Ubicación</f>
        <v>Chimbas</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12.3.2</v>
      </c>
      <c r="C8307" s="84" t="str">
        <f>IFERROR(VLOOKUP(B8307,Tabla_CyP,2,FALSE),"")</f>
        <v xml:space="preserve">Cámara séptica </v>
      </c>
      <c r="D8307" s="89"/>
      <c r="E8307" s="90"/>
      <c r="F8307" s="88" t="s">
        <v>25</v>
      </c>
      <c r="G8307" s="266" t="str">
        <f>IFERROR(VLOOKUP(B8307,Tabla_CyP,4,FALSE),"")</f>
        <v>Un.</v>
      </c>
    </row>
    <row r="8308" spans="1:123" ht="24" customHeight="1" x14ac:dyDescent="0.2">
      <c r="A8308" s="264"/>
      <c r="B8308" s="83"/>
      <c r="D8308" s="89"/>
      <c r="E8308" s="90"/>
      <c r="G8308" s="265"/>
    </row>
    <row r="8309" spans="1:123" ht="24" customHeight="1" x14ac:dyDescent="0.2">
      <c r="A8309" s="443" t="s">
        <v>506</v>
      </c>
      <c r="B8309" s="444"/>
      <c r="C8309" s="445" t="s">
        <v>0</v>
      </c>
      <c r="D8309" s="445" t="s">
        <v>26</v>
      </c>
      <c r="E8309" s="447" t="s">
        <v>27</v>
      </c>
      <c r="F8309" s="449" t="s">
        <v>28</v>
      </c>
      <c r="G8309" s="449" t="s">
        <v>29</v>
      </c>
    </row>
    <row r="8310" spans="1:123" s="89" customFormat="1" ht="24" customHeight="1" x14ac:dyDescent="0.2">
      <c r="A8310" s="94" t="s">
        <v>507</v>
      </c>
      <c r="B8310" s="94" t="s">
        <v>508</v>
      </c>
      <c r="C8310" s="446"/>
      <c r="D8310" s="446"/>
      <c r="E8310" s="448"/>
      <c r="F8310" s="450"/>
      <c r="G8310" s="450"/>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12.3.2</v>
      </c>
      <c r="B8349" s="276" t="str">
        <f>C8307</f>
        <v xml:space="preserve">Cámara séptica </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Primaria Creacion Bº 7 de Septiembre</v>
      </c>
      <c r="C8354" s="82"/>
      <c r="D8354" s="82"/>
      <c r="E8354" s="82"/>
      <c r="F8354" s="88" t="s">
        <v>37</v>
      </c>
      <c r="G8354" s="263">
        <f>Fecha_Base</f>
        <v>0</v>
      </c>
    </row>
    <row r="8355" spans="1:123" ht="24" customHeight="1" x14ac:dyDescent="0.2">
      <c r="A8355" s="264" t="s">
        <v>600</v>
      </c>
      <c r="B8355" s="83" t="str">
        <f>Ubicación</f>
        <v>Chimbas</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12.3.3</v>
      </c>
      <c r="C8357" s="84" t="str">
        <f>IFERROR(VLOOKUP(B8357,Tabla_CyP,2,FALSE),"")</f>
        <v>Pozos Absorbentes y Conexiones</v>
      </c>
      <c r="D8357" s="89"/>
      <c r="E8357" s="90"/>
      <c r="F8357" s="88" t="s">
        <v>25</v>
      </c>
      <c r="G8357" s="266" t="str">
        <f>IFERROR(VLOOKUP(B8357,Tabla_CyP,4,FALSE),"")</f>
        <v>Un.</v>
      </c>
    </row>
    <row r="8358" spans="1:123" ht="24" customHeight="1" x14ac:dyDescent="0.2">
      <c r="A8358" s="264"/>
      <c r="B8358" s="83"/>
      <c r="D8358" s="89"/>
      <c r="E8358" s="90"/>
      <c r="G8358" s="265"/>
    </row>
    <row r="8359" spans="1:123" ht="24" customHeight="1" x14ac:dyDescent="0.2">
      <c r="A8359" s="443" t="s">
        <v>506</v>
      </c>
      <c r="B8359" s="444"/>
      <c r="C8359" s="445" t="s">
        <v>0</v>
      </c>
      <c r="D8359" s="445" t="s">
        <v>26</v>
      </c>
      <c r="E8359" s="447" t="s">
        <v>27</v>
      </c>
      <c r="F8359" s="449" t="s">
        <v>28</v>
      </c>
      <c r="G8359" s="449" t="s">
        <v>29</v>
      </c>
    </row>
    <row r="8360" spans="1:123" s="89" customFormat="1" ht="24" customHeight="1" x14ac:dyDescent="0.2">
      <c r="A8360" s="94" t="s">
        <v>507</v>
      </c>
      <c r="B8360" s="94" t="s">
        <v>508</v>
      </c>
      <c r="C8360" s="446"/>
      <c r="D8360" s="446"/>
      <c r="E8360" s="448"/>
      <c r="F8360" s="450"/>
      <c r="G8360" s="450"/>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12.3.3</v>
      </c>
      <c r="B8399" s="276" t="str">
        <f>C8357</f>
        <v>Pozos Absorbentes y Conexiones</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Primaria Creacion Bº 7 de Septiembre</v>
      </c>
      <c r="C8404" s="82"/>
      <c r="D8404" s="82"/>
      <c r="E8404" s="82"/>
      <c r="F8404" s="88" t="s">
        <v>37</v>
      </c>
      <c r="G8404" s="263">
        <f>Fecha_Base</f>
        <v>0</v>
      </c>
    </row>
    <row r="8405" spans="1:123" ht="24" customHeight="1" x14ac:dyDescent="0.2">
      <c r="A8405" s="264" t="s">
        <v>600</v>
      </c>
      <c r="B8405" s="83" t="str">
        <f>Ubicación</f>
        <v>Chimbas</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12.3.4</v>
      </c>
      <c r="C8407" s="84" t="str">
        <f>IFERROR(VLOOKUP(B8407,Tabla_CyP,2,FALSE),"")</f>
        <v>Interceptores de grasas y aceites</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43" t="s">
        <v>506</v>
      </c>
      <c r="B8409" s="444"/>
      <c r="C8409" s="445" t="s">
        <v>0</v>
      </c>
      <c r="D8409" s="445" t="s">
        <v>26</v>
      </c>
      <c r="E8409" s="447" t="s">
        <v>27</v>
      </c>
      <c r="F8409" s="449" t="s">
        <v>28</v>
      </c>
      <c r="G8409" s="449" t="s">
        <v>29</v>
      </c>
    </row>
    <row r="8410" spans="1:123" s="89" customFormat="1" ht="24" customHeight="1" x14ac:dyDescent="0.2">
      <c r="A8410" s="94" t="s">
        <v>507</v>
      </c>
      <c r="B8410" s="94" t="s">
        <v>508</v>
      </c>
      <c r="C8410" s="446"/>
      <c r="D8410" s="446"/>
      <c r="E8410" s="448"/>
      <c r="F8410" s="450"/>
      <c r="G8410" s="450"/>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12.3.4</v>
      </c>
      <c r="B8449" s="276" t="str">
        <f>C8407</f>
        <v>Interceptores de grasas y aceites</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Primaria Creacion Bº 7 de Septiembre</v>
      </c>
      <c r="C8454" s="82"/>
      <c r="D8454" s="82"/>
      <c r="E8454" s="82"/>
      <c r="F8454" s="88" t="s">
        <v>37</v>
      </c>
      <c r="G8454" s="263">
        <f>Fecha_Base</f>
        <v>0</v>
      </c>
    </row>
    <row r="8455" spans="1:123" ht="24" customHeight="1" x14ac:dyDescent="0.2">
      <c r="A8455" s="264" t="s">
        <v>600</v>
      </c>
      <c r="B8455" s="83" t="str">
        <f>Ubicación</f>
        <v>Chimbas</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12.6.1</v>
      </c>
      <c r="C8457" s="84" t="str">
        <f>IFERROR(VLOOKUP(B8457,Tabla_CyP,2,FALSE),"")</f>
        <v>Piezas especiales</v>
      </c>
      <c r="D8457" s="89"/>
      <c r="E8457" s="90"/>
      <c r="F8457" s="88" t="s">
        <v>25</v>
      </c>
      <c r="G8457" s="266" t="str">
        <f>IFERROR(VLOOKUP(B8457,Tabla_CyP,4,FALSE),"")</f>
        <v>gl</v>
      </c>
    </row>
    <row r="8458" spans="1:123" ht="24" customHeight="1" x14ac:dyDescent="0.2">
      <c r="A8458" s="264"/>
      <c r="B8458" s="83"/>
      <c r="D8458" s="89"/>
      <c r="E8458" s="90"/>
      <c r="G8458" s="265"/>
    </row>
    <row r="8459" spans="1:123" ht="24" customHeight="1" x14ac:dyDescent="0.2">
      <c r="A8459" s="443" t="s">
        <v>506</v>
      </c>
      <c r="B8459" s="444"/>
      <c r="C8459" s="445" t="s">
        <v>0</v>
      </c>
      <c r="D8459" s="445" t="s">
        <v>26</v>
      </c>
      <c r="E8459" s="447" t="s">
        <v>27</v>
      </c>
      <c r="F8459" s="449" t="s">
        <v>28</v>
      </c>
      <c r="G8459" s="449" t="s">
        <v>29</v>
      </c>
    </row>
    <row r="8460" spans="1:123" s="89" customFormat="1" ht="24" customHeight="1" x14ac:dyDescent="0.2">
      <c r="A8460" s="94" t="s">
        <v>507</v>
      </c>
      <c r="B8460" s="94" t="s">
        <v>508</v>
      </c>
      <c r="C8460" s="446"/>
      <c r="D8460" s="446"/>
      <c r="E8460" s="448"/>
      <c r="F8460" s="450"/>
      <c r="G8460" s="450"/>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12.6.1</v>
      </c>
      <c r="B8499" s="276" t="str">
        <f>C8457</f>
        <v>Piezas especiales</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Primaria Creacion Bº 7 de Septiembre</v>
      </c>
      <c r="C8504" s="82"/>
      <c r="D8504" s="82"/>
      <c r="E8504" s="82"/>
      <c r="F8504" s="88" t="s">
        <v>37</v>
      </c>
      <c r="G8504" s="263">
        <f>Fecha_Base</f>
        <v>0</v>
      </c>
    </row>
    <row r="8505" spans="1:123" ht="24" customHeight="1" x14ac:dyDescent="0.2">
      <c r="A8505" s="264" t="s">
        <v>600</v>
      </c>
      <c r="B8505" s="83" t="str">
        <f>Ubicación</f>
        <v>Chimbas</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12.6.2.1</v>
      </c>
      <c r="C8507" s="84" t="str">
        <f>IFERROR(VLOOKUP(B8507,Tabla_CyP,2,FALSE),"")</f>
        <v>Caño AcquaØ 75mm</v>
      </c>
      <c r="D8507" s="89"/>
      <c r="E8507" s="90"/>
      <c r="F8507" s="88" t="s">
        <v>25</v>
      </c>
      <c r="G8507" s="266" t="str">
        <f>IFERROR(VLOOKUP(B8507,Tabla_CyP,4,FALSE),"")</f>
        <v>ml</v>
      </c>
    </row>
    <row r="8508" spans="1:123" ht="24" customHeight="1" x14ac:dyDescent="0.2">
      <c r="A8508" s="264"/>
      <c r="B8508" s="83"/>
      <c r="D8508" s="89"/>
      <c r="E8508" s="90"/>
      <c r="G8508" s="265"/>
    </row>
    <row r="8509" spans="1:123" ht="24" customHeight="1" x14ac:dyDescent="0.2">
      <c r="A8509" s="443" t="s">
        <v>506</v>
      </c>
      <c r="B8509" s="444"/>
      <c r="C8509" s="445" t="s">
        <v>0</v>
      </c>
      <c r="D8509" s="445" t="s">
        <v>26</v>
      </c>
      <c r="E8509" s="447" t="s">
        <v>27</v>
      </c>
      <c r="F8509" s="449" t="s">
        <v>28</v>
      </c>
      <c r="G8509" s="449" t="s">
        <v>29</v>
      </c>
    </row>
    <row r="8510" spans="1:123" s="89" customFormat="1" ht="24" customHeight="1" x14ac:dyDescent="0.2">
      <c r="A8510" s="94" t="s">
        <v>507</v>
      </c>
      <c r="B8510" s="94" t="s">
        <v>508</v>
      </c>
      <c r="C8510" s="446"/>
      <c r="D8510" s="446"/>
      <c r="E8510" s="448"/>
      <c r="F8510" s="450"/>
      <c r="G8510" s="450"/>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12.6.2.1</v>
      </c>
      <c r="B8549" s="276" t="str">
        <f>C8507</f>
        <v>Caño AcquaØ 75mm</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Primaria Creacion Bº 7 de Septiembre</v>
      </c>
      <c r="C8554" s="82"/>
      <c r="D8554" s="82"/>
      <c r="E8554" s="82"/>
      <c r="F8554" s="88" t="s">
        <v>37</v>
      </c>
      <c r="G8554" s="263">
        <f>Fecha_Base</f>
        <v>0</v>
      </c>
    </row>
    <row r="8555" spans="1:123" ht="24" customHeight="1" x14ac:dyDescent="0.2">
      <c r="A8555" s="264" t="s">
        <v>600</v>
      </c>
      <c r="B8555" s="83" t="str">
        <f>Ubicación</f>
        <v>Chimbas</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12.6.2.2</v>
      </c>
      <c r="C8557" s="84" t="str">
        <f>IFERROR(VLOOKUP(B8557,Tabla_CyP,2,FALSE),"")</f>
        <v>Caño AcquaØ 63mm- P/colector</v>
      </c>
      <c r="D8557" s="89"/>
      <c r="E8557" s="90"/>
      <c r="F8557" s="88" t="s">
        <v>25</v>
      </c>
      <c r="G8557" s="266" t="str">
        <f>IFERROR(VLOOKUP(B8557,Tabla_CyP,4,FALSE),"")</f>
        <v>ml</v>
      </c>
    </row>
    <row r="8558" spans="1:123" ht="24" customHeight="1" x14ac:dyDescent="0.2">
      <c r="A8558" s="264"/>
      <c r="B8558" s="83"/>
      <c r="D8558" s="89"/>
      <c r="E8558" s="90"/>
      <c r="G8558" s="265"/>
    </row>
    <row r="8559" spans="1:123" ht="24" customHeight="1" x14ac:dyDescent="0.2">
      <c r="A8559" s="443" t="s">
        <v>506</v>
      </c>
      <c r="B8559" s="444"/>
      <c r="C8559" s="445" t="s">
        <v>0</v>
      </c>
      <c r="D8559" s="445" t="s">
        <v>26</v>
      </c>
      <c r="E8559" s="447" t="s">
        <v>27</v>
      </c>
      <c r="F8559" s="449" t="s">
        <v>28</v>
      </c>
      <c r="G8559" s="449" t="s">
        <v>29</v>
      </c>
    </row>
    <row r="8560" spans="1:123" s="89" customFormat="1" ht="24" customHeight="1" x14ac:dyDescent="0.2">
      <c r="A8560" s="94" t="s">
        <v>507</v>
      </c>
      <c r="B8560" s="94" t="s">
        <v>508</v>
      </c>
      <c r="C8560" s="446"/>
      <c r="D8560" s="446"/>
      <c r="E8560" s="448"/>
      <c r="F8560" s="450"/>
      <c r="G8560" s="450"/>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12.6.2.2</v>
      </c>
      <c r="B8599" s="276" t="str">
        <f>C8557</f>
        <v>Caño AcquaØ 63mm- P/colector</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Primaria Creacion Bº 7 de Septiembre</v>
      </c>
      <c r="C8604" s="82"/>
      <c r="D8604" s="82"/>
      <c r="E8604" s="82"/>
      <c r="F8604" s="88" t="s">
        <v>37</v>
      </c>
      <c r="G8604" s="263">
        <f>Fecha_Base</f>
        <v>0</v>
      </c>
    </row>
    <row r="8605" spans="1:7" ht="24" customHeight="1" x14ac:dyDescent="0.2">
      <c r="A8605" s="264" t="s">
        <v>600</v>
      </c>
      <c r="B8605" s="83" t="str">
        <f>Ubicación</f>
        <v>Chimbas</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12.6.2.3</v>
      </c>
      <c r="C8607" s="84" t="str">
        <f>IFERROR(VLOOKUP(B8607,Tabla_CyP,2,FALSE),"")</f>
        <v>Caño AcquaØ 50mm</v>
      </c>
      <c r="D8607" s="89"/>
      <c r="E8607" s="90"/>
      <c r="F8607" s="88" t="s">
        <v>25</v>
      </c>
      <c r="G8607" s="266" t="str">
        <f>IFERROR(VLOOKUP(B8607,Tabla_CyP,4,FALSE),"")</f>
        <v>ml</v>
      </c>
    </row>
    <row r="8608" spans="1:7" ht="24" customHeight="1" x14ac:dyDescent="0.2">
      <c r="A8608" s="264"/>
      <c r="B8608" s="83"/>
      <c r="D8608" s="89"/>
      <c r="E8608" s="90"/>
      <c r="G8608" s="265"/>
    </row>
    <row r="8609" spans="1:123" ht="24" customHeight="1" x14ac:dyDescent="0.2">
      <c r="A8609" s="443" t="s">
        <v>506</v>
      </c>
      <c r="B8609" s="444"/>
      <c r="C8609" s="445" t="s">
        <v>0</v>
      </c>
      <c r="D8609" s="445" t="s">
        <v>26</v>
      </c>
      <c r="E8609" s="447" t="s">
        <v>27</v>
      </c>
      <c r="F8609" s="449" t="s">
        <v>28</v>
      </c>
      <c r="G8609" s="449" t="s">
        <v>29</v>
      </c>
    </row>
    <row r="8610" spans="1:123" s="89" customFormat="1" ht="24" customHeight="1" x14ac:dyDescent="0.2">
      <c r="A8610" s="94" t="s">
        <v>507</v>
      </c>
      <c r="B8610" s="94" t="s">
        <v>508</v>
      </c>
      <c r="C8610" s="446"/>
      <c r="D8610" s="446"/>
      <c r="E8610" s="448"/>
      <c r="F8610" s="450"/>
      <c r="G8610" s="450"/>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12.6.2.3</v>
      </c>
      <c r="B8649" s="276" t="str">
        <f>C8607</f>
        <v>Caño AcquaØ 50mm</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Primaria Creacion Bº 7 de Septiembre</v>
      </c>
      <c r="C8654" s="82"/>
      <c r="D8654" s="82"/>
      <c r="E8654" s="82"/>
      <c r="F8654" s="88" t="s">
        <v>37</v>
      </c>
      <c r="G8654" s="263">
        <f>Fecha_Base</f>
        <v>0</v>
      </c>
    </row>
    <row r="8655" spans="1:7" ht="24" customHeight="1" x14ac:dyDescent="0.2">
      <c r="A8655" s="264" t="s">
        <v>600</v>
      </c>
      <c r="B8655" s="83" t="str">
        <f>Ubicación</f>
        <v>Chimbas</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12.6.2.4</v>
      </c>
      <c r="C8657" s="84" t="str">
        <f>IFERROR(VLOOKUP(B8657,Tabla_CyP,2,FALSE),"")</f>
        <v>Caño AcquaØ 40mm</v>
      </c>
      <c r="D8657" s="89"/>
      <c r="E8657" s="90"/>
      <c r="F8657" s="88" t="s">
        <v>25</v>
      </c>
      <c r="G8657" s="266" t="str">
        <f>IFERROR(VLOOKUP(B8657,Tabla_CyP,4,FALSE),"")</f>
        <v>ml</v>
      </c>
    </row>
    <row r="8658" spans="1:123" ht="24" customHeight="1" x14ac:dyDescent="0.2">
      <c r="A8658" s="264"/>
      <c r="B8658" s="83"/>
      <c r="D8658" s="89"/>
      <c r="E8658" s="90"/>
      <c r="G8658" s="265"/>
    </row>
    <row r="8659" spans="1:123" ht="24" customHeight="1" x14ac:dyDescent="0.2">
      <c r="A8659" s="443" t="s">
        <v>506</v>
      </c>
      <c r="B8659" s="444"/>
      <c r="C8659" s="445" t="s">
        <v>0</v>
      </c>
      <c r="D8659" s="445" t="s">
        <v>26</v>
      </c>
      <c r="E8659" s="447" t="s">
        <v>27</v>
      </c>
      <c r="F8659" s="449" t="s">
        <v>28</v>
      </c>
      <c r="G8659" s="449" t="s">
        <v>29</v>
      </c>
    </row>
    <row r="8660" spans="1:123" s="89" customFormat="1" ht="24" customHeight="1" x14ac:dyDescent="0.2">
      <c r="A8660" s="94" t="s">
        <v>507</v>
      </c>
      <c r="B8660" s="94" t="s">
        <v>508</v>
      </c>
      <c r="C8660" s="446"/>
      <c r="D8660" s="446"/>
      <c r="E8660" s="448"/>
      <c r="F8660" s="450"/>
      <c r="G8660" s="450"/>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12.6.2.4</v>
      </c>
      <c r="B8699" s="276" t="str">
        <f>C8657</f>
        <v>Caño AcquaØ 40mm</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Primaria Creacion Bº 7 de Septiembre</v>
      </c>
      <c r="C8704" s="82"/>
      <c r="D8704" s="82"/>
      <c r="E8704" s="82"/>
      <c r="F8704" s="88" t="s">
        <v>37</v>
      </c>
      <c r="G8704" s="263">
        <f>Fecha_Base</f>
        <v>0</v>
      </c>
    </row>
    <row r="8705" spans="1:123" ht="24" customHeight="1" x14ac:dyDescent="0.2">
      <c r="A8705" s="264" t="s">
        <v>600</v>
      </c>
      <c r="B8705" s="83" t="str">
        <f>Ubicación</f>
        <v>Chimbas</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12.6.2.5</v>
      </c>
      <c r="C8707" s="84" t="str">
        <f>IFERROR(VLOOKUP(B8707,Tabla_CyP,2,FALSE),"")</f>
        <v>Caño AcquaØ 32mm</v>
      </c>
      <c r="D8707" s="89"/>
      <c r="E8707" s="90"/>
      <c r="F8707" s="88" t="s">
        <v>25</v>
      </c>
      <c r="G8707" s="266" t="str">
        <f>IFERROR(VLOOKUP(B8707,Tabla_CyP,4,FALSE),"")</f>
        <v>ml</v>
      </c>
    </row>
    <row r="8708" spans="1:123" ht="24" customHeight="1" x14ac:dyDescent="0.2">
      <c r="A8708" s="264"/>
      <c r="B8708" s="83"/>
      <c r="D8708" s="89"/>
      <c r="E8708" s="90"/>
      <c r="G8708" s="265"/>
    </row>
    <row r="8709" spans="1:123" ht="24" customHeight="1" x14ac:dyDescent="0.2">
      <c r="A8709" s="443" t="s">
        <v>506</v>
      </c>
      <c r="B8709" s="444"/>
      <c r="C8709" s="445" t="s">
        <v>0</v>
      </c>
      <c r="D8709" s="445" t="s">
        <v>26</v>
      </c>
      <c r="E8709" s="447" t="s">
        <v>27</v>
      </c>
      <c r="F8709" s="449" t="s">
        <v>28</v>
      </c>
      <c r="G8709" s="449" t="s">
        <v>29</v>
      </c>
    </row>
    <row r="8710" spans="1:123" s="89" customFormat="1" ht="24" customHeight="1" x14ac:dyDescent="0.2">
      <c r="A8710" s="94" t="s">
        <v>507</v>
      </c>
      <c r="B8710" s="94" t="s">
        <v>508</v>
      </c>
      <c r="C8710" s="446"/>
      <c r="D8710" s="446"/>
      <c r="E8710" s="448"/>
      <c r="F8710" s="450"/>
      <c r="G8710" s="450"/>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12.6.2.5</v>
      </c>
      <c r="B8749" s="276" t="str">
        <f>C8707</f>
        <v>Caño AcquaØ 32mm</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Primaria Creacion Bº 7 de Septiembre</v>
      </c>
      <c r="C8754" s="82"/>
      <c r="D8754" s="82"/>
      <c r="E8754" s="82"/>
      <c r="F8754" s="88" t="s">
        <v>37</v>
      </c>
      <c r="G8754" s="263">
        <f>Fecha_Base</f>
        <v>0</v>
      </c>
    </row>
    <row r="8755" spans="1:123" ht="24" customHeight="1" x14ac:dyDescent="0.2">
      <c r="A8755" s="264" t="s">
        <v>600</v>
      </c>
      <c r="B8755" s="83" t="str">
        <f>Ubicación</f>
        <v>Chimbas</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12.6.2.6</v>
      </c>
      <c r="C8757" s="84" t="str">
        <f>IFERROR(VLOOKUP(B8757,Tabla_CyP,2,FALSE),"")</f>
        <v>Caño AcquaØ 25mm</v>
      </c>
      <c r="D8757" s="89"/>
      <c r="E8757" s="90"/>
      <c r="F8757" s="88" t="s">
        <v>25</v>
      </c>
      <c r="G8757" s="266" t="str">
        <f>IFERROR(VLOOKUP(B8757,Tabla_CyP,4,FALSE),"")</f>
        <v>ml</v>
      </c>
    </row>
    <row r="8758" spans="1:123" ht="24" customHeight="1" x14ac:dyDescent="0.2">
      <c r="A8758" s="264"/>
      <c r="B8758" s="83"/>
      <c r="D8758" s="89"/>
      <c r="E8758" s="90"/>
      <c r="G8758" s="265"/>
    </row>
    <row r="8759" spans="1:123" ht="24" customHeight="1" x14ac:dyDescent="0.2">
      <c r="A8759" s="443" t="s">
        <v>506</v>
      </c>
      <c r="B8759" s="444"/>
      <c r="C8759" s="445" t="s">
        <v>0</v>
      </c>
      <c r="D8759" s="445" t="s">
        <v>26</v>
      </c>
      <c r="E8759" s="447" t="s">
        <v>27</v>
      </c>
      <c r="F8759" s="449" t="s">
        <v>28</v>
      </c>
      <c r="G8759" s="449" t="s">
        <v>29</v>
      </c>
    </row>
    <row r="8760" spans="1:123" s="89" customFormat="1" ht="24" customHeight="1" x14ac:dyDescent="0.2">
      <c r="A8760" s="94" t="s">
        <v>507</v>
      </c>
      <c r="B8760" s="94" t="s">
        <v>508</v>
      </c>
      <c r="C8760" s="446"/>
      <c r="D8760" s="446"/>
      <c r="E8760" s="448"/>
      <c r="F8760" s="450"/>
      <c r="G8760" s="450"/>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12.6.2.6</v>
      </c>
      <c r="B8799" s="276" t="str">
        <f>C8757</f>
        <v>Caño AcquaØ 25mm</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Primaria Creacion Bº 7 de Septiembre</v>
      </c>
      <c r="C8804" s="82"/>
      <c r="D8804" s="82"/>
      <c r="E8804" s="82"/>
      <c r="F8804" s="88" t="s">
        <v>37</v>
      </c>
      <c r="G8804" s="263">
        <f>Fecha_Base</f>
        <v>0</v>
      </c>
    </row>
    <row r="8805" spans="1:123" ht="24" customHeight="1" x14ac:dyDescent="0.2">
      <c r="A8805" s="264" t="s">
        <v>600</v>
      </c>
      <c r="B8805" s="83" t="str">
        <f>Ubicación</f>
        <v>Chimbas</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12.6.2.7</v>
      </c>
      <c r="C8807" s="84" t="str">
        <f>IFERROR(VLOOKUP(B8807,Tabla_CyP,2,FALSE),"")</f>
        <v>Caño AcquaØ 20mm</v>
      </c>
      <c r="D8807" s="89"/>
      <c r="E8807" s="90"/>
      <c r="F8807" s="88" t="s">
        <v>25</v>
      </c>
      <c r="G8807" s="266" t="str">
        <f>IFERROR(VLOOKUP(B8807,Tabla_CyP,4,FALSE),"")</f>
        <v>ml</v>
      </c>
    </row>
    <row r="8808" spans="1:123" ht="24" customHeight="1" x14ac:dyDescent="0.2">
      <c r="A8808" s="264"/>
      <c r="B8808" s="83"/>
      <c r="D8808" s="89"/>
      <c r="E8808" s="90"/>
      <c r="G8808" s="265"/>
    </row>
    <row r="8809" spans="1:123" ht="24" customHeight="1" x14ac:dyDescent="0.2">
      <c r="A8809" s="443" t="s">
        <v>506</v>
      </c>
      <c r="B8809" s="444"/>
      <c r="C8809" s="445" t="s">
        <v>0</v>
      </c>
      <c r="D8809" s="445" t="s">
        <v>26</v>
      </c>
      <c r="E8809" s="447" t="s">
        <v>27</v>
      </c>
      <c r="F8809" s="449" t="s">
        <v>28</v>
      </c>
      <c r="G8809" s="449" t="s">
        <v>29</v>
      </c>
    </row>
    <row r="8810" spans="1:123" s="89" customFormat="1" ht="24" customHeight="1" x14ac:dyDescent="0.2">
      <c r="A8810" s="94" t="s">
        <v>507</v>
      </c>
      <c r="B8810" s="94" t="s">
        <v>508</v>
      </c>
      <c r="C8810" s="446"/>
      <c r="D8810" s="446"/>
      <c r="E8810" s="448"/>
      <c r="F8810" s="450"/>
      <c r="G8810" s="450"/>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12.6.2.7</v>
      </c>
      <c r="B8849" s="276" t="str">
        <f>C8807</f>
        <v>Caño AcquaØ 20mm</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Primaria Creacion Bº 7 de Septiembre</v>
      </c>
      <c r="C8854" s="82"/>
      <c r="D8854" s="82"/>
      <c r="E8854" s="82"/>
      <c r="F8854" s="88" t="s">
        <v>37</v>
      </c>
      <c r="G8854" s="263">
        <f>Fecha_Base</f>
        <v>0</v>
      </c>
    </row>
    <row r="8855" spans="1:123" ht="24" customHeight="1" x14ac:dyDescent="0.2">
      <c r="A8855" s="264" t="s">
        <v>600</v>
      </c>
      <c r="B8855" s="83" t="str">
        <f>Ubicación</f>
        <v>Chimbas</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12.6.2.8</v>
      </c>
      <c r="C8857" s="84" t="str">
        <f>IFERROR(VLOOKUP(B8857,Tabla_CyP,2,FALSE),"")</f>
        <v>Varios</v>
      </c>
      <c r="D8857" s="89"/>
      <c r="E8857" s="90"/>
      <c r="F8857" s="88" t="s">
        <v>25</v>
      </c>
      <c r="G8857" s="266" t="str">
        <f>IFERROR(VLOOKUP(B8857,Tabla_CyP,4,FALSE),"")</f>
        <v>gl</v>
      </c>
    </row>
    <row r="8858" spans="1:123" ht="24" customHeight="1" x14ac:dyDescent="0.2">
      <c r="A8858" s="264"/>
      <c r="B8858" s="83"/>
      <c r="D8858" s="89"/>
      <c r="E8858" s="90"/>
      <c r="G8858" s="265"/>
    </row>
    <row r="8859" spans="1:123" ht="24" customHeight="1" x14ac:dyDescent="0.2">
      <c r="A8859" s="443" t="s">
        <v>506</v>
      </c>
      <c r="B8859" s="444"/>
      <c r="C8859" s="445" t="s">
        <v>0</v>
      </c>
      <c r="D8859" s="445" t="s">
        <v>26</v>
      </c>
      <c r="E8859" s="447" t="s">
        <v>27</v>
      </c>
      <c r="F8859" s="449" t="s">
        <v>28</v>
      </c>
      <c r="G8859" s="449" t="s">
        <v>29</v>
      </c>
    </row>
    <row r="8860" spans="1:123" s="89" customFormat="1" ht="24" customHeight="1" x14ac:dyDescent="0.2">
      <c r="A8860" s="94" t="s">
        <v>507</v>
      </c>
      <c r="B8860" s="94" t="s">
        <v>508</v>
      </c>
      <c r="C8860" s="446"/>
      <c r="D8860" s="446"/>
      <c r="E8860" s="448"/>
      <c r="F8860" s="450"/>
      <c r="G8860" s="450"/>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12.6.2.8</v>
      </c>
      <c r="B8899" s="276" t="str">
        <f>C8857</f>
        <v>Varios</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Primaria Creacion Bº 7 de Septiembre</v>
      </c>
      <c r="C8904" s="82"/>
      <c r="D8904" s="82"/>
      <c r="E8904" s="82"/>
      <c r="F8904" s="88" t="s">
        <v>37</v>
      </c>
      <c r="G8904" s="263">
        <f>Fecha_Base</f>
        <v>0</v>
      </c>
    </row>
    <row r="8905" spans="1:123" ht="24" customHeight="1" x14ac:dyDescent="0.2">
      <c r="A8905" s="264" t="s">
        <v>600</v>
      </c>
      <c r="B8905" s="83" t="str">
        <f>Ubicación</f>
        <v>Chimbas</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12.6.3</v>
      </c>
      <c r="C8907" s="84" t="str">
        <f>IFERROR(VLOOKUP(B8907,Tabla_CyP,2,FALSE),"")</f>
        <v>Revestimientos de cañerías</v>
      </c>
      <c r="D8907" s="89"/>
      <c r="E8907" s="90"/>
      <c r="F8907" s="88" t="s">
        <v>25</v>
      </c>
      <c r="G8907" s="266" t="str">
        <f>IFERROR(VLOOKUP(B8907,Tabla_CyP,4,FALSE),"")</f>
        <v>ml</v>
      </c>
    </row>
    <row r="8908" spans="1:123" ht="24" customHeight="1" x14ac:dyDescent="0.2">
      <c r="A8908" s="264"/>
      <c r="B8908" s="83"/>
      <c r="D8908" s="89"/>
      <c r="E8908" s="90"/>
      <c r="G8908" s="265"/>
    </row>
    <row r="8909" spans="1:123" ht="24" customHeight="1" x14ac:dyDescent="0.2">
      <c r="A8909" s="443" t="s">
        <v>506</v>
      </c>
      <c r="B8909" s="444"/>
      <c r="C8909" s="445" t="s">
        <v>0</v>
      </c>
      <c r="D8909" s="445" t="s">
        <v>26</v>
      </c>
      <c r="E8909" s="447" t="s">
        <v>27</v>
      </c>
      <c r="F8909" s="449" t="s">
        <v>28</v>
      </c>
      <c r="G8909" s="449" t="s">
        <v>29</v>
      </c>
    </row>
    <row r="8910" spans="1:123" s="89" customFormat="1" ht="24" customHeight="1" x14ac:dyDescent="0.2">
      <c r="A8910" s="94" t="s">
        <v>507</v>
      </c>
      <c r="B8910" s="94" t="s">
        <v>508</v>
      </c>
      <c r="C8910" s="446"/>
      <c r="D8910" s="446"/>
      <c r="E8910" s="448"/>
      <c r="F8910" s="450"/>
      <c r="G8910" s="450"/>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12.6.3</v>
      </c>
      <c r="B8949" s="276" t="str">
        <f>C8907</f>
        <v>Revestimientos de cañerías</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Primaria Creacion Bº 7 de Septiembre</v>
      </c>
      <c r="C8954" s="82"/>
      <c r="D8954" s="82"/>
      <c r="E8954" s="82"/>
      <c r="F8954" s="88" t="s">
        <v>37</v>
      </c>
      <c r="G8954" s="263">
        <f>Fecha_Base</f>
        <v>0</v>
      </c>
    </row>
    <row r="8955" spans="1:123" ht="24" customHeight="1" x14ac:dyDescent="0.2">
      <c r="A8955" s="264" t="s">
        <v>600</v>
      </c>
      <c r="B8955" s="83" t="str">
        <f>Ubicación</f>
        <v>Chimbas</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12.7.1.1</v>
      </c>
      <c r="C8957" s="84" t="str">
        <f>IFERROR(VLOOKUP(B8957,Tabla_CyP,2,FALSE),"")</f>
        <v>Tanque 2500 ltrs</v>
      </c>
      <c r="D8957" s="89"/>
      <c r="E8957" s="90"/>
      <c r="F8957" s="88" t="s">
        <v>25</v>
      </c>
      <c r="G8957" s="266" t="str">
        <f>IFERROR(VLOOKUP(B8957,Tabla_CyP,4,FALSE),"")</f>
        <v>Un</v>
      </c>
    </row>
    <row r="8958" spans="1:123" ht="24" customHeight="1" x14ac:dyDescent="0.2">
      <c r="A8958" s="264"/>
      <c r="B8958" s="83"/>
      <c r="D8958" s="89"/>
      <c r="E8958" s="90"/>
      <c r="G8958" s="265"/>
    </row>
    <row r="8959" spans="1:123" ht="24" customHeight="1" x14ac:dyDescent="0.2">
      <c r="A8959" s="443" t="s">
        <v>506</v>
      </c>
      <c r="B8959" s="444"/>
      <c r="C8959" s="445" t="s">
        <v>0</v>
      </c>
      <c r="D8959" s="445" t="s">
        <v>26</v>
      </c>
      <c r="E8959" s="447" t="s">
        <v>27</v>
      </c>
      <c r="F8959" s="449" t="s">
        <v>28</v>
      </c>
      <c r="G8959" s="449" t="s">
        <v>29</v>
      </c>
    </row>
    <row r="8960" spans="1:123" s="89" customFormat="1" ht="24" customHeight="1" x14ac:dyDescent="0.2">
      <c r="A8960" s="94" t="s">
        <v>507</v>
      </c>
      <c r="B8960" s="94" t="s">
        <v>508</v>
      </c>
      <c r="C8960" s="446"/>
      <c r="D8960" s="446"/>
      <c r="E8960" s="448"/>
      <c r="F8960" s="450"/>
      <c r="G8960" s="450"/>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12.7.1.1</v>
      </c>
      <c r="B8999" s="276" t="str">
        <f>C8957</f>
        <v>Tanque 2500 ltrs</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Primaria Creacion Bº 7 de Septiembre</v>
      </c>
      <c r="C9004" s="82"/>
      <c r="D9004" s="82"/>
      <c r="E9004" s="82"/>
      <c r="F9004" s="88" t="s">
        <v>37</v>
      </c>
      <c r="G9004" s="263">
        <f>Fecha_Base</f>
        <v>0</v>
      </c>
    </row>
    <row r="9005" spans="1:7" ht="24" customHeight="1" x14ac:dyDescent="0.2">
      <c r="A9005" s="264" t="s">
        <v>600</v>
      </c>
      <c r="B9005" s="83" t="str">
        <f>Ubicación</f>
        <v>Chimbas</v>
      </c>
      <c r="C9005" s="83"/>
      <c r="D9005" s="89"/>
      <c r="E9005" s="90"/>
      <c r="G9005" s="265"/>
    </row>
    <row r="9006" spans="1:7" ht="24" customHeight="1" x14ac:dyDescent="0.2">
      <c r="A9006" s="264" t="s">
        <v>38</v>
      </c>
      <c r="B9006" s="92">
        <f>IFERROR(VALUE(LEFT(B9007,FIND(".",B9007)-1)),"")</f>
        <v>12</v>
      </c>
      <c r="C9006" s="84" t="str">
        <f>IFERROR(VLOOKUP(B9006,Tabla_CyP,2,FALSE),"")</f>
        <v/>
      </c>
      <c r="E9006" s="90"/>
      <c r="G9006" s="265"/>
    </row>
    <row r="9007" spans="1:7" ht="24" customHeight="1" x14ac:dyDescent="0.2">
      <c r="A9007" s="264" t="s">
        <v>24</v>
      </c>
      <c r="B9007" s="93" t="str">
        <f>IFERROR(VLOOKUP(COUNTIF($A$1:A9007,"ANALISIS DE PRECIOS"),Tabla_NumeroItem,2,FALSE),"")</f>
        <v>12.7.2.1</v>
      </c>
      <c r="C9007" s="84" t="str">
        <f>IFERROR(VLOOKUP(B9007,Tabla_CyP,2,FALSE),"")</f>
        <v>Tanque 2500 ltrs</v>
      </c>
      <c r="D9007" s="89"/>
      <c r="E9007" s="90"/>
      <c r="F9007" s="88" t="s">
        <v>25</v>
      </c>
      <c r="G9007" s="266" t="str">
        <f>IFERROR(VLOOKUP(B9007,Tabla_CyP,4,FALSE),"")</f>
        <v>Un</v>
      </c>
    </row>
    <row r="9008" spans="1:7" ht="24" customHeight="1" x14ac:dyDescent="0.2">
      <c r="A9008" s="264"/>
      <c r="B9008" s="83"/>
      <c r="D9008" s="89"/>
      <c r="E9008" s="90"/>
      <c r="G9008" s="265"/>
    </row>
    <row r="9009" spans="1:123" ht="24" customHeight="1" x14ac:dyDescent="0.2">
      <c r="A9009" s="443" t="s">
        <v>506</v>
      </c>
      <c r="B9009" s="444"/>
      <c r="C9009" s="445" t="s">
        <v>0</v>
      </c>
      <c r="D9009" s="445" t="s">
        <v>26</v>
      </c>
      <c r="E9009" s="447" t="s">
        <v>27</v>
      </c>
      <c r="F9009" s="449" t="s">
        <v>28</v>
      </c>
      <c r="G9009" s="449" t="s">
        <v>29</v>
      </c>
    </row>
    <row r="9010" spans="1:123" s="89" customFormat="1" ht="24" customHeight="1" x14ac:dyDescent="0.2">
      <c r="A9010" s="94" t="s">
        <v>507</v>
      </c>
      <c r="B9010" s="94" t="s">
        <v>508</v>
      </c>
      <c r="C9010" s="446"/>
      <c r="D9010" s="446"/>
      <c r="E9010" s="448"/>
      <c r="F9010" s="450"/>
      <c r="G9010" s="450"/>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12.7.2.1</v>
      </c>
      <c r="B9049" s="276" t="str">
        <f>C9007</f>
        <v>Tanque 2500 ltrs</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Primaria Creacion Bº 7 de Septiembre</v>
      </c>
      <c r="C9054" s="82"/>
      <c r="D9054" s="82"/>
      <c r="E9054" s="82"/>
      <c r="F9054" s="88" t="s">
        <v>37</v>
      </c>
      <c r="G9054" s="263">
        <f>Fecha_Base</f>
        <v>0</v>
      </c>
    </row>
    <row r="9055" spans="1:7" ht="24" customHeight="1" x14ac:dyDescent="0.2">
      <c r="A9055" s="264" t="s">
        <v>600</v>
      </c>
      <c r="B9055" s="83" t="str">
        <f>Ubicación</f>
        <v>Chimbas</v>
      </c>
      <c r="C9055" s="83"/>
      <c r="D9055" s="89"/>
      <c r="E9055" s="90"/>
      <c r="G9055" s="265"/>
    </row>
    <row r="9056" spans="1:7" ht="24" customHeight="1" x14ac:dyDescent="0.2">
      <c r="A9056" s="264" t="s">
        <v>38</v>
      </c>
      <c r="B9056" s="92">
        <f>IFERROR(VALUE(LEFT(B9057,FIND(".",B9057)-1)),"")</f>
        <v>12</v>
      </c>
      <c r="C9056" s="84" t="str">
        <f>IFERROR(VLOOKUP(B9056,Tabla_CyP,2,FALSE),"")</f>
        <v/>
      </c>
      <c r="E9056" s="90"/>
      <c r="G9056" s="265"/>
    </row>
    <row r="9057" spans="1:123" ht="24" customHeight="1" x14ac:dyDescent="0.2">
      <c r="A9057" s="264" t="s">
        <v>24</v>
      </c>
      <c r="B9057" s="93" t="str">
        <f>IFERROR(VLOOKUP(COUNTIF($A$1:A9057,"ANALISIS DE PRECIOS"),Tabla_NumeroItem,2,FALSE),"")</f>
        <v>12.8.1.1</v>
      </c>
      <c r="C9057" s="84" t="str">
        <f>IFERROR(VLOOKUP(B9057,Tabla_CyP,2,FALSE),"")</f>
        <v xml:space="preserve">Inodoro Ferrum </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43" t="s">
        <v>506</v>
      </c>
      <c r="B9059" s="444"/>
      <c r="C9059" s="445" t="s">
        <v>0</v>
      </c>
      <c r="D9059" s="445" t="s">
        <v>26</v>
      </c>
      <c r="E9059" s="447" t="s">
        <v>27</v>
      </c>
      <c r="F9059" s="449" t="s">
        <v>28</v>
      </c>
      <c r="G9059" s="449" t="s">
        <v>29</v>
      </c>
    </row>
    <row r="9060" spans="1:123" s="89" customFormat="1" ht="24" customHeight="1" x14ac:dyDescent="0.2">
      <c r="A9060" s="94" t="s">
        <v>507</v>
      </c>
      <c r="B9060" s="94" t="s">
        <v>508</v>
      </c>
      <c r="C9060" s="446"/>
      <c r="D9060" s="446"/>
      <c r="E9060" s="448"/>
      <c r="F9060" s="450"/>
      <c r="G9060" s="450"/>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12.8.1.1</v>
      </c>
      <c r="B9099" s="276" t="str">
        <f>C9057</f>
        <v xml:space="preserve">Inodoro Ferrum </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Primaria Creacion Bº 7 de Septiembre</v>
      </c>
      <c r="C9104" s="82"/>
      <c r="D9104" s="82"/>
      <c r="E9104" s="82"/>
      <c r="F9104" s="88" t="s">
        <v>37</v>
      </c>
      <c r="G9104" s="263">
        <f>Fecha_Base</f>
        <v>0</v>
      </c>
    </row>
    <row r="9105" spans="1:123" ht="24" customHeight="1" x14ac:dyDescent="0.2">
      <c r="A9105" s="264" t="s">
        <v>600</v>
      </c>
      <c r="B9105" s="83" t="str">
        <f>Ubicación</f>
        <v>Chimbas</v>
      </c>
      <c r="C9105" s="83"/>
      <c r="D9105" s="89"/>
      <c r="E9105" s="90"/>
      <c r="G9105" s="265"/>
    </row>
    <row r="9106" spans="1:123" ht="24" customHeight="1" x14ac:dyDescent="0.2">
      <c r="A9106" s="264" t="s">
        <v>38</v>
      </c>
      <c r="B9106" s="92">
        <f>IFERROR(VALUE(LEFT(B9107,FIND(".",B9107)-1)),"")</f>
        <v>12</v>
      </c>
      <c r="C9106" s="84" t="str">
        <f>IFERROR(VLOOKUP(B9106,Tabla_CyP,2,FALSE),"")</f>
        <v/>
      </c>
      <c r="E9106" s="90"/>
      <c r="G9106" s="265"/>
    </row>
    <row r="9107" spans="1:123" ht="24" customHeight="1" x14ac:dyDescent="0.2">
      <c r="A9107" s="264" t="s">
        <v>24</v>
      </c>
      <c r="B9107" s="93" t="str">
        <f>IFERROR(VLOOKUP(COUNTIF($A$1:A9107,"ANALISIS DE PRECIOS"),Tabla_NumeroItem,2,FALSE),"")</f>
        <v>12.8.1.2</v>
      </c>
      <c r="C9107" s="84" t="str">
        <f>IFERROR(VLOOKUP(B9107,Tabla_CyP,2,FALSE),"")</f>
        <v>Inodoro Ferrum discapacitado c/depósito mochila</v>
      </c>
      <c r="D9107" s="89"/>
      <c r="E9107" s="90"/>
      <c r="F9107" s="88" t="s">
        <v>25</v>
      </c>
      <c r="G9107" s="266" t="str">
        <f>IFERROR(VLOOKUP(B9107,Tabla_CyP,4,FALSE),"")</f>
        <v>Un.</v>
      </c>
    </row>
    <row r="9108" spans="1:123" ht="24" customHeight="1" x14ac:dyDescent="0.2">
      <c r="A9108" s="264"/>
      <c r="B9108" s="83"/>
      <c r="D9108" s="89"/>
      <c r="E9108" s="90"/>
      <c r="G9108" s="265"/>
    </row>
    <row r="9109" spans="1:123" ht="24" customHeight="1" x14ac:dyDescent="0.2">
      <c r="A9109" s="443" t="s">
        <v>506</v>
      </c>
      <c r="B9109" s="444"/>
      <c r="C9109" s="445" t="s">
        <v>0</v>
      </c>
      <c r="D9109" s="445" t="s">
        <v>26</v>
      </c>
      <c r="E9109" s="447" t="s">
        <v>27</v>
      </c>
      <c r="F9109" s="449" t="s">
        <v>28</v>
      </c>
      <c r="G9109" s="449" t="s">
        <v>29</v>
      </c>
    </row>
    <row r="9110" spans="1:123" s="89" customFormat="1" ht="24" customHeight="1" x14ac:dyDescent="0.2">
      <c r="A9110" s="94" t="s">
        <v>507</v>
      </c>
      <c r="B9110" s="94" t="s">
        <v>508</v>
      </c>
      <c r="C9110" s="446"/>
      <c r="D9110" s="446"/>
      <c r="E9110" s="448"/>
      <c r="F9110" s="450"/>
      <c r="G9110" s="450"/>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12.8.1.2</v>
      </c>
      <c r="B9149" s="276" t="str">
        <f>C9107</f>
        <v>Inodoro Ferrum discapacitado c/depósito mochila</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Primaria Creacion Bº 7 de Septiembre</v>
      </c>
      <c r="C9154" s="82"/>
      <c r="D9154" s="82"/>
      <c r="E9154" s="82"/>
      <c r="F9154" s="88" t="s">
        <v>37</v>
      </c>
      <c r="G9154" s="263">
        <f>Fecha_Base</f>
        <v>0</v>
      </c>
    </row>
    <row r="9155" spans="1:123" ht="24" customHeight="1" x14ac:dyDescent="0.2">
      <c r="A9155" s="264" t="s">
        <v>600</v>
      </c>
      <c r="B9155" s="83" t="str">
        <f>Ubicación</f>
        <v>Chimbas</v>
      </c>
      <c r="C9155" s="83"/>
      <c r="D9155" s="89"/>
      <c r="E9155" s="90"/>
      <c r="G9155" s="265"/>
    </row>
    <row r="9156" spans="1:123" ht="24" customHeight="1" x14ac:dyDescent="0.2">
      <c r="A9156" s="264" t="s">
        <v>38</v>
      </c>
      <c r="B9156" s="92">
        <f>IFERROR(VALUE(LEFT(B9157,FIND(".",B9157)-1)),"")</f>
        <v>12</v>
      </c>
      <c r="C9156" s="84" t="str">
        <f>IFERROR(VLOOKUP(B9156,Tabla_CyP,2,FALSE),"")</f>
        <v/>
      </c>
      <c r="E9156" s="90"/>
      <c r="G9156" s="265"/>
    </row>
    <row r="9157" spans="1:123" ht="24" customHeight="1" x14ac:dyDescent="0.2">
      <c r="A9157" s="264" t="s">
        <v>24</v>
      </c>
      <c r="B9157" s="93" t="str">
        <f>IFERROR(VLOOKUP(COUNTIF($A$1:A9157,"ANALISIS DE PRECIOS"),Tabla_NumeroItem,2,FALSE),"")</f>
        <v>12.8.1.3</v>
      </c>
      <c r="C9157" s="84" t="str">
        <f>IFERROR(VLOOKUP(B9157,Tabla_CyP,2,FALSE),"")</f>
        <v>Bebedero</v>
      </c>
      <c r="D9157" s="89"/>
      <c r="E9157" s="90"/>
      <c r="F9157" s="88" t="s">
        <v>25</v>
      </c>
      <c r="G9157" s="266" t="str">
        <f>IFERROR(VLOOKUP(B9157,Tabla_CyP,4,FALSE),"")</f>
        <v>Un.</v>
      </c>
    </row>
    <row r="9158" spans="1:123" ht="24" customHeight="1" x14ac:dyDescent="0.2">
      <c r="A9158" s="264"/>
      <c r="B9158" s="83"/>
      <c r="D9158" s="89"/>
      <c r="E9158" s="90"/>
      <c r="G9158" s="265"/>
    </row>
    <row r="9159" spans="1:123" ht="24" customHeight="1" x14ac:dyDescent="0.2">
      <c r="A9159" s="443" t="s">
        <v>506</v>
      </c>
      <c r="B9159" s="444"/>
      <c r="C9159" s="445" t="s">
        <v>0</v>
      </c>
      <c r="D9159" s="445" t="s">
        <v>26</v>
      </c>
      <c r="E9159" s="447" t="s">
        <v>27</v>
      </c>
      <c r="F9159" s="449" t="s">
        <v>28</v>
      </c>
      <c r="G9159" s="449" t="s">
        <v>29</v>
      </c>
    </row>
    <row r="9160" spans="1:123" s="89" customFormat="1" ht="24" customHeight="1" x14ac:dyDescent="0.2">
      <c r="A9160" s="94" t="s">
        <v>507</v>
      </c>
      <c r="B9160" s="94" t="s">
        <v>508</v>
      </c>
      <c r="C9160" s="446"/>
      <c r="D9160" s="446"/>
      <c r="E9160" s="448"/>
      <c r="F9160" s="450"/>
      <c r="G9160" s="450"/>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12.8.1.3</v>
      </c>
      <c r="B9199" s="276" t="str">
        <f>C9157</f>
        <v>Bebedero</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Primaria Creacion Bº 7 de Septiembre</v>
      </c>
      <c r="C9204" s="82"/>
      <c r="D9204" s="82"/>
      <c r="E9204" s="82"/>
      <c r="F9204" s="88" t="s">
        <v>37</v>
      </c>
      <c r="G9204" s="263">
        <f>Fecha_Base</f>
        <v>0</v>
      </c>
    </row>
    <row r="9205" spans="1:123" ht="24" customHeight="1" x14ac:dyDescent="0.2">
      <c r="A9205" s="264" t="s">
        <v>600</v>
      </c>
      <c r="B9205" s="83" t="str">
        <f>Ubicación</f>
        <v>Chimbas</v>
      </c>
      <c r="C9205" s="83"/>
      <c r="D9205" s="89"/>
      <c r="E9205" s="90"/>
      <c r="G9205" s="265"/>
    </row>
    <row r="9206" spans="1:123" ht="24" customHeight="1" x14ac:dyDescent="0.2">
      <c r="A9206" s="264" t="s">
        <v>38</v>
      </c>
      <c r="B9206" s="92">
        <f>IFERROR(VALUE(LEFT(B9207,FIND(".",B9207)-1)),"")</f>
        <v>12</v>
      </c>
      <c r="C9206" s="84" t="str">
        <f>IFERROR(VLOOKUP(B9206,Tabla_CyP,2,FALSE),"")</f>
        <v/>
      </c>
      <c r="E9206" s="90"/>
      <c r="G9206" s="265"/>
    </row>
    <row r="9207" spans="1:123" ht="24" customHeight="1" x14ac:dyDescent="0.2">
      <c r="A9207" s="264" t="s">
        <v>24</v>
      </c>
      <c r="B9207" s="93" t="str">
        <f>IFERROR(VLOOKUP(COUNTIF($A$1:A9207,"ANALISIS DE PRECIOS"),Tabla_NumeroItem,2,FALSE),"")</f>
        <v>12.8.1.4</v>
      </c>
      <c r="C9207" s="84" t="str">
        <f>IFERROR(VLOOKUP(B9207,Tabla_CyP,2,FALSE),"")</f>
        <v>Barrales discapacitado</v>
      </c>
      <c r="D9207" s="89"/>
      <c r="E9207" s="90"/>
      <c r="F9207" s="88" t="s">
        <v>25</v>
      </c>
      <c r="G9207" s="266" t="str">
        <f>IFERROR(VLOOKUP(B9207,Tabla_CyP,4,FALSE),"")</f>
        <v>Un.</v>
      </c>
    </row>
    <row r="9208" spans="1:123" ht="24" customHeight="1" x14ac:dyDescent="0.2">
      <c r="A9208" s="264"/>
      <c r="B9208" s="83"/>
      <c r="D9208" s="89"/>
      <c r="E9208" s="90"/>
      <c r="G9208" s="265"/>
    </row>
    <row r="9209" spans="1:123" ht="24" customHeight="1" x14ac:dyDescent="0.2">
      <c r="A9209" s="443" t="s">
        <v>506</v>
      </c>
      <c r="B9209" s="444"/>
      <c r="C9209" s="445" t="s">
        <v>0</v>
      </c>
      <c r="D9209" s="445" t="s">
        <v>26</v>
      </c>
      <c r="E9209" s="447" t="s">
        <v>27</v>
      </c>
      <c r="F9209" s="449" t="s">
        <v>28</v>
      </c>
      <c r="G9209" s="449" t="s">
        <v>29</v>
      </c>
    </row>
    <row r="9210" spans="1:123" s="89" customFormat="1" ht="24" customHeight="1" x14ac:dyDescent="0.2">
      <c r="A9210" s="94" t="s">
        <v>507</v>
      </c>
      <c r="B9210" s="94" t="s">
        <v>508</v>
      </c>
      <c r="C9210" s="446"/>
      <c r="D9210" s="446"/>
      <c r="E9210" s="448"/>
      <c r="F9210" s="450"/>
      <c r="G9210" s="450"/>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12.8.1.4</v>
      </c>
      <c r="B9249" s="276" t="str">
        <f>C9207</f>
        <v>Barrales discapacitado</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Primaria Creacion Bº 7 de Septiembre</v>
      </c>
      <c r="C9254" s="82"/>
      <c r="D9254" s="82"/>
      <c r="E9254" s="82"/>
      <c r="F9254" s="88" t="s">
        <v>37</v>
      </c>
      <c r="G9254" s="263">
        <f>Fecha_Base</f>
        <v>0</v>
      </c>
    </row>
    <row r="9255" spans="1:123" ht="24" customHeight="1" x14ac:dyDescent="0.2">
      <c r="A9255" s="264" t="s">
        <v>600</v>
      </c>
      <c r="B9255" s="83" t="str">
        <f>Ubicación</f>
        <v>Chimbas</v>
      </c>
      <c r="C9255" s="83"/>
      <c r="D9255" s="89"/>
      <c r="E9255" s="90"/>
      <c r="G9255" s="265"/>
    </row>
    <row r="9256" spans="1:123" ht="24" customHeight="1" x14ac:dyDescent="0.2">
      <c r="A9256" s="264" t="s">
        <v>38</v>
      </c>
      <c r="B9256" s="92">
        <f>IFERROR(VALUE(LEFT(B9257,FIND(".",B9257)-1)),"")</f>
        <v>12</v>
      </c>
      <c r="C9256" s="84" t="str">
        <f>IFERROR(VLOOKUP(B9256,Tabla_CyP,2,FALSE),"")</f>
        <v/>
      </c>
      <c r="E9256" s="90"/>
      <c r="G9256" s="265"/>
    </row>
    <row r="9257" spans="1:123" ht="24" customHeight="1" x14ac:dyDescent="0.2">
      <c r="A9257" s="264" t="s">
        <v>24</v>
      </c>
      <c r="B9257" s="93" t="str">
        <f>IFERROR(VLOOKUP(COUNTIF($A$1:A9257,"ANALISIS DE PRECIOS"),Tabla_NumeroItem,2,FALSE),"")</f>
        <v>12.8.1.5</v>
      </c>
      <c r="C9257" s="84" t="str">
        <f>IFERROR(VLOOKUP(B9257,Tabla_CyP,2,FALSE),"")</f>
        <v>Lavamanos AºIº</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43" t="s">
        <v>506</v>
      </c>
      <c r="B9259" s="444"/>
      <c r="C9259" s="445" t="s">
        <v>0</v>
      </c>
      <c r="D9259" s="445" t="s">
        <v>26</v>
      </c>
      <c r="E9259" s="447" t="s">
        <v>27</v>
      </c>
      <c r="F9259" s="449" t="s">
        <v>28</v>
      </c>
      <c r="G9259" s="449" t="s">
        <v>29</v>
      </c>
    </row>
    <row r="9260" spans="1:123" s="89" customFormat="1" ht="24" customHeight="1" x14ac:dyDescent="0.2">
      <c r="A9260" s="94" t="s">
        <v>507</v>
      </c>
      <c r="B9260" s="94" t="s">
        <v>508</v>
      </c>
      <c r="C9260" s="446"/>
      <c r="D9260" s="446"/>
      <c r="E9260" s="448"/>
      <c r="F9260" s="450"/>
      <c r="G9260" s="450"/>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12.8.1.5</v>
      </c>
      <c r="B9299" s="276" t="str">
        <f>C9257</f>
        <v>Lavamanos AºIº</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Primaria Creacion Bº 7 de Septiembre</v>
      </c>
      <c r="C9304" s="82"/>
      <c r="D9304" s="82"/>
      <c r="E9304" s="82"/>
      <c r="F9304" s="88" t="s">
        <v>37</v>
      </c>
      <c r="G9304" s="263">
        <f>Fecha_Base</f>
        <v>0</v>
      </c>
    </row>
    <row r="9305" spans="1:123" ht="24" customHeight="1" x14ac:dyDescent="0.2">
      <c r="A9305" s="264" t="s">
        <v>600</v>
      </c>
      <c r="B9305" s="83" t="str">
        <f>Ubicación</f>
        <v>Chimbas</v>
      </c>
      <c r="C9305" s="83"/>
      <c r="D9305" s="89"/>
      <c r="E9305" s="90"/>
      <c r="G9305" s="265"/>
    </row>
    <row r="9306" spans="1:123" ht="24" customHeight="1" x14ac:dyDescent="0.2">
      <c r="A9306" s="264" t="s">
        <v>38</v>
      </c>
      <c r="B9306" s="92">
        <f>IFERROR(VALUE(LEFT(B9307,FIND(".",B9307)-1)),"")</f>
        <v>12</v>
      </c>
      <c r="C9306" s="84" t="str">
        <f>IFERROR(VLOOKUP(B9306,Tabla_CyP,2,FALSE),"")</f>
        <v/>
      </c>
      <c r="E9306" s="90"/>
      <c r="G9306" s="265"/>
    </row>
    <row r="9307" spans="1:123" ht="24" customHeight="1" x14ac:dyDescent="0.2">
      <c r="A9307" s="264" t="s">
        <v>24</v>
      </c>
      <c r="B9307" s="93" t="str">
        <f>IFERROR(VLOOKUP(COUNTIF($A$1:A9307,"ANALISIS DE PRECIOS"),Tabla_NumeroItem,2,FALSE),"")</f>
        <v>12.8.1.6</v>
      </c>
      <c r="C9307" s="84" t="str">
        <f>IFERROR(VLOOKUP(B9307,Tabla_CyP,2,FALSE),"")</f>
        <v>Pileta de Cocina AºIº</v>
      </c>
      <c r="D9307" s="89"/>
      <c r="E9307" s="90"/>
      <c r="F9307" s="88" t="s">
        <v>25</v>
      </c>
      <c r="G9307" s="266" t="str">
        <f>IFERROR(VLOOKUP(B9307,Tabla_CyP,4,FALSE),"")</f>
        <v>Un.</v>
      </c>
    </row>
    <row r="9308" spans="1:123" ht="24" customHeight="1" x14ac:dyDescent="0.2">
      <c r="A9308" s="264"/>
      <c r="B9308" s="83"/>
      <c r="D9308" s="89"/>
      <c r="E9308" s="90"/>
      <c r="G9308" s="265"/>
    </row>
    <row r="9309" spans="1:123" ht="24" customHeight="1" x14ac:dyDescent="0.2">
      <c r="A9309" s="443" t="s">
        <v>506</v>
      </c>
      <c r="B9309" s="444"/>
      <c r="C9309" s="445" t="s">
        <v>0</v>
      </c>
      <c r="D9309" s="445" t="s">
        <v>26</v>
      </c>
      <c r="E9309" s="447" t="s">
        <v>27</v>
      </c>
      <c r="F9309" s="449" t="s">
        <v>28</v>
      </c>
      <c r="G9309" s="449" t="s">
        <v>29</v>
      </c>
    </row>
    <row r="9310" spans="1:123" s="89" customFormat="1" ht="24" customHeight="1" x14ac:dyDescent="0.2">
      <c r="A9310" s="94" t="s">
        <v>507</v>
      </c>
      <c r="B9310" s="94" t="s">
        <v>508</v>
      </c>
      <c r="C9310" s="446"/>
      <c r="D9310" s="446"/>
      <c r="E9310" s="448"/>
      <c r="F9310" s="450"/>
      <c r="G9310" s="450"/>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12.8.1.6</v>
      </c>
      <c r="B9349" s="276" t="str">
        <f>C9307</f>
        <v>Pileta de Cocina AºIº</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Primaria Creacion Bº 7 de Septiembre</v>
      </c>
      <c r="C9354" s="82"/>
      <c r="D9354" s="82"/>
      <c r="E9354" s="82"/>
      <c r="F9354" s="88" t="s">
        <v>37</v>
      </c>
      <c r="G9354" s="263">
        <f>Fecha_Base</f>
        <v>0</v>
      </c>
    </row>
    <row r="9355" spans="1:123" ht="24" customHeight="1" x14ac:dyDescent="0.2">
      <c r="A9355" s="264" t="s">
        <v>600</v>
      </c>
      <c r="B9355" s="83" t="str">
        <f>Ubicación</f>
        <v>Chimbas</v>
      </c>
      <c r="C9355" s="83"/>
      <c r="D9355" s="89"/>
      <c r="E9355" s="90"/>
      <c r="G9355" s="265"/>
    </row>
    <row r="9356" spans="1:123" ht="24" customHeight="1" x14ac:dyDescent="0.2">
      <c r="A9356" s="264" t="s">
        <v>38</v>
      </c>
      <c r="B9356" s="92">
        <f>IFERROR(VALUE(LEFT(B9357,FIND(".",B9357)-1)),"")</f>
        <v>12</v>
      </c>
      <c r="C9356" s="84" t="str">
        <f>IFERROR(VLOOKUP(B9356,Tabla_CyP,2,FALSE),"")</f>
        <v/>
      </c>
      <c r="E9356" s="90"/>
      <c r="G9356" s="265"/>
    </row>
    <row r="9357" spans="1:123" ht="24" customHeight="1" x14ac:dyDescent="0.2">
      <c r="A9357" s="264" t="s">
        <v>24</v>
      </c>
      <c r="B9357" s="93" t="str">
        <f>IFERROR(VLOOKUP(COUNTIF($A$1:A9357,"ANALISIS DE PRECIOS"),Tabla_NumeroItem,2,FALSE),"")</f>
        <v>12.8.1.7</v>
      </c>
      <c r="C9357" s="84" t="str">
        <f>IFERROR(VLOOKUP(B9357,Tabla_CyP,2,FALSE),"")</f>
        <v xml:space="preserve">Griferia FV para Lavatorio </v>
      </c>
      <c r="D9357" s="89"/>
      <c r="E9357" s="90"/>
      <c r="F9357" s="88" t="s">
        <v>25</v>
      </c>
      <c r="G9357" s="266" t="str">
        <f>IFERROR(VLOOKUP(B9357,Tabla_CyP,4,FALSE),"")</f>
        <v>Un.</v>
      </c>
    </row>
    <row r="9358" spans="1:123" ht="24" customHeight="1" x14ac:dyDescent="0.2">
      <c r="A9358" s="264"/>
      <c r="B9358" s="83"/>
      <c r="D9358" s="89"/>
      <c r="E9358" s="90"/>
      <c r="G9358" s="265"/>
    </row>
    <row r="9359" spans="1:123" ht="24" customHeight="1" x14ac:dyDescent="0.2">
      <c r="A9359" s="443" t="s">
        <v>506</v>
      </c>
      <c r="B9359" s="444"/>
      <c r="C9359" s="445" t="s">
        <v>0</v>
      </c>
      <c r="D9359" s="445" t="s">
        <v>26</v>
      </c>
      <c r="E9359" s="447" t="s">
        <v>27</v>
      </c>
      <c r="F9359" s="449" t="s">
        <v>28</v>
      </c>
      <c r="G9359" s="449" t="s">
        <v>29</v>
      </c>
    </row>
    <row r="9360" spans="1:123" s="89" customFormat="1" ht="24" customHeight="1" x14ac:dyDescent="0.2">
      <c r="A9360" s="94" t="s">
        <v>507</v>
      </c>
      <c r="B9360" s="94" t="s">
        <v>508</v>
      </c>
      <c r="C9360" s="446"/>
      <c r="D9360" s="446"/>
      <c r="E9360" s="448"/>
      <c r="F9360" s="450"/>
      <c r="G9360" s="450"/>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12.8.1.7</v>
      </c>
      <c r="B9399" s="276" t="str">
        <f>C9357</f>
        <v xml:space="preserve">Griferia FV para Lavatorio </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Primaria Creacion Bº 7 de Septiembre</v>
      </c>
      <c r="C9404" s="82"/>
      <c r="D9404" s="82"/>
      <c r="E9404" s="82"/>
      <c r="F9404" s="88" t="s">
        <v>37</v>
      </c>
      <c r="G9404" s="263">
        <f>Fecha_Base</f>
        <v>0</v>
      </c>
    </row>
    <row r="9405" spans="1:7" ht="24" customHeight="1" x14ac:dyDescent="0.2">
      <c r="A9405" s="264" t="s">
        <v>600</v>
      </c>
      <c r="B9405" s="83" t="str">
        <f>Ubicación</f>
        <v>Chimbas</v>
      </c>
      <c r="C9405" s="83"/>
      <c r="D9405" s="89"/>
      <c r="E9405" s="90"/>
      <c r="G9405" s="265"/>
    </row>
    <row r="9406" spans="1:7" ht="24" customHeight="1" x14ac:dyDescent="0.2">
      <c r="A9406" s="264" t="s">
        <v>38</v>
      </c>
      <c r="B9406" s="92">
        <f>IFERROR(VALUE(LEFT(B9407,FIND(".",B9407)-1)),"")</f>
        <v>12</v>
      </c>
      <c r="C9406" s="84" t="str">
        <f>IFERROR(VLOOKUP(B9406,Tabla_CyP,2,FALSE),"")</f>
        <v/>
      </c>
      <c r="E9406" s="90"/>
      <c r="G9406" s="265"/>
    </row>
    <row r="9407" spans="1:7" ht="24" customHeight="1" x14ac:dyDescent="0.2">
      <c r="A9407" s="264" t="s">
        <v>24</v>
      </c>
      <c r="B9407" s="93" t="str">
        <f>IFERROR(VLOOKUP(COUNTIF($A$1:A9407,"ANALISIS DE PRECIOS"),Tabla_NumeroItem,2,FALSE),"")</f>
        <v>12.8.1.8</v>
      </c>
      <c r="C9407" s="84" t="str">
        <f>IFERROR(VLOOKUP(B9407,Tabla_CyP,2,FALSE),"")</f>
        <v>Griferia FV para Lavatorio p/discapacitado</v>
      </c>
      <c r="D9407" s="89"/>
      <c r="E9407" s="90"/>
      <c r="F9407" s="88" t="s">
        <v>25</v>
      </c>
      <c r="G9407" s="266" t="str">
        <f>IFERROR(VLOOKUP(B9407,Tabla_CyP,4,FALSE),"")</f>
        <v>Un.</v>
      </c>
    </row>
    <row r="9408" spans="1:7" ht="24" customHeight="1" x14ac:dyDescent="0.2">
      <c r="A9408" s="264"/>
      <c r="B9408" s="83"/>
      <c r="D9408" s="89"/>
      <c r="E9408" s="90"/>
      <c r="G9408" s="265"/>
    </row>
    <row r="9409" spans="1:123" ht="24" customHeight="1" x14ac:dyDescent="0.2">
      <c r="A9409" s="443" t="s">
        <v>506</v>
      </c>
      <c r="B9409" s="444"/>
      <c r="C9409" s="445" t="s">
        <v>0</v>
      </c>
      <c r="D9409" s="445" t="s">
        <v>26</v>
      </c>
      <c r="E9409" s="447" t="s">
        <v>27</v>
      </c>
      <c r="F9409" s="449" t="s">
        <v>28</v>
      </c>
      <c r="G9409" s="449" t="s">
        <v>29</v>
      </c>
    </row>
    <row r="9410" spans="1:123" s="89" customFormat="1" ht="24" customHeight="1" x14ac:dyDescent="0.2">
      <c r="A9410" s="94" t="s">
        <v>507</v>
      </c>
      <c r="B9410" s="94" t="s">
        <v>508</v>
      </c>
      <c r="C9410" s="446"/>
      <c r="D9410" s="446"/>
      <c r="E9410" s="448"/>
      <c r="F9410" s="450"/>
      <c r="G9410" s="450"/>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12.8.1.8</v>
      </c>
      <c r="B9449" s="276" t="str">
        <f>C9407</f>
        <v>Griferia FV para Lavatorio p/discapacitado</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Primaria Creacion Bº 7 de Septiembre</v>
      </c>
      <c r="C9454" s="82"/>
      <c r="D9454" s="82"/>
      <c r="E9454" s="82"/>
      <c r="F9454" s="88" t="s">
        <v>37</v>
      </c>
      <c r="G9454" s="263">
        <f>Fecha_Base</f>
        <v>0</v>
      </c>
    </row>
    <row r="9455" spans="1:7" ht="24" customHeight="1" x14ac:dyDescent="0.2">
      <c r="A9455" s="264" t="s">
        <v>600</v>
      </c>
      <c r="B9455" s="83" t="str">
        <f>Ubicación</f>
        <v>Chimbas</v>
      </c>
      <c r="C9455" s="83"/>
      <c r="D9455" s="89"/>
      <c r="E9455" s="90"/>
      <c r="G9455" s="265"/>
    </row>
    <row r="9456" spans="1:7" ht="24" customHeight="1" x14ac:dyDescent="0.2">
      <c r="A9456" s="264" t="s">
        <v>38</v>
      </c>
      <c r="B9456" s="92">
        <f>IFERROR(VALUE(LEFT(B9457,FIND(".",B9457)-1)),"")</f>
        <v>12</v>
      </c>
      <c r="C9456" s="84" t="str">
        <f>IFERROR(VLOOKUP(B9456,Tabla_CyP,2,FALSE),"")</f>
        <v/>
      </c>
      <c r="E9456" s="90"/>
      <c r="G9456" s="265"/>
    </row>
    <row r="9457" spans="1:123" ht="24" customHeight="1" x14ac:dyDescent="0.2">
      <c r="A9457" s="264" t="s">
        <v>24</v>
      </c>
      <c r="B9457" s="93" t="str">
        <f>IFERROR(VLOOKUP(COUNTIF($A$1:A9457,"ANALISIS DE PRECIOS"),Tabla_NumeroItem,2,FALSE),"")</f>
        <v>12.8.1.9</v>
      </c>
      <c r="C9457" s="84" t="str">
        <f>IFERROR(VLOOKUP(B9457,Tabla_CyP,2,FALSE),"")</f>
        <v>Griferia Pileta Cocinar FV y Pileta de lavar</v>
      </c>
      <c r="D9457" s="89"/>
      <c r="E9457" s="90"/>
      <c r="F9457" s="88" t="s">
        <v>25</v>
      </c>
      <c r="G9457" s="266" t="str">
        <f>IFERROR(VLOOKUP(B9457,Tabla_CyP,4,FALSE),"")</f>
        <v>Un.</v>
      </c>
    </row>
    <row r="9458" spans="1:123" ht="24" customHeight="1" x14ac:dyDescent="0.2">
      <c r="A9458" s="264"/>
      <c r="B9458" s="83"/>
      <c r="D9458" s="89"/>
      <c r="E9458" s="90"/>
      <c r="G9458" s="265"/>
    </row>
    <row r="9459" spans="1:123" ht="24" customHeight="1" x14ac:dyDescent="0.2">
      <c r="A9459" s="443" t="s">
        <v>506</v>
      </c>
      <c r="B9459" s="444"/>
      <c r="C9459" s="445" t="s">
        <v>0</v>
      </c>
      <c r="D9459" s="445" t="s">
        <v>26</v>
      </c>
      <c r="E9459" s="447" t="s">
        <v>27</v>
      </c>
      <c r="F9459" s="449" t="s">
        <v>28</v>
      </c>
      <c r="G9459" s="449" t="s">
        <v>29</v>
      </c>
    </row>
    <row r="9460" spans="1:123" s="89" customFormat="1" ht="24" customHeight="1" x14ac:dyDescent="0.2">
      <c r="A9460" s="94" t="s">
        <v>507</v>
      </c>
      <c r="B9460" s="94" t="s">
        <v>508</v>
      </c>
      <c r="C9460" s="446"/>
      <c r="D9460" s="446"/>
      <c r="E9460" s="448"/>
      <c r="F9460" s="450"/>
      <c r="G9460" s="450"/>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12.8.1.9</v>
      </c>
      <c r="B9499" s="276" t="str">
        <f>C9457</f>
        <v>Griferia Pileta Cocinar FV y Pileta de lavar</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Primaria Creacion Bº 7 de Septiembre</v>
      </c>
      <c r="C9504" s="82"/>
      <c r="D9504" s="82"/>
      <c r="E9504" s="82"/>
      <c r="F9504" s="88" t="s">
        <v>37</v>
      </c>
      <c r="G9504" s="263">
        <f>Fecha_Base</f>
        <v>0</v>
      </c>
    </row>
    <row r="9505" spans="1:123" ht="24" customHeight="1" x14ac:dyDescent="0.2">
      <c r="A9505" s="264" t="s">
        <v>600</v>
      </c>
      <c r="B9505" s="83" t="str">
        <f>Ubicación</f>
        <v>Chimbas</v>
      </c>
      <c r="C9505" s="83"/>
      <c r="D9505" s="89"/>
      <c r="E9505" s="90"/>
      <c r="G9505" s="265"/>
    </row>
    <row r="9506" spans="1:123" ht="24" customHeight="1" x14ac:dyDescent="0.2">
      <c r="A9506" s="264" t="s">
        <v>38</v>
      </c>
      <c r="B9506" s="92">
        <f>IFERROR(VALUE(LEFT(B9507,FIND(".",B9507)-1)),"")</f>
        <v>12</v>
      </c>
      <c r="C9506" s="84" t="str">
        <f>IFERROR(VLOOKUP(B9506,Tabla_CyP,2,FALSE),"")</f>
        <v/>
      </c>
      <c r="E9506" s="90"/>
      <c r="G9506" s="265"/>
    </row>
    <row r="9507" spans="1:123" ht="24" customHeight="1" x14ac:dyDescent="0.2">
      <c r="A9507" s="264" t="s">
        <v>24</v>
      </c>
      <c r="B9507" s="93" t="str">
        <f>IFERROR(VLOOKUP(COUNTIF($A$1:A9507,"ANALISIS DE PRECIOS"),Tabla_NumeroItem,2,FALSE),"")</f>
        <v>12.8.1.10</v>
      </c>
      <c r="C9507" s="84" t="str">
        <f>IFERROR(VLOOKUP(B9507,Tabla_CyP,2,FALSE),"")</f>
        <v xml:space="preserve">Lavabo discapacitado </v>
      </c>
      <c r="D9507" s="89"/>
      <c r="E9507" s="90"/>
      <c r="F9507" s="88" t="s">
        <v>25</v>
      </c>
      <c r="G9507" s="266" t="str">
        <f>IFERROR(VLOOKUP(B9507,Tabla_CyP,4,FALSE),"")</f>
        <v>Un.</v>
      </c>
    </row>
    <row r="9508" spans="1:123" ht="24" customHeight="1" x14ac:dyDescent="0.2">
      <c r="A9508" s="264"/>
      <c r="B9508" s="83"/>
      <c r="D9508" s="89"/>
      <c r="E9508" s="90"/>
      <c r="G9508" s="265"/>
    </row>
    <row r="9509" spans="1:123" ht="24" customHeight="1" x14ac:dyDescent="0.2">
      <c r="A9509" s="443" t="s">
        <v>506</v>
      </c>
      <c r="B9509" s="444"/>
      <c r="C9509" s="445" t="s">
        <v>0</v>
      </c>
      <c r="D9509" s="445" t="s">
        <v>26</v>
      </c>
      <c r="E9509" s="447" t="s">
        <v>27</v>
      </c>
      <c r="F9509" s="449" t="s">
        <v>28</v>
      </c>
      <c r="G9509" s="449" t="s">
        <v>29</v>
      </c>
    </row>
    <row r="9510" spans="1:123" s="89" customFormat="1" ht="24" customHeight="1" x14ac:dyDescent="0.2">
      <c r="A9510" s="94" t="s">
        <v>507</v>
      </c>
      <c r="B9510" s="94" t="s">
        <v>508</v>
      </c>
      <c r="C9510" s="446"/>
      <c r="D9510" s="446"/>
      <c r="E9510" s="448"/>
      <c r="F9510" s="450"/>
      <c r="G9510" s="450"/>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12.8.1.10</v>
      </c>
      <c r="B9549" s="276" t="str">
        <f>C9507</f>
        <v xml:space="preserve">Lavabo discapacitado </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Primaria Creacion Bº 7 de Septiembre</v>
      </c>
      <c r="C9554" s="82"/>
      <c r="D9554" s="82"/>
      <c r="E9554" s="82"/>
      <c r="F9554" s="88" t="s">
        <v>37</v>
      </c>
      <c r="G9554" s="263">
        <f>Fecha_Base</f>
        <v>0</v>
      </c>
    </row>
    <row r="9555" spans="1:123" ht="24" customHeight="1" x14ac:dyDescent="0.2">
      <c r="A9555" s="264" t="s">
        <v>600</v>
      </c>
      <c r="B9555" s="83" t="str">
        <f>Ubicación</f>
        <v>Chimbas</v>
      </c>
      <c r="C9555" s="83"/>
      <c r="D9555" s="89"/>
      <c r="E9555" s="90"/>
      <c r="G9555" s="265"/>
    </row>
    <row r="9556" spans="1:123" ht="24" customHeight="1" x14ac:dyDescent="0.2">
      <c r="A9556" s="264" t="s">
        <v>38</v>
      </c>
      <c r="B9556" s="92">
        <f>IFERROR(VALUE(LEFT(B9557,FIND(".",B9557)-1)),"")</f>
        <v>12</v>
      </c>
      <c r="C9556" s="84" t="str">
        <f>IFERROR(VLOOKUP(B9556,Tabla_CyP,2,FALSE),"")</f>
        <v/>
      </c>
      <c r="E9556" s="90"/>
      <c r="G9556" s="265"/>
    </row>
    <row r="9557" spans="1:123" ht="24" customHeight="1" x14ac:dyDescent="0.2">
      <c r="A9557" s="264" t="s">
        <v>24</v>
      </c>
      <c r="B9557" s="93" t="str">
        <f>IFERROR(VLOOKUP(COUNTIF($A$1:A9557,"ANALISIS DE PRECIOS"),Tabla_NumeroItem,2,FALSE),"")</f>
        <v>12.8.1.11</v>
      </c>
      <c r="C9557" s="84" t="str">
        <f>IFERROR(VLOOKUP(B9557,Tabla_CyP,2,FALSE),"")</f>
        <v>Varios, Accesorios para fijacion, adhesicos, etc.</v>
      </c>
      <c r="D9557" s="89"/>
      <c r="E9557" s="90"/>
      <c r="F9557" s="88" t="s">
        <v>25</v>
      </c>
      <c r="G9557" s="266" t="str">
        <f>IFERROR(VLOOKUP(B9557,Tabla_CyP,4,FALSE),"")</f>
        <v>gl</v>
      </c>
    </row>
    <row r="9558" spans="1:123" ht="24" customHeight="1" x14ac:dyDescent="0.2">
      <c r="A9558" s="264"/>
      <c r="B9558" s="83"/>
      <c r="D9558" s="89"/>
      <c r="E9558" s="90"/>
      <c r="G9558" s="265"/>
    </row>
    <row r="9559" spans="1:123" ht="24" customHeight="1" x14ac:dyDescent="0.2">
      <c r="A9559" s="443" t="s">
        <v>506</v>
      </c>
      <c r="B9559" s="444"/>
      <c r="C9559" s="445" t="s">
        <v>0</v>
      </c>
      <c r="D9559" s="445" t="s">
        <v>26</v>
      </c>
      <c r="E9559" s="447" t="s">
        <v>27</v>
      </c>
      <c r="F9559" s="449" t="s">
        <v>28</v>
      </c>
      <c r="G9559" s="449" t="s">
        <v>29</v>
      </c>
    </row>
    <row r="9560" spans="1:123" s="89" customFormat="1" ht="24" customHeight="1" x14ac:dyDescent="0.2">
      <c r="A9560" s="94" t="s">
        <v>507</v>
      </c>
      <c r="B9560" s="94" t="s">
        <v>508</v>
      </c>
      <c r="C9560" s="446"/>
      <c r="D9560" s="446"/>
      <c r="E9560" s="448"/>
      <c r="F9560" s="450"/>
      <c r="G9560" s="450"/>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12.8.1.11</v>
      </c>
      <c r="B9599" s="276" t="str">
        <f>C9557</f>
        <v>Varios, Accesorios para fijacion, adhesicos, etc.</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Primaria Creacion Bº 7 de Septiembre</v>
      </c>
      <c r="C9604" s="82"/>
      <c r="D9604" s="82"/>
      <c r="E9604" s="82"/>
      <c r="F9604" s="88" t="s">
        <v>37</v>
      </c>
      <c r="G9604" s="263">
        <f>Fecha_Base</f>
        <v>0</v>
      </c>
    </row>
    <row r="9605" spans="1:123" ht="24" customHeight="1" x14ac:dyDescent="0.2">
      <c r="A9605" s="264" t="s">
        <v>600</v>
      </c>
      <c r="B9605" s="83" t="str">
        <f>Ubicación</f>
        <v>Chimbas</v>
      </c>
      <c r="C9605" s="83"/>
      <c r="D9605" s="89"/>
      <c r="E9605" s="90"/>
      <c r="G9605" s="265"/>
    </row>
    <row r="9606" spans="1:123" ht="24" customHeight="1" x14ac:dyDescent="0.2">
      <c r="A9606" s="264" t="s">
        <v>38</v>
      </c>
      <c r="B9606" s="92">
        <f>IFERROR(VALUE(LEFT(B9607,FIND(".",B9607)-1)),"")</f>
        <v>12</v>
      </c>
      <c r="C9606" s="84" t="str">
        <f>IFERROR(VLOOKUP(B9606,Tabla_CyP,2,FALSE),"")</f>
        <v/>
      </c>
      <c r="E9606" s="90"/>
      <c r="G9606" s="265"/>
    </row>
    <row r="9607" spans="1:123" ht="24" customHeight="1" x14ac:dyDescent="0.2">
      <c r="A9607" s="264" t="s">
        <v>24</v>
      </c>
      <c r="B9607" s="93" t="str">
        <f>IFERROR(VLOOKUP(COUNTIF($A$1:A9607,"ANALISIS DE PRECIOS"),Tabla_NumeroItem,2,FALSE),"")</f>
        <v>12.8.1.12</v>
      </c>
      <c r="C9607" s="84" t="str">
        <f>IFERROR(VLOOKUP(B9607,Tabla_CyP,2,FALSE),"")</f>
        <v>Flexibles</v>
      </c>
      <c r="D9607" s="89"/>
      <c r="E9607" s="90"/>
      <c r="F9607" s="88" t="s">
        <v>25</v>
      </c>
      <c r="G9607" s="266" t="str">
        <f>IFERROR(VLOOKUP(B9607,Tabla_CyP,4,FALSE),"")</f>
        <v>Un.</v>
      </c>
    </row>
    <row r="9608" spans="1:123" ht="24" customHeight="1" x14ac:dyDescent="0.2">
      <c r="A9608" s="264"/>
      <c r="B9608" s="83"/>
      <c r="D9608" s="89"/>
      <c r="E9608" s="90"/>
      <c r="G9608" s="265"/>
    </row>
    <row r="9609" spans="1:123" ht="24" customHeight="1" x14ac:dyDescent="0.2">
      <c r="A9609" s="443" t="s">
        <v>506</v>
      </c>
      <c r="B9609" s="444"/>
      <c r="C9609" s="445" t="s">
        <v>0</v>
      </c>
      <c r="D9609" s="445" t="s">
        <v>26</v>
      </c>
      <c r="E9609" s="447" t="s">
        <v>27</v>
      </c>
      <c r="F9609" s="449" t="s">
        <v>28</v>
      </c>
      <c r="G9609" s="449" t="s">
        <v>29</v>
      </c>
    </row>
    <row r="9610" spans="1:123" s="89" customFormat="1" ht="24" customHeight="1" x14ac:dyDescent="0.2">
      <c r="A9610" s="94" t="s">
        <v>507</v>
      </c>
      <c r="B9610" s="94" t="s">
        <v>508</v>
      </c>
      <c r="C9610" s="446"/>
      <c r="D9610" s="446"/>
      <c r="E9610" s="448"/>
      <c r="F9610" s="450"/>
      <c r="G9610" s="450"/>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12.8.1.12</v>
      </c>
      <c r="B9649" s="276" t="str">
        <f>C9607</f>
        <v>Flexibles</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Primaria Creacion Bº 7 de Septiembre</v>
      </c>
      <c r="C9654" s="82"/>
      <c r="D9654" s="82"/>
      <c r="E9654" s="82"/>
      <c r="F9654" s="88" t="s">
        <v>37</v>
      </c>
      <c r="G9654" s="263">
        <f>Fecha_Base</f>
        <v>0</v>
      </c>
    </row>
    <row r="9655" spans="1:123" ht="24" customHeight="1" x14ac:dyDescent="0.2">
      <c r="A9655" s="264" t="s">
        <v>600</v>
      </c>
      <c r="B9655" s="83" t="str">
        <f>Ubicación</f>
        <v>Chimbas</v>
      </c>
      <c r="C9655" s="83"/>
      <c r="D9655" s="89"/>
      <c r="E9655" s="90"/>
      <c r="G9655" s="265"/>
    </row>
    <row r="9656" spans="1:123" ht="24" customHeight="1" x14ac:dyDescent="0.2">
      <c r="A9656" s="264" t="s">
        <v>38</v>
      </c>
      <c r="B9656" s="92">
        <f>IFERROR(VALUE(LEFT(B9657,FIND(".",B9657)-1)),"")</f>
        <v>12</v>
      </c>
      <c r="C9656" s="84" t="str">
        <f>IFERROR(VLOOKUP(B9656,Tabla_CyP,2,FALSE),"")</f>
        <v/>
      </c>
      <c r="E9656" s="90"/>
      <c r="G9656" s="265"/>
    </row>
    <row r="9657" spans="1:123" ht="24" customHeight="1" x14ac:dyDescent="0.2">
      <c r="A9657" s="264" t="s">
        <v>24</v>
      </c>
      <c r="B9657" s="93" t="str">
        <f>IFERROR(VLOOKUP(COUNTIF($A$1:A9657,"ANALISIS DE PRECIOS"),Tabla_NumeroItem,2,FALSE),"")</f>
        <v>12.9.1.1</v>
      </c>
      <c r="C9657" s="84" t="str">
        <f>IFERROR(VLOOKUP(B9657,Tabla_CyP,2,FALSE),"")</f>
        <v>Canaleta - Rejillas</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43" t="s">
        <v>506</v>
      </c>
      <c r="B9659" s="444"/>
      <c r="C9659" s="445" t="s">
        <v>0</v>
      </c>
      <c r="D9659" s="445" t="s">
        <v>26</v>
      </c>
      <c r="E9659" s="447" t="s">
        <v>27</v>
      </c>
      <c r="F9659" s="449" t="s">
        <v>28</v>
      </c>
      <c r="G9659" s="449" t="s">
        <v>29</v>
      </c>
    </row>
    <row r="9660" spans="1:123" s="89" customFormat="1" ht="24" customHeight="1" x14ac:dyDescent="0.2">
      <c r="A9660" s="94" t="s">
        <v>507</v>
      </c>
      <c r="B9660" s="94" t="s">
        <v>508</v>
      </c>
      <c r="C9660" s="446"/>
      <c r="D9660" s="446"/>
      <c r="E9660" s="448"/>
      <c r="F9660" s="450"/>
      <c r="G9660" s="450"/>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12.9.1.1</v>
      </c>
      <c r="B9699" s="276" t="str">
        <f>C9657</f>
        <v>Canaleta - Rejillas</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Primaria Creacion Bº 7 de Septiembre</v>
      </c>
      <c r="C9704" s="82"/>
      <c r="D9704" s="82"/>
      <c r="E9704" s="82"/>
      <c r="F9704" s="88" t="s">
        <v>37</v>
      </c>
      <c r="G9704" s="263">
        <f>Fecha_Base</f>
        <v>0</v>
      </c>
    </row>
    <row r="9705" spans="1:123" ht="24" customHeight="1" x14ac:dyDescent="0.2">
      <c r="A9705" s="264" t="s">
        <v>600</v>
      </c>
      <c r="B9705" s="83" t="str">
        <f>Ubicación</f>
        <v>Chimbas</v>
      </c>
      <c r="C9705" s="83"/>
      <c r="D9705" s="89"/>
      <c r="E9705" s="90"/>
      <c r="G9705" s="265"/>
    </row>
    <row r="9706" spans="1:123" ht="24" customHeight="1" x14ac:dyDescent="0.2">
      <c r="A9706" s="264" t="s">
        <v>38</v>
      </c>
      <c r="B9706" s="92">
        <f>IFERROR(VALUE(LEFT(B9707,FIND(".",B9707)-1)),"")</f>
        <v>12</v>
      </c>
      <c r="C9706" s="84" t="str">
        <f>IFERROR(VLOOKUP(B9706,Tabla_CyP,2,FALSE),"")</f>
        <v/>
      </c>
      <c r="E9706" s="90"/>
      <c r="G9706" s="265"/>
    </row>
    <row r="9707" spans="1:123" ht="24" customHeight="1" x14ac:dyDescent="0.2">
      <c r="A9707" s="264" t="s">
        <v>24</v>
      </c>
      <c r="B9707" s="93" t="str">
        <f>IFERROR(VLOOKUP(COUNTIF($A$1:A9707,"ANALISIS DE PRECIOS"),Tabla_NumeroItem,2,FALSE),"")</f>
        <v>12.9.1.2</v>
      </c>
      <c r="C9707" s="84" t="str">
        <f>IFERROR(VLOOKUP(B9707,Tabla_CyP,2,FALSE),"")</f>
        <v>Gargola Hº Aº</v>
      </c>
      <c r="D9707" s="89"/>
      <c r="E9707" s="90"/>
      <c r="F9707" s="88" t="s">
        <v>25</v>
      </c>
      <c r="G9707" s="266" t="str">
        <f>IFERROR(VLOOKUP(B9707,Tabla_CyP,4,FALSE),"")</f>
        <v>Un.</v>
      </c>
    </row>
    <row r="9708" spans="1:123" ht="24" customHeight="1" x14ac:dyDescent="0.2">
      <c r="A9708" s="264"/>
      <c r="B9708" s="83"/>
      <c r="D9708" s="89"/>
      <c r="E9708" s="90"/>
      <c r="G9708" s="265"/>
    </row>
    <row r="9709" spans="1:123" ht="24" customHeight="1" x14ac:dyDescent="0.2">
      <c r="A9709" s="443" t="s">
        <v>506</v>
      </c>
      <c r="B9709" s="444"/>
      <c r="C9709" s="445" t="s">
        <v>0</v>
      </c>
      <c r="D9709" s="445" t="s">
        <v>26</v>
      </c>
      <c r="E9709" s="447" t="s">
        <v>27</v>
      </c>
      <c r="F9709" s="449" t="s">
        <v>28</v>
      </c>
      <c r="G9709" s="449" t="s">
        <v>29</v>
      </c>
    </row>
    <row r="9710" spans="1:123" s="89" customFormat="1" ht="24" customHeight="1" x14ac:dyDescent="0.2">
      <c r="A9710" s="94" t="s">
        <v>507</v>
      </c>
      <c r="B9710" s="94" t="s">
        <v>508</v>
      </c>
      <c r="C9710" s="446"/>
      <c r="D9710" s="446"/>
      <c r="E9710" s="448"/>
      <c r="F9710" s="450"/>
      <c r="G9710" s="450"/>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12.9.1.2</v>
      </c>
      <c r="B9749" s="276" t="str">
        <f>C9707</f>
        <v>Gargola Hº Aº</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Primaria Creacion Bº 7 de Septiembre</v>
      </c>
      <c r="C9754" s="82"/>
      <c r="D9754" s="82"/>
      <c r="E9754" s="82"/>
      <c r="F9754" s="88" t="s">
        <v>37</v>
      </c>
      <c r="G9754" s="263">
        <f>Fecha_Base</f>
        <v>0</v>
      </c>
    </row>
    <row r="9755" spans="1:123" ht="24" customHeight="1" x14ac:dyDescent="0.2">
      <c r="A9755" s="264" t="s">
        <v>600</v>
      </c>
      <c r="B9755" s="83" t="str">
        <f>Ubicación</f>
        <v>Chimbas</v>
      </c>
      <c r="C9755" s="83"/>
      <c r="D9755" s="89"/>
      <c r="E9755" s="90"/>
      <c r="G9755" s="265"/>
    </row>
    <row r="9756" spans="1:123" ht="24" customHeight="1" x14ac:dyDescent="0.2">
      <c r="A9756" s="264" t="s">
        <v>38</v>
      </c>
      <c r="B9756" s="92">
        <f>IFERROR(VALUE(LEFT(B9757,FIND(".",B9757)-1)),"")</f>
        <v>12</v>
      </c>
      <c r="C9756" s="84" t="str">
        <f>IFERROR(VLOOKUP(B9756,Tabla_CyP,2,FALSE),"")</f>
        <v/>
      </c>
      <c r="E9756" s="90"/>
      <c r="G9756" s="265"/>
    </row>
    <row r="9757" spans="1:123" ht="24" customHeight="1" x14ac:dyDescent="0.2">
      <c r="A9757" s="264" t="s">
        <v>24</v>
      </c>
      <c r="B9757" s="93" t="str">
        <f>IFERROR(VLOOKUP(COUNTIF($A$1:A9757,"ANALISIS DE PRECIOS"),Tabla_NumeroItem,2,FALSE),"")</f>
        <v>12.9.1.3</v>
      </c>
      <c r="C9757" s="84" t="str">
        <f>IFERROR(VLOOKUP(B9757,Tabla_CyP,2,FALSE),"")</f>
        <v>Embudo PVCº</v>
      </c>
      <c r="D9757" s="89"/>
      <c r="E9757" s="90"/>
      <c r="F9757" s="88" t="s">
        <v>25</v>
      </c>
      <c r="G9757" s="266" t="str">
        <f>IFERROR(VLOOKUP(B9757,Tabla_CyP,4,FALSE),"")</f>
        <v>Un.</v>
      </c>
    </row>
    <row r="9758" spans="1:123" ht="24" customHeight="1" x14ac:dyDescent="0.2">
      <c r="A9758" s="264"/>
      <c r="B9758" s="83"/>
      <c r="D9758" s="89"/>
      <c r="E9758" s="90"/>
      <c r="G9758" s="265"/>
    </row>
    <row r="9759" spans="1:123" ht="24" customHeight="1" x14ac:dyDescent="0.2">
      <c r="A9759" s="443" t="s">
        <v>506</v>
      </c>
      <c r="B9759" s="444"/>
      <c r="C9759" s="445" t="s">
        <v>0</v>
      </c>
      <c r="D9759" s="445" t="s">
        <v>26</v>
      </c>
      <c r="E9759" s="447" t="s">
        <v>27</v>
      </c>
      <c r="F9759" s="449" t="s">
        <v>28</v>
      </c>
      <c r="G9759" s="449" t="s">
        <v>29</v>
      </c>
    </row>
    <row r="9760" spans="1:123" s="89" customFormat="1" ht="24" customHeight="1" x14ac:dyDescent="0.2">
      <c r="A9760" s="94" t="s">
        <v>507</v>
      </c>
      <c r="B9760" s="94" t="s">
        <v>508</v>
      </c>
      <c r="C9760" s="446"/>
      <c r="D9760" s="446"/>
      <c r="E9760" s="448"/>
      <c r="F9760" s="450"/>
      <c r="G9760" s="450"/>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12.9.1.3</v>
      </c>
      <c r="B9799" s="276" t="str">
        <f>C9757</f>
        <v>Embudo PVCº</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Primaria Creacion Bº 7 de Septiembre</v>
      </c>
      <c r="C9804" s="82"/>
      <c r="D9804" s="82"/>
      <c r="E9804" s="82"/>
      <c r="F9804" s="88" t="s">
        <v>37</v>
      </c>
      <c r="G9804" s="263">
        <f>Fecha_Base</f>
        <v>0</v>
      </c>
    </row>
    <row r="9805" spans="1:7" ht="24" customHeight="1" x14ac:dyDescent="0.2">
      <c r="A9805" s="264" t="s">
        <v>600</v>
      </c>
      <c r="B9805" s="83" t="str">
        <f>Ubicación</f>
        <v>Chimbas</v>
      </c>
      <c r="C9805" s="83"/>
      <c r="D9805" s="89"/>
      <c r="E9805" s="90"/>
      <c r="G9805" s="265"/>
    </row>
    <row r="9806" spans="1:7" ht="24" customHeight="1" x14ac:dyDescent="0.2">
      <c r="A9806" s="264" t="s">
        <v>38</v>
      </c>
      <c r="B9806" s="92">
        <f>IFERROR(VALUE(LEFT(B9807,FIND(".",B9807)-1)),"")</f>
        <v>12</v>
      </c>
      <c r="C9806" s="84" t="str">
        <f>IFERROR(VLOOKUP(B9806,Tabla_CyP,2,FALSE),"")</f>
        <v/>
      </c>
      <c r="E9806" s="90"/>
      <c r="G9806" s="265"/>
    </row>
    <row r="9807" spans="1:7" ht="24" customHeight="1" x14ac:dyDescent="0.2">
      <c r="A9807" s="264" t="s">
        <v>24</v>
      </c>
      <c r="B9807" s="93" t="str">
        <f>IFERROR(VLOOKUP(COUNTIF($A$1:A9807,"ANALISIS DE PRECIOS"),Tabla_NumeroItem,2,FALSE),"")</f>
        <v>12.9.1.4</v>
      </c>
      <c r="C9807" s="84" t="str">
        <f>IFERROR(VLOOKUP(B9807,Tabla_CyP,2,FALSE),"")</f>
        <v>De P.V.C.</v>
      </c>
      <c r="D9807" s="89"/>
      <c r="E9807" s="90"/>
      <c r="F9807" s="88" t="s">
        <v>25</v>
      </c>
      <c r="G9807" s="266" t="str">
        <f>IFERROR(VLOOKUP(B9807,Tabla_CyP,4,FALSE),"")</f>
        <v>ml</v>
      </c>
    </row>
    <row r="9808" spans="1:7" ht="24" customHeight="1" x14ac:dyDescent="0.2">
      <c r="A9808" s="264"/>
      <c r="B9808" s="83"/>
      <c r="D9808" s="89"/>
      <c r="E9808" s="90"/>
      <c r="G9808" s="265"/>
    </row>
    <row r="9809" spans="1:123" ht="24" customHeight="1" x14ac:dyDescent="0.2">
      <c r="A9809" s="443" t="s">
        <v>506</v>
      </c>
      <c r="B9809" s="444"/>
      <c r="C9809" s="445" t="s">
        <v>0</v>
      </c>
      <c r="D9809" s="445" t="s">
        <v>26</v>
      </c>
      <c r="E9809" s="447" t="s">
        <v>27</v>
      </c>
      <c r="F9809" s="449" t="s">
        <v>28</v>
      </c>
      <c r="G9809" s="449" t="s">
        <v>29</v>
      </c>
    </row>
    <row r="9810" spans="1:123" s="89" customFormat="1" ht="24" customHeight="1" x14ac:dyDescent="0.2">
      <c r="A9810" s="94" t="s">
        <v>507</v>
      </c>
      <c r="B9810" s="94" t="s">
        <v>508</v>
      </c>
      <c r="C9810" s="446"/>
      <c r="D9810" s="446"/>
      <c r="E9810" s="448"/>
      <c r="F9810" s="450"/>
      <c r="G9810" s="450"/>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12.9.1.4</v>
      </c>
      <c r="B9849" s="276" t="str">
        <f>C9807</f>
        <v>De P.V.C.</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Primaria Creacion Bº 7 de Septiembre</v>
      </c>
      <c r="C9854" s="82"/>
      <c r="D9854" s="82"/>
      <c r="E9854" s="82"/>
      <c r="F9854" s="88" t="s">
        <v>37</v>
      </c>
      <c r="G9854" s="263">
        <f>Fecha_Base</f>
        <v>0</v>
      </c>
    </row>
    <row r="9855" spans="1:7" ht="24" customHeight="1" x14ac:dyDescent="0.2">
      <c r="A9855" s="264" t="s">
        <v>600</v>
      </c>
      <c r="B9855" s="83" t="str">
        <f>Ubicación</f>
        <v>Chimbas</v>
      </c>
      <c r="C9855" s="83"/>
      <c r="D9855" s="89"/>
      <c r="E9855" s="90"/>
      <c r="G9855" s="265"/>
    </row>
    <row r="9856" spans="1:7" ht="24" customHeight="1" x14ac:dyDescent="0.2">
      <c r="A9856" s="264" t="s">
        <v>38</v>
      </c>
      <c r="B9856" s="92">
        <f>IFERROR(VALUE(LEFT(B9857,FIND(".",B9857)-1)),"")</f>
        <v>12</v>
      </c>
      <c r="C9856" s="84" t="str">
        <f>IFERROR(VLOOKUP(B9856,Tabla_CyP,2,FALSE),"")</f>
        <v/>
      </c>
      <c r="E9856" s="90"/>
      <c r="G9856" s="265"/>
    </row>
    <row r="9857" spans="1:123" ht="24" customHeight="1" x14ac:dyDescent="0.2">
      <c r="A9857" s="264" t="s">
        <v>24</v>
      </c>
      <c r="B9857" s="93" t="str">
        <f>IFERROR(VLOOKUP(COUNTIF($A$1:A9857,"ANALISIS DE PRECIOS"),Tabla_NumeroItem,2,FALSE),"")</f>
        <v>12.10.1</v>
      </c>
      <c r="C9857" s="84" t="str">
        <f>IFERROR(VLOOKUP(B9857,Tabla_CyP,2,FALSE),"")</f>
        <v>Conexión de agua</v>
      </c>
      <c r="D9857" s="89"/>
      <c r="E9857" s="90"/>
      <c r="F9857" s="88" t="s">
        <v>25</v>
      </c>
      <c r="G9857" s="266" t="str">
        <f>IFERROR(VLOOKUP(B9857,Tabla_CyP,4,FALSE),"")</f>
        <v>gl</v>
      </c>
    </row>
    <row r="9858" spans="1:123" ht="24" customHeight="1" x14ac:dyDescent="0.2">
      <c r="A9858" s="264"/>
      <c r="B9858" s="83"/>
      <c r="D9858" s="89"/>
      <c r="E9858" s="90"/>
      <c r="G9858" s="265"/>
    </row>
    <row r="9859" spans="1:123" ht="24" customHeight="1" x14ac:dyDescent="0.2">
      <c r="A9859" s="443" t="s">
        <v>506</v>
      </c>
      <c r="B9859" s="444"/>
      <c r="C9859" s="445" t="s">
        <v>0</v>
      </c>
      <c r="D9859" s="445" t="s">
        <v>26</v>
      </c>
      <c r="E9859" s="447" t="s">
        <v>27</v>
      </c>
      <c r="F9859" s="449" t="s">
        <v>28</v>
      </c>
      <c r="G9859" s="449" t="s">
        <v>29</v>
      </c>
    </row>
    <row r="9860" spans="1:123" s="89" customFormat="1" ht="24" customHeight="1" x14ac:dyDescent="0.2">
      <c r="A9860" s="94" t="s">
        <v>507</v>
      </c>
      <c r="B9860" s="94" t="s">
        <v>508</v>
      </c>
      <c r="C9860" s="446"/>
      <c r="D9860" s="446"/>
      <c r="E9860" s="448"/>
      <c r="F9860" s="450"/>
      <c r="G9860" s="450"/>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12.10.1</v>
      </c>
      <c r="B9899" s="276" t="str">
        <f>C9857</f>
        <v>Conexión de agua</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Primaria Creacion Bº 7 de Septiembre</v>
      </c>
      <c r="C9904" s="82"/>
      <c r="D9904" s="82"/>
      <c r="E9904" s="82"/>
      <c r="F9904" s="88" t="s">
        <v>37</v>
      </c>
      <c r="G9904" s="263">
        <f>Fecha_Base</f>
        <v>0</v>
      </c>
    </row>
    <row r="9905" spans="1:123" ht="24" customHeight="1" x14ac:dyDescent="0.2">
      <c r="A9905" s="264" t="s">
        <v>600</v>
      </c>
      <c r="B9905" s="83" t="str">
        <f>Ubicación</f>
        <v>Chimbas</v>
      </c>
      <c r="C9905" s="83"/>
      <c r="D9905" s="89"/>
      <c r="E9905" s="90"/>
      <c r="G9905" s="265"/>
    </row>
    <row r="9906" spans="1:123" ht="24" customHeight="1" x14ac:dyDescent="0.2">
      <c r="A9906" s="264" t="s">
        <v>38</v>
      </c>
      <c r="B9906" s="92">
        <f>IFERROR(VALUE(LEFT(B9907,FIND(".",B9907)-1)),"")</f>
        <v>12</v>
      </c>
      <c r="C9906" s="84" t="str">
        <f>IFERROR(VLOOKUP(B9906,Tabla_CyP,2,FALSE),"")</f>
        <v/>
      </c>
      <c r="E9906" s="90"/>
      <c r="G9906" s="265"/>
    </row>
    <row r="9907" spans="1:123" ht="24" customHeight="1" x14ac:dyDescent="0.2">
      <c r="A9907" s="264" t="s">
        <v>24</v>
      </c>
      <c r="B9907" s="93" t="str">
        <f>IFERROR(VLOOKUP(COUNTIF($A$1:A9907,"ANALISIS DE PRECIOS"),Tabla_NumeroItem,2,FALSE),"")</f>
        <v>12.10.2</v>
      </c>
      <c r="C9907" s="84" t="str">
        <f>IFERROR(VLOOKUP(B9907,Tabla_CyP,2,FALSE),"")</f>
        <v>Conexión de cloaca</v>
      </c>
      <c r="D9907" s="89"/>
      <c r="E9907" s="90"/>
      <c r="F9907" s="88" t="s">
        <v>25</v>
      </c>
      <c r="G9907" s="266" t="str">
        <f>IFERROR(VLOOKUP(B9907,Tabla_CyP,4,FALSE),"")</f>
        <v>gl</v>
      </c>
    </row>
    <row r="9908" spans="1:123" ht="24" customHeight="1" x14ac:dyDescent="0.2">
      <c r="A9908" s="264"/>
      <c r="B9908" s="83"/>
      <c r="D9908" s="89"/>
      <c r="E9908" s="90"/>
      <c r="G9908" s="265"/>
    </row>
    <row r="9909" spans="1:123" ht="24" customHeight="1" x14ac:dyDescent="0.2">
      <c r="A9909" s="443" t="s">
        <v>506</v>
      </c>
      <c r="B9909" s="444"/>
      <c r="C9909" s="445" t="s">
        <v>0</v>
      </c>
      <c r="D9909" s="445" t="s">
        <v>26</v>
      </c>
      <c r="E9909" s="447" t="s">
        <v>27</v>
      </c>
      <c r="F9909" s="449" t="s">
        <v>28</v>
      </c>
      <c r="G9909" s="449" t="s">
        <v>29</v>
      </c>
    </row>
    <row r="9910" spans="1:123" s="89" customFormat="1" ht="24" customHeight="1" x14ac:dyDescent="0.2">
      <c r="A9910" s="94" t="s">
        <v>507</v>
      </c>
      <c r="B9910" s="94" t="s">
        <v>508</v>
      </c>
      <c r="C9910" s="446"/>
      <c r="D9910" s="446"/>
      <c r="E9910" s="448"/>
      <c r="F9910" s="450"/>
      <c r="G9910" s="450"/>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12.10.2</v>
      </c>
      <c r="B9949" s="276" t="str">
        <f>C9907</f>
        <v>Conexión de cloaca</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Primaria Creacion Bº 7 de Septiembre</v>
      </c>
      <c r="C9954" s="82"/>
      <c r="D9954" s="82"/>
      <c r="E9954" s="82"/>
      <c r="F9954" s="88" t="s">
        <v>37</v>
      </c>
      <c r="G9954" s="263">
        <f>Fecha_Base</f>
        <v>0</v>
      </c>
    </row>
    <row r="9955" spans="1:123" ht="24" customHeight="1" x14ac:dyDescent="0.2">
      <c r="A9955" s="264" t="s">
        <v>600</v>
      </c>
      <c r="B9955" s="83" t="str">
        <f>Ubicación</f>
        <v>Chimbas</v>
      </c>
      <c r="C9955" s="83"/>
      <c r="D9955" s="89"/>
      <c r="E9955" s="90"/>
      <c r="G9955" s="265"/>
    </row>
    <row r="9956" spans="1:123" ht="24" customHeight="1" x14ac:dyDescent="0.2">
      <c r="A9956" s="264" t="s">
        <v>38</v>
      </c>
      <c r="B9956" s="92">
        <f>IFERROR(VALUE(LEFT(B9957,FIND(".",B9957)-1)),"")</f>
        <v>13</v>
      </c>
      <c r="C9956" s="84" t="str">
        <f>IFERROR(VLOOKUP(B9956,Tabla_CyP,2,FALSE),"")</f>
        <v xml:space="preserve"> INSTALACIÓN GAS</v>
      </c>
      <c r="E9956" s="90"/>
      <c r="G9956" s="265"/>
    </row>
    <row r="9957" spans="1:123" ht="24" customHeight="1" x14ac:dyDescent="0.2">
      <c r="A9957" s="264" t="s">
        <v>24</v>
      </c>
      <c r="B9957" s="93" t="str">
        <f>IFERROR(VLOOKUP(COUNTIF($A$1:A9957,"ANALISIS DE PRECIOS"),Tabla_NumeroItem,2,FALSE),"")</f>
        <v>13.1.1.1</v>
      </c>
      <c r="C9957" s="84" t="str">
        <f>IFERROR(VLOOKUP(B9957,Tabla_CyP,2,FALSE),"")</f>
        <v>Cañeria 63mm</v>
      </c>
      <c r="D9957" s="89"/>
      <c r="E9957" s="90"/>
      <c r="F9957" s="88" t="s">
        <v>25</v>
      </c>
      <c r="G9957" s="266" t="str">
        <f>IFERROR(VLOOKUP(B9957,Tabla_CyP,4,FALSE),"")</f>
        <v>m</v>
      </c>
    </row>
    <row r="9958" spans="1:123" ht="24" customHeight="1" x14ac:dyDescent="0.2">
      <c r="A9958" s="264"/>
      <c r="B9958" s="83"/>
      <c r="D9958" s="89"/>
      <c r="E9958" s="90"/>
      <c r="G9958" s="265"/>
    </row>
    <row r="9959" spans="1:123" ht="24" customHeight="1" x14ac:dyDescent="0.2">
      <c r="A9959" s="443" t="s">
        <v>506</v>
      </c>
      <c r="B9959" s="444"/>
      <c r="C9959" s="445" t="s">
        <v>0</v>
      </c>
      <c r="D9959" s="445" t="s">
        <v>26</v>
      </c>
      <c r="E9959" s="447" t="s">
        <v>27</v>
      </c>
      <c r="F9959" s="449" t="s">
        <v>28</v>
      </c>
      <c r="G9959" s="449" t="s">
        <v>29</v>
      </c>
    </row>
    <row r="9960" spans="1:123" s="89" customFormat="1" ht="24" customHeight="1" x14ac:dyDescent="0.2">
      <c r="A9960" s="94" t="s">
        <v>507</v>
      </c>
      <c r="B9960" s="94" t="s">
        <v>508</v>
      </c>
      <c r="C9960" s="446"/>
      <c r="D9960" s="446"/>
      <c r="E9960" s="448"/>
      <c r="F9960" s="450"/>
      <c r="G9960" s="450"/>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13.1.1.1</v>
      </c>
      <c r="B9999" s="276" t="str">
        <f>C9957</f>
        <v>Cañeria 63mm</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Primaria Creacion Bº 7 de Septiembre</v>
      </c>
      <c r="C10004" s="82"/>
      <c r="D10004" s="82"/>
      <c r="E10004" s="82"/>
      <c r="F10004" s="88" t="s">
        <v>37</v>
      </c>
      <c r="G10004" s="263">
        <f>Fecha_Base</f>
        <v>0</v>
      </c>
    </row>
    <row r="10005" spans="1:123" ht="24" customHeight="1" x14ac:dyDescent="0.2">
      <c r="A10005" s="264" t="s">
        <v>600</v>
      </c>
      <c r="B10005" s="83" t="str">
        <f>Ubicación</f>
        <v>Chimbas</v>
      </c>
      <c r="C10005" s="83"/>
      <c r="D10005" s="89"/>
      <c r="E10005" s="90"/>
      <c r="G10005" s="265"/>
    </row>
    <row r="10006" spans="1:123" ht="24" customHeight="1" x14ac:dyDescent="0.2">
      <c r="A10006" s="264" t="s">
        <v>38</v>
      </c>
      <c r="B10006" s="92">
        <f>IFERROR(VALUE(LEFT(B10007,FIND(".",B10007)-1)),"")</f>
        <v>13</v>
      </c>
      <c r="C10006" s="84" t="str">
        <f>IFERROR(VLOOKUP(B10006,Tabla_CyP,2,FALSE),"")</f>
        <v xml:space="preserve"> INSTALACIÓN GAS</v>
      </c>
      <c r="E10006" s="90"/>
      <c r="G10006" s="265"/>
    </row>
    <row r="10007" spans="1:123" ht="24" customHeight="1" x14ac:dyDescent="0.2">
      <c r="A10007" s="264" t="s">
        <v>24</v>
      </c>
      <c r="B10007" s="93" t="str">
        <f>IFERROR(VLOOKUP(COUNTIF($A$1:A10007,"ANALISIS DE PRECIOS"),Tabla_NumeroItem,2,FALSE),"")</f>
        <v>13.1.1.2</v>
      </c>
      <c r="C10007" s="84" t="str">
        <f>IFERROR(VLOOKUP(B10007,Tabla_CyP,2,FALSE),"")</f>
        <v>Cañeria 25mm</v>
      </c>
      <c r="D10007" s="89"/>
      <c r="E10007" s="90"/>
      <c r="F10007" s="88" t="s">
        <v>25</v>
      </c>
      <c r="G10007" s="266" t="str">
        <f>IFERROR(VLOOKUP(B10007,Tabla_CyP,4,FALSE),"")</f>
        <v>m</v>
      </c>
    </row>
    <row r="10008" spans="1:123" ht="24" customHeight="1" x14ac:dyDescent="0.2">
      <c r="A10008" s="264"/>
      <c r="B10008" s="83"/>
      <c r="D10008" s="89"/>
      <c r="E10008" s="90"/>
      <c r="G10008" s="265"/>
    </row>
    <row r="10009" spans="1:123" ht="24" customHeight="1" x14ac:dyDescent="0.2">
      <c r="A10009" s="443" t="s">
        <v>506</v>
      </c>
      <c r="B10009" s="444"/>
      <c r="C10009" s="445" t="s">
        <v>0</v>
      </c>
      <c r="D10009" s="445" t="s">
        <v>26</v>
      </c>
      <c r="E10009" s="447" t="s">
        <v>27</v>
      </c>
      <c r="F10009" s="449" t="s">
        <v>28</v>
      </c>
      <c r="G10009" s="449" t="s">
        <v>29</v>
      </c>
    </row>
    <row r="10010" spans="1:123" s="89" customFormat="1" ht="24" customHeight="1" x14ac:dyDescent="0.2">
      <c r="A10010" s="94" t="s">
        <v>507</v>
      </c>
      <c r="B10010" s="94" t="s">
        <v>508</v>
      </c>
      <c r="C10010" s="446"/>
      <c r="D10010" s="446"/>
      <c r="E10010" s="448"/>
      <c r="F10010" s="450"/>
      <c r="G10010" s="450"/>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13.1.1.2</v>
      </c>
      <c r="B10049" s="276" t="str">
        <f>C10007</f>
        <v>Cañeria 25mm</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Primaria Creacion Bº 7 de Septiembre</v>
      </c>
      <c r="C10054" s="82"/>
      <c r="D10054" s="82"/>
      <c r="E10054" s="82"/>
      <c r="F10054" s="88" t="s">
        <v>37</v>
      </c>
      <c r="G10054" s="263">
        <f>Fecha_Base</f>
        <v>0</v>
      </c>
    </row>
    <row r="10055" spans="1:123" ht="24" customHeight="1" x14ac:dyDescent="0.2">
      <c r="A10055" s="264" t="s">
        <v>600</v>
      </c>
      <c r="B10055" s="83" t="str">
        <f>Ubicación</f>
        <v>Chimbas</v>
      </c>
      <c r="C10055" s="83"/>
      <c r="D10055" s="89"/>
      <c r="E10055" s="90"/>
      <c r="G10055" s="265"/>
    </row>
    <row r="10056" spans="1:123" ht="24" customHeight="1" x14ac:dyDescent="0.2">
      <c r="A10056" s="264" t="s">
        <v>38</v>
      </c>
      <c r="B10056" s="92">
        <f>IFERROR(VALUE(LEFT(B10057,FIND(".",B10057)-1)),"")</f>
        <v>13</v>
      </c>
      <c r="C10056" s="84" t="str">
        <f>IFERROR(VLOOKUP(B10056,Tabla_CyP,2,FALSE),"")</f>
        <v xml:space="preserve"> INSTALACIÓN GAS</v>
      </c>
      <c r="E10056" s="90"/>
      <c r="G10056" s="265"/>
    </row>
    <row r="10057" spans="1:123" ht="24" customHeight="1" x14ac:dyDescent="0.2">
      <c r="A10057" s="264" t="s">
        <v>24</v>
      </c>
      <c r="B10057" s="93" t="str">
        <f>IFERROR(VLOOKUP(COUNTIF($A$1:A10057,"ANALISIS DE PRECIOS"),Tabla_NumeroItem,2,FALSE),"")</f>
        <v>13.1.2</v>
      </c>
      <c r="C10057" s="84" t="str">
        <f>IFERROR(VLOOKUP(B10057,Tabla_CyP,2,FALSE),"")</f>
        <v>Protección de cañerías y accesorios</v>
      </c>
      <c r="D10057" s="89"/>
      <c r="E10057" s="90"/>
      <c r="F10057" s="88" t="s">
        <v>25</v>
      </c>
      <c r="G10057" s="266" t="str">
        <f>IFERROR(VLOOKUP(B10057,Tabla_CyP,4,FALSE),"")</f>
        <v>gl</v>
      </c>
    </row>
    <row r="10058" spans="1:123" ht="24" customHeight="1" x14ac:dyDescent="0.2">
      <c r="A10058" s="264"/>
      <c r="B10058" s="83"/>
      <c r="D10058" s="89"/>
      <c r="E10058" s="90"/>
      <c r="G10058" s="265"/>
    </row>
    <row r="10059" spans="1:123" ht="24" customHeight="1" x14ac:dyDescent="0.2">
      <c r="A10059" s="443" t="s">
        <v>506</v>
      </c>
      <c r="B10059" s="444"/>
      <c r="C10059" s="445" t="s">
        <v>0</v>
      </c>
      <c r="D10059" s="445" t="s">
        <v>26</v>
      </c>
      <c r="E10059" s="447" t="s">
        <v>27</v>
      </c>
      <c r="F10059" s="449" t="s">
        <v>28</v>
      </c>
      <c r="G10059" s="449" t="s">
        <v>29</v>
      </c>
    </row>
    <row r="10060" spans="1:123" s="89" customFormat="1" ht="24" customHeight="1" x14ac:dyDescent="0.2">
      <c r="A10060" s="94" t="s">
        <v>507</v>
      </c>
      <c r="B10060" s="94" t="s">
        <v>508</v>
      </c>
      <c r="C10060" s="446"/>
      <c r="D10060" s="446"/>
      <c r="E10060" s="448"/>
      <c r="F10060" s="450"/>
      <c r="G10060" s="450"/>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13.1.2</v>
      </c>
      <c r="B10099" s="276" t="str">
        <f>C10057</f>
        <v>Protección de cañerías y accesorios</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Primaria Creacion Bº 7 de Septiembre</v>
      </c>
      <c r="C10104" s="82"/>
      <c r="D10104" s="82"/>
      <c r="E10104" s="82"/>
      <c r="F10104" s="88" t="s">
        <v>37</v>
      </c>
      <c r="G10104" s="263">
        <f>Fecha_Base</f>
        <v>0</v>
      </c>
    </row>
    <row r="10105" spans="1:123" ht="24" customHeight="1" x14ac:dyDescent="0.2">
      <c r="A10105" s="264" t="s">
        <v>600</v>
      </c>
      <c r="B10105" s="83" t="str">
        <f>Ubicación</f>
        <v>Chimbas</v>
      </c>
      <c r="C10105" s="83"/>
      <c r="D10105" s="89"/>
      <c r="E10105" s="90"/>
      <c r="G10105" s="265"/>
    </row>
    <row r="10106" spans="1:123" ht="24" customHeight="1" x14ac:dyDescent="0.2">
      <c r="A10106" s="264" t="s">
        <v>38</v>
      </c>
      <c r="B10106" s="92">
        <f>IFERROR(VALUE(LEFT(B10107,FIND(".",B10107)-1)),"")</f>
        <v>13</v>
      </c>
      <c r="C10106" s="84" t="str">
        <f>IFERROR(VLOOKUP(B10106,Tabla_CyP,2,FALSE),"")</f>
        <v xml:space="preserve"> INSTALACIÓN GAS</v>
      </c>
      <c r="E10106" s="90"/>
      <c r="G10106" s="265"/>
    </row>
    <row r="10107" spans="1:123" ht="24" customHeight="1" x14ac:dyDescent="0.2">
      <c r="A10107" s="264" t="s">
        <v>24</v>
      </c>
      <c r="B10107" s="93" t="str">
        <f>IFERROR(VLOOKUP(COUNTIF($A$1:A10107,"ANALISIS DE PRECIOS"),Tabla_NumeroItem,2,FALSE),"")</f>
        <v>13.2.1</v>
      </c>
      <c r="C10107" s="84" t="str">
        <f>IFERROR(VLOOKUP(B10107,Tabla_CyP,2,FALSE),"")</f>
        <v>Nicho para medidor y regulador</v>
      </c>
      <c r="D10107" s="89"/>
      <c r="E10107" s="90"/>
      <c r="F10107" s="88" t="s">
        <v>25</v>
      </c>
      <c r="G10107" s="266" t="str">
        <f>IFERROR(VLOOKUP(B10107,Tabla_CyP,4,FALSE),"")</f>
        <v>gl</v>
      </c>
    </row>
    <row r="10108" spans="1:123" ht="24" customHeight="1" x14ac:dyDescent="0.2">
      <c r="A10108" s="264"/>
      <c r="B10108" s="83"/>
      <c r="D10108" s="89"/>
      <c r="E10108" s="90"/>
      <c r="G10108" s="265"/>
    </row>
    <row r="10109" spans="1:123" ht="24" customHeight="1" x14ac:dyDescent="0.2">
      <c r="A10109" s="443" t="s">
        <v>506</v>
      </c>
      <c r="B10109" s="444"/>
      <c r="C10109" s="445" t="s">
        <v>0</v>
      </c>
      <c r="D10109" s="445" t="s">
        <v>26</v>
      </c>
      <c r="E10109" s="447" t="s">
        <v>27</v>
      </c>
      <c r="F10109" s="449" t="s">
        <v>28</v>
      </c>
      <c r="G10109" s="449" t="s">
        <v>29</v>
      </c>
    </row>
    <row r="10110" spans="1:123" s="89" customFormat="1" ht="24" customHeight="1" x14ac:dyDescent="0.2">
      <c r="A10110" s="94" t="s">
        <v>507</v>
      </c>
      <c r="B10110" s="94" t="s">
        <v>508</v>
      </c>
      <c r="C10110" s="446"/>
      <c r="D10110" s="446"/>
      <c r="E10110" s="448"/>
      <c r="F10110" s="450"/>
      <c r="G10110" s="450"/>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13.2.1</v>
      </c>
      <c r="B10149" s="276" t="str">
        <f>C10107</f>
        <v>Nicho para medidor y regulador</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Primaria Creacion Bº 7 de Septiembre</v>
      </c>
      <c r="C10154" s="82"/>
      <c r="D10154" s="82"/>
      <c r="E10154" s="82"/>
      <c r="F10154" s="88" t="s">
        <v>37</v>
      </c>
      <c r="G10154" s="263">
        <f>Fecha_Base</f>
        <v>0</v>
      </c>
    </row>
    <row r="10155" spans="1:123" ht="24" customHeight="1" x14ac:dyDescent="0.2">
      <c r="A10155" s="264" t="s">
        <v>600</v>
      </c>
      <c r="B10155" s="83" t="str">
        <f>Ubicación</f>
        <v>Chimbas</v>
      </c>
      <c r="C10155" s="83"/>
      <c r="D10155" s="89"/>
      <c r="E10155" s="90"/>
      <c r="G10155" s="265"/>
    </row>
    <row r="10156" spans="1:123" ht="24" customHeight="1" x14ac:dyDescent="0.2">
      <c r="A10156" s="264" t="s">
        <v>38</v>
      </c>
      <c r="B10156" s="92">
        <f>IFERROR(VALUE(LEFT(B10157,FIND(".",B10157)-1)),"")</f>
        <v>13</v>
      </c>
      <c r="C10156" s="84" t="str">
        <f>IFERROR(VLOOKUP(B10156,Tabla_CyP,2,FALSE),"")</f>
        <v xml:space="preserve"> INSTALACIÓN GAS</v>
      </c>
      <c r="E10156" s="90"/>
      <c r="G10156" s="265"/>
    </row>
    <row r="10157" spans="1:123" ht="24" customHeight="1" x14ac:dyDescent="0.2">
      <c r="A10157" s="264" t="s">
        <v>24</v>
      </c>
      <c r="B10157" s="93" t="str">
        <f>IFERROR(VLOOKUP(COUNTIF($A$1:A10157,"ANALISIS DE PRECIOS"),Tabla_NumeroItem,2,FALSE),"")</f>
        <v>13.3.1</v>
      </c>
      <c r="C10157" s="84" t="str">
        <f>IFERROR(VLOOKUP(B10157,Tabla_CyP,2,FALSE),"")</f>
        <v>Ventilaciones</v>
      </c>
      <c r="D10157" s="89"/>
      <c r="E10157" s="90"/>
      <c r="F10157" s="88" t="s">
        <v>25</v>
      </c>
      <c r="G10157" s="266" t="str">
        <f>IFERROR(VLOOKUP(B10157,Tabla_CyP,4,FALSE),"")</f>
        <v>gl</v>
      </c>
    </row>
    <row r="10158" spans="1:123" ht="24" customHeight="1" x14ac:dyDescent="0.2">
      <c r="A10158" s="264"/>
      <c r="B10158" s="83"/>
      <c r="D10158" s="89"/>
      <c r="E10158" s="90"/>
      <c r="G10158" s="265"/>
    </row>
    <row r="10159" spans="1:123" ht="24" customHeight="1" x14ac:dyDescent="0.2">
      <c r="A10159" s="443" t="s">
        <v>506</v>
      </c>
      <c r="B10159" s="444"/>
      <c r="C10159" s="445" t="s">
        <v>0</v>
      </c>
      <c r="D10159" s="445" t="s">
        <v>26</v>
      </c>
      <c r="E10159" s="447" t="s">
        <v>27</v>
      </c>
      <c r="F10159" s="449" t="s">
        <v>28</v>
      </c>
      <c r="G10159" s="449" t="s">
        <v>29</v>
      </c>
    </row>
    <row r="10160" spans="1:123" s="89" customFormat="1" ht="24" customHeight="1" x14ac:dyDescent="0.2">
      <c r="A10160" s="94" t="s">
        <v>507</v>
      </c>
      <c r="B10160" s="94" t="s">
        <v>508</v>
      </c>
      <c r="C10160" s="446"/>
      <c r="D10160" s="446"/>
      <c r="E10160" s="448"/>
      <c r="F10160" s="450"/>
      <c r="G10160" s="450"/>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13.3.1</v>
      </c>
      <c r="B10199" s="276" t="str">
        <f>C10157</f>
        <v>Ventilaciones</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Primaria Creacion Bº 7 de Septiembre</v>
      </c>
      <c r="C10204" s="82"/>
      <c r="D10204" s="82"/>
      <c r="E10204" s="82"/>
      <c r="F10204" s="88" t="s">
        <v>37</v>
      </c>
      <c r="G10204" s="263">
        <f>Fecha_Base</f>
        <v>0</v>
      </c>
    </row>
    <row r="10205" spans="1:7" ht="24" customHeight="1" x14ac:dyDescent="0.2">
      <c r="A10205" s="264" t="s">
        <v>600</v>
      </c>
      <c r="B10205" s="83" t="str">
        <f>Ubicación</f>
        <v>Chimbas</v>
      </c>
      <c r="C10205" s="83"/>
      <c r="D10205" s="89"/>
      <c r="E10205" s="90"/>
      <c r="G10205" s="265"/>
    </row>
    <row r="10206" spans="1:7" ht="24" customHeight="1" x14ac:dyDescent="0.2">
      <c r="A10206" s="264" t="s">
        <v>38</v>
      </c>
      <c r="B10206" s="92">
        <f>IFERROR(VALUE(LEFT(B10207,FIND(".",B10207)-1)),"")</f>
        <v>13</v>
      </c>
      <c r="C10206" s="84" t="str">
        <f>IFERROR(VLOOKUP(B10206,Tabla_CyP,2,FALSE),"")</f>
        <v xml:space="preserve"> INSTALACIÓN GAS</v>
      </c>
      <c r="E10206" s="90"/>
      <c r="G10206" s="265"/>
    </row>
    <row r="10207" spans="1:7" ht="24" customHeight="1" x14ac:dyDescent="0.2">
      <c r="A10207" s="264" t="s">
        <v>24</v>
      </c>
      <c r="B10207" s="93" t="str">
        <f>IFERROR(VLOOKUP(COUNTIF($A$1:A10207,"ANALISIS DE PRECIOS"),Tabla_NumeroItem,2,FALSE),"")</f>
        <v>13.4.1.1</v>
      </c>
      <c r="C10207" s="84" t="str">
        <f>IFERROR(VLOOKUP(B10207,Tabla_CyP,2,FALSE),"")</f>
        <v>Horno pizzero 12 moldes</v>
      </c>
      <c r="D10207" s="89"/>
      <c r="E10207" s="90"/>
      <c r="F10207" s="88" t="s">
        <v>25</v>
      </c>
      <c r="G10207" s="266" t="str">
        <f>IFERROR(VLOOKUP(B10207,Tabla_CyP,4,FALSE),"")</f>
        <v>Un</v>
      </c>
    </row>
    <row r="10208" spans="1:7" ht="24" customHeight="1" x14ac:dyDescent="0.2">
      <c r="A10208" s="264"/>
      <c r="B10208" s="83"/>
      <c r="D10208" s="89"/>
      <c r="E10208" s="90"/>
      <c r="G10208" s="265"/>
    </row>
    <row r="10209" spans="1:123" ht="24" customHeight="1" x14ac:dyDescent="0.2">
      <c r="A10209" s="443" t="s">
        <v>506</v>
      </c>
      <c r="B10209" s="444"/>
      <c r="C10209" s="445" t="s">
        <v>0</v>
      </c>
      <c r="D10209" s="445" t="s">
        <v>26</v>
      </c>
      <c r="E10209" s="447" t="s">
        <v>27</v>
      </c>
      <c r="F10209" s="449" t="s">
        <v>28</v>
      </c>
      <c r="G10209" s="449" t="s">
        <v>29</v>
      </c>
    </row>
    <row r="10210" spans="1:123" s="89" customFormat="1" ht="24" customHeight="1" x14ac:dyDescent="0.2">
      <c r="A10210" s="94" t="s">
        <v>507</v>
      </c>
      <c r="B10210" s="94" t="s">
        <v>508</v>
      </c>
      <c r="C10210" s="446"/>
      <c r="D10210" s="446"/>
      <c r="E10210" s="448"/>
      <c r="F10210" s="450"/>
      <c r="G10210" s="450"/>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13.4.1.1</v>
      </c>
      <c r="B10249" s="276" t="str">
        <f>C10207</f>
        <v>Horno pizzero 12 moldes</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Primaria Creacion Bº 7 de Septiembre</v>
      </c>
      <c r="C10254" s="82"/>
      <c r="D10254" s="82"/>
      <c r="E10254" s="82"/>
      <c r="F10254" s="88" t="s">
        <v>37</v>
      </c>
      <c r="G10254" s="263">
        <f>Fecha_Base</f>
        <v>0</v>
      </c>
    </row>
    <row r="10255" spans="1:7" ht="24" customHeight="1" x14ac:dyDescent="0.2">
      <c r="A10255" s="264" t="s">
        <v>600</v>
      </c>
      <c r="B10255" s="83" t="str">
        <f>Ubicación</f>
        <v>Chimbas</v>
      </c>
      <c r="C10255" s="83"/>
      <c r="D10255" s="89"/>
      <c r="E10255" s="90"/>
      <c r="G10255" s="265"/>
    </row>
    <row r="10256" spans="1:7" ht="24" customHeight="1" x14ac:dyDescent="0.2">
      <c r="A10256" s="264" t="s">
        <v>38</v>
      </c>
      <c r="B10256" s="92">
        <f>IFERROR(VALUE(LEFT(B10257,FIND(".",B10257)-1)),"")</f>
        <v>13</v>
      </c>
      <c r="C10256" s="84" t="str">
        <f>IFERROR(VLOOKUP(B10256,Tabla_CyP,2,FALSE),"")</f>
        <v xml:space="preserve"> INSTALACIÓN GAS</v>
      </c>
      <c r="E10256" s="90"/>
      <c r="G10256" s="265"/>
    </row>
    <row r="10257" spans="1:123" ht="24" customHeight="1" x14ac:dyDescent="0.2">
      <c r="A10257" s="264" t="s">
        <v>24</v>
      </c>
      <c r="B10257" s="93" t="str">
        <f>IFERROR(VLOOKUP(COUNTIF($A$1:A10257,"ANALISIS DE PRECIOS"),Tabla_NumeroItem,2,FALSE),"")</f>
        <v>13.4.1.2</v>
      </c>
      <c r="C10257" s="84" t="str">
        <f>IFERROR(VLOOKUP(B10257,Tabla_CyP,2,FALSE),"")</f>
        <v>Anafe 4 hornallas</v>
      </c>
      <c r="D10257" s="89"/>
      <c r="E10257" s="90"/>
      <c r="F10257" s="88" t="s">
        <v>25</v>
      </c>
      <c r="G10257" s="266" t="str">
        <f>IFERROR(VLOOKUP(B10257,Tabla_CyP,4,FALSE),"")</f>
        <v>Un</v>
      </c>
    </row>
    <row r="10258" spans="1:123" ht="24" customHeight="1" x14ac:dyDescent="0.2">
      <c r="A10258" s="264"/>
      <c r="B10258" s="83"/>
      <c r="D10258" s="89"/>
      <c r="E10258" s="90"/>
      <c r="G10258" s="265"/>
    </row>
    <row r="10259" spans="1:123" ht="24" customHeight="1" x14ac:dyDescent="0.2">
      <c r="A10259" s="443" t="s">
        <v>506</v>
      </c>
      <c r="B10259" s="444"/>
      <c r="C10259" s="445" t="s">
        <v>0</v>
      </c>
      <c r="D10259" s="445" t="s">
        <v>26</v>
      </c>
      <c r="E10259" s="447" t="s">
        <v>27</v>
      </c>
      <c r="F10259" s="449" t="s">
        <v>28</v>
      </c>
      <c r="G10259" s="449" t="s">
        <v>29</v>
      </c>
    </row>
    <row r="10260" spans="1:123" s="89" customFormat="1" ht="24" customHeight="1" x14ac:dyDescent="0.2">
      <c r="A10260" s="94" t="s">
        <v>507</v>
      </c>
      <c r="B10260" s="94" t="s">
        <v>508</v>
      </c>
      <c r="C10260" s="446"/>
      <c r="D10260" s="446"/>
      <c r="E10260" s="448"/>
      <c r="F10260" s="450"/>
      <c r="G10260" s="450"/>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13.4.1.2</v>
      </c>
      <c r="B10299" s="276" t="str">
        <f>C10257</f>
        <v>Anafe 4 hornallas</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Primaria Creacion Bº 7 de Septiembre</v>
      </c>
      <c r="C10304" s="82"/>
      <c r="D10304" s="82"/>
      <c r="E10304" s="82"/>
      <c r="F10304" s="88" t="s">
        <v>37</v>
      </c>
      <c r="G10304" s="263">
        <f>Fecha_Base</f>
        <v>0</v>
      </c>
    </row>
    <row r="10305" spans="1:123" ht="24" customHeight="1" x14ac:dyDescent="0.2">
      <c r="A10305" s="264" t="s">
        <v>600</v>
      </c>
      <c r="B10305" s="83" t="str">
        <f>Ubicación</f>
        <v>Chimbas</v>
      </c>
      <c r="C10305" s="83"/>
      <c r="D10305" s="89"/>
      <c r="E10305" s="90"/>
      <c r="G10305" s="265"/>
    </row>
    <row r="10306" spans="1:123" ht="24" customHeight="1" x14ac:dyDescent="0.2">
      <c r="A10306" s="264" t="s">
        <v>38</v>
      </c>
      <c r="B10306" s="92">
        <f>IFERROR(VALUE(LEFT(B10307,FIND(".",B10307)-1)),"")</f>
        <v>13</v>
      </c>
      <c r="C10306" s="84" t="str">
        <f>IFERROR(VLOOKUP(B10306,Tabla_CyP,2,FALSE),"")</f>
        <v xml:space="preserve"> INSTALACIÓN GAS</v>
      </c>
      <c r="E10306" s="90"/>
      <c r="G10306" s="265"/>
    </row>
    <row r="10307" spans="1:123" ht="24" customHeight="1" x14ac:dyDescent="0.2">
      <c r="A10307" s="264" t="s">
        <v>24</v>
      </c>
      <c r="B10307" s="93" t="str">
        <f>IFERROR(VLOOKUP(COUNTIF($A$1:A10307,"ANALISIS DE PRECIOS"),Tabla_NumeroItem,2,FALSE),"")</f>
        <v>13.4.1.3</v>
      </c>
      <c r="C10307" s="84" t="str">
        <f>IFERROR(VLOOKUP(B10307,Tabla_CyP,2,FALSE),"")</f>
        <v>Cocina semi-industrial 29000Kcal.</v>
      </c>
      <c r="D10307" s="89"/>
      <c r="E10307" s="90"/>
      <c r="F10307" s="88" t="s">
        <v>25</v>
      </c>
      <c r="G10307" s="266" t="str">
        <f>IFERROR(VLOOKUP(B10307,Tabla_CyP,4,FALSE),"")</f>
        <v>Un</v>
      </c>
    </row>
    <row r="10308" spans="1:123" ht="24" customHeight="1" x14ac:dyDescent="0.2">
      <c r="A10308" s="264"/>
      <c r="B10308" s="83"/>
      <c r="D10308" s="89"/>
      <c r="E10308" s="90"/>
      <c r="G10308" s="265"/>
    </row>
    <row r="10309" spans="1:123" ht="24" customHeight="1" x14ac:dyDescent="0.2">
      <c r="A10309" s="443" t="s">
        <v>506</v>
      </c>
      <c r="B10309" s="444"/>
      <c r="C10309" s="445" t="s">
        <v>0</v>
      </c>
      <c r="D10309" s="445" t="s">
        <v>26</v>
      </c>
      <c r="E10309" s="447" t="s">
        <v>27</v>
      </c>
      <c r="F10309" s="449" t="s">
        <v>28</v>
      </c>
      <c r="G10309" s="449" t="s">
        <v>29</v>
      </c>
    </row>
    <row r="10310" spans="1:123" s="89" customFormat="1" ht="24" customHeight="1" x14ac:dyDescent="0.2">
      <c r="A10310" s="94" t="s">
        <v>507</v>
      </c>
      <c r="B10310" s="94" t="s">
        <v>508</v>
      </c>
      <c r="C10310" s="446"/>
      <c r="D10310" s="446"/>
      <c r="E10310" s="448"/>
      <c r="F10310" s="450"/>
      <c r="G10310" s="450"/>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13.4.1.3</v>
      </c>
      <c r="B10349" s="276" t="str">
        <f>C10307</f>
        <v>Cocina semi-industrial 29000Kcal.</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Primaria Creacion Bº 7 de Septiembre</v>
      </c>
      <c r="C10354" s="82"/>
      <c r="D10354" s="82"/>
      <c r="E10354" s="82"/>
      <c r="F10354" s="88" t="s">
        <v>37</v>
      </c>
      <c r="G10354" s="263">
        <f>Fecha_Base</f>
        <v>0</v>
      </c>
    </row>
    <row r="10355" spans="1:123" ht="24" customHeight="1" x14ac:dyDescent="0.2">
      <c r="A10355" s="264" t="s">
        <v>600</v>
      </c>
      <c r="B10355" s="83" t="str">
        <f>Ubicación</f>
        <v>Chimbas</v>
      </c>
      <c r="C10355" s="83"/>
      <c r="D10355" s="89"/>
      <c r="E10355" s="90"/>
      <c r="G10355" s="265"/>
    </row>
    <row r="10356" spans="1:123" ht="24" customHeight="1" x14ac:dyDescent="0.2">
      <c r="A10356" s="264" t="s">
        <v>38</v>
      </c>
      <c r="B10356" s="92">
        <f>IFERROR(VALUE(LEFT(B10357,FIND(".",B10357)-1)),"")</f>
        <v>13</v>
      </c>
      <c r="C10356" s="84" t="str">
        <f>IFERROR(VLOOKUP(B10356,Tabla_CyP,2,FALSE),"")</f>
        <v xml:space="preserve"> INSTALACIÓN GAS</v>
      </c>
      <c r="E10356" s="90"/>
      <c r="G10356" s="265"/>
    </row>
    <row r="10357" spans="1:123" ht="24" customHeight="1" x14ac:dyDescent="0.2">
      <c r="A10357" s="264" t="s">
        <v>24</v>
      </c>
      <c r="B10357" s="93" t="str">
        <f>IFERROR(VLOOKUP(COUNTIF($A$1:A10357,"ANALISIS DE PRECIOS"),Tabla_NumeroItem,2,FALSE),"")</f>
        <v>13.5.1</v>
      </c>
      <c r="C10357" s="84" t="str">
        <f>IFERROR(VLOOKUP(B10357,Tabla_CyP,2,FALSE),"")</f>
        <v>A Red Externa</v>
      </c>
      <c r="D10357" s="89"/>
      <c r="E10357" s="90"/>
      <c r="F10357" s="88" t="s">
        <v>25</v>
      </c>
      <c r="G10357" s="266" t="str">
        <f>IFERROR(VLOOKUP(B10357,Tabla_CyP,4,FALSE),"")</f>
        <v>gl</v>
      </c>
    </row>
    <row r="10358" spans="1:123" ht="24" customHeight="1" x14ac:dyDescent="0.2">
      <c r="A10358" s="264"/>
      <c r="B10358" s="83"/>
      <c r="D10358" s="89"/>
      <c r="E10358" s="90"/>
      <c r="G10358" s="265"/>
    </row>
    <row r="10359" spans="1:123" ht="24" customHeight="1" x14ac:dyDescent="0.2">
      <c r="A10359" s="443" t="s">
        <v>506</v>
      </c>
      <c r="B10359" s="444"/>
      <c r="C10359" s="445" t="s">
        <v>0</v>
      </c>
      <c r="D10359" s="445" t="s">
        <v>26</v>
      </c>
      <c r="E10359" s="447" t="s">
        <v>27</v>
      </c>
      <c r="F10359" s="449" t="s">
        <v>28</v>
      </c>
      <c r="G10359" s="449" t="s">
        <v>29</v>
      </c>
    </row>
    <row r="10360" spans="1:123" s="89" customFormat="1" ht="24" customHeight="1" x14ac:dyDescent="0.2">
      <c r="A10360" s="94" t="s">
        <v>507</v>
      </c>
      <c r="B10360" s="94" t="s">
        <v>508</v>
      </c>
      <c r="C10360" s="446"/>
      <c r="D10360" s="446"/>
      <c r="E10360" s="448"/>
      <c r="F10360" s="450"/>
      <c r="G10360" s="450"/>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13.5.1</v>
      </c>
      <c r="B10399" s="276" t="str">
        <f>C10357</f>
        <v>A Red Externa</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Primaria Creacion Bº 7 de Septiembre</v>
      </c>
      <c r="C10404" s="82"/>
      <c r="D10404" s="82"/>
      <c r="E10404" s="82"/>
      <c r="F10404" s="88" t="s">
        <v>37</v>
      </c>
      <c r="G10404" s="263">
        <f>Fecha_Base</f>
        <v>0</v>
      </c>
    </row>
    <row r="10405" spans="1:123" ht="24" customHeight="1" x14ac:dyDescent="0.2">
      <c r="A10405" s="264" t="s">
        <v>600</v>
      </c>
      <c r="B10405" s="83" t="str">
        <f>Ubicación</f>
        <v>Chimbas</v>
      </c>
      <c r="C10405" s="83"/>
      <c r="D10405" s="89"/>
      <c r="E10405" s="90"/>
      <c r="G10405" s="265"/>
    </row>
    <row r="10406" spans="1:123" ht="24" customHeight="1" x14ac:dyDescent="0.2">
      <c r="A10406" s="264" t="s">
        <v>38</v>
      </c>
      <c r="B10406" s="92">
        <f>IFERROR(VALUE(LEFT(B10407,FIND(".",B10407)-1)),"")</f>
        <v>14</v>
      </c>
      <c r="C10406" s="84" t="str">
        <f>IFERROR(VLOOKUP(B10406,Tabla_CyP,2,FALSE),"")</f>
        <v/>
      </c>
      <c r="E10406" s="90"/>
      <c r="G10406" s="265"/>
    </row>
    <row r="10407" spans="1:123" ht="24" customHeight="1" x14ac:dyDescent="0.2">
      <c r="A10407" s="264" t="s">
        <v>24</v>
      </c>
      <c r="B10407" s="93" t="str">
        <f>IFERROR(VLOOKUP(COUNTIF($A$1:A10407,"ANALISIS DE PRECIOS"),Tabla_NumeroItem,2,FALSE),"")</f>
        <v>14.1.1</v>
      </c>
      <c r="C10407" s="84" t="str">
        <f>IFERROR(VLOOKUP(B10407,Tabla_CyP,2,FALSE),"")</f>
        <v>Equipo de bombeo</v>
      </c>
      <c r="D10407" s="89"/>
      <c r="E10407" s="90"/>
      <c r="F10407" s="88" t="s">
        <v>25</v>
      </c>
      <c r="G10407" s="266" t="str">
        <f>IFERROR(VLOOKUP(B10407,Tabla_CyP,4,FALSE),"")</f>
        <v>gl</v>
      </c>
    </row>
    <row r="10408" spans="1:123" ht="24" customHeight="1" x14ac:dyDescent="0.2">
      <c r="A10408" s="264"/>
      <c r="B10408" s="83"/>
      <c r="D10408" s="89"/>
      <c r="E10408" s="90"/>
      <c r="G10408" s="265"/>
    </row>
    <row r="10409" spans="1:123" ht="24" customHeight="1" x14ac:dyDescent="0.2">
      <c r="A10409" s="443" t="s">
        <v>506</v>
      </c>
      <c r="B10409" s="444"/>
      <c r="C10409" s="445" t="s">
        <v>0</v>
      </c>
      <c r="D10409" s="445" t="s">
        <v>26</v>
      </c>
      <c r="E10409" s="447" t="s">
        <v>27</v>
      </c>
      <c r="F10409" s="449" t="s">
        <v>28</v>
      </c>
      <c r="G10409" s="449" t="s">
        <v>29</v>
      </c>
    </row>
    <row r="10410" spans="1:123" s="89" customFormat="1" ht="24" customHeight="1" x14ac:dyDescent="0.2">
      <c r="A10410" s="94" t="s">
        <v>507</v>
      </c>
      <c r="B10410" s="94" t="s">
        <v>508</v>
      </c>
      <c r="C10410" s="446"/>
      <c r="D10410" s="446"/>
      <c r="E10410" s="448"/>
      <c r="F10410" s="450"/>
      <c r="G10410" s="450"/>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14.1.1</v>
      </c>
      <c r="B10449" s="276" t="str">
        <f>C10407</f>
        <v>Equipo de bombeo</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Primaria Creacion Bº 7 de Septiembre</v>
      </c>
      <c r="C10454" s="82"/>
      <c r="D10454" s="82"/>
      <c r="E10454" s="82"/>
      <c r="F10454" s="88" t="s">
        <v>37</v>
      </c>
      <c r="G10454" s="263">
        <f>Fecha_Base</f>
        <v>0</v>
      </c>
    </row>
    <row r="10455" spans="1:123" ht="24" customHeight="1" x14ac:dyDescent="0.2">
      <c r="A10455" s="264" t="s">
        <v>600</v>
      </c>
      <c r="B10455" s="83" t="str">
        <f>Ubicación</f>
        <v>Chimbas</v>
      </c>
      <c r="C10455" s="83"/>
      <c r="D10455" s="89"/>
      <c r="E10455" s="90"/>
      <c r="G10455" s="265"/>
    </row>
    <row r="10456" spans="1:123" ht="24" customHeight="1" x14ac:dyDescent="0.2">
      <c r="A10456" s="264" t="s">
        <v>38</v>
      </c>
      <c r="B10456" s="92">
        <f>IFERROR(VALUE(LEFT(B10457,FIND(".",B10457)-1)),"")</f>
        <v>14</v>
      </c>
      <c r="C10456" s="84" t="str">
        <f>IFERROR(VLOOKUP(B10456,Tabla_CyP,2,FALSE),"")</f>
        <v/>
      </c>
      <c r="E10456" s="90"/>
      <c r="G10456" s="265"/>
    </row>
    <row r="10457" spans="1:123" ht="24" customHeight="1" x14ac:dyDescent="0.2">
      <c r="A10457" s="264" t="s">
        <v>24</v>
      </c>
      <c r="B10457" s="93" t="str">
        <f>IFERROR(VLOOKUP(COUNTIF($A$1:A10457,"ANALISIS DE PRECIOS"),Tabla_NumeroItem,2,FALSE),"")</f>
        <v>14.2.1</v>
      </c>
      <c r="C10457" s="84" t="str">
        <f>IFERROR(VLOOKUP(B10457,Tabla_CyP,2,FALSE),"")</f>
        <v xml:space="preserve">Tablero Electrico </v>
      </c>
      <c r="D10457" s="89"/>
      <c r="E10457" s="90"/>
      <c r="F10457" s="88" t="s">
        <v>25</v>
      </c>
      <c r="G10457" s="266" t="str">
        <f>IFERROR(VLOOKUP(B10457,Tabla_CyP,4,FALSE),"")</f>
        <v>gl</v>
      </c>
    </row>
    <row r="10458" spans="1:123" ht="24" customHeight="1" x14ac:dyDescent="0.2">
      <c r="A10458" s="264"/>
      <c r="B10458" s="83"/>
      <c r="D10458" s="89"/>
      <c r="E10458" s="90"/>
      <c r="G10458" s="265"/>
    </row>
    <row r="10459" spans="1:123" ht="24" customHeight="1" x14ac:dyDescent="0.2">
      <c r="A10459" s="443" t="s">
        <v>506</v>
      </c>
      <c r="B10459" s="444"/>
      <c r="C10459" s="445" t="s">
        <v>0</v>
      </c>
      <c r="D10459" s="445" t="s">
        <v>26</v>
      </c>
      <c r="E10459" s="447" t="s">
        <v>27</v>
      </c>
      <c r="F10459" s="449" t="s">
        <v>28</v>
      </c>
      <c r="G10459" s="449" t="s">
        <v>29</v>
      </c>
    </row>
    <row r="10460" spans="1:123" s="89" customFormat="1" ht="24" customHeight="1" x14ac:dyDescent="0.2">
      <c r="A10460" s="94" t="s">
        <v>507</v>
      </c>
      <c r="B10460" s="94" t="s">
        <v>508</v>
      </c>
      <c r="C10460" s="446"/>
      <c r="D10460" s="446"/>
      <c r="E10460" s="448"/>
      <c r="F10460" s="450"/>
      <c r="G10460" s="450"/>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14.2.1</v>
      </c>
      <c r="B10499" s="276" t="str">
        <f>C10457</f>
        <v xml:space="preserve">Tablero Electrico </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Primaria Creacion Bº 7 de Septiembre</v>
      </c>
      <c r="C10504" s="82"/>
      <c r="D10504" s="82"/>
      <c r="E10504" s="82"/>
      <c r="F10504" s="88" t="s">
        <v>37</v>
      </c>
      <c r="G10504" s="263">
        <f>Fecha_Base</f>
        <v>0</v>
      </c>
    </row>
    <row r="10505" spans="1:123" ht="24" customHeight="1" x14ac:dyDescent="0.2">
      <c r="A10505" s="264" t="s">
        <v>600</v>
      </c>
      <c r="B10505" s="83" t="str">
        <f>Ubicación</f>
        <v>Chimbas</v>
      </c>
      <c r="C10505" s="83"/>
      <c r="D10505" s="89"/>
      <c r="E10505" s="90"/>
      <c r="G10505" s="265"/>
    </row>
    <row r="10506" spans="1:123" ht="24" customHeight="1" x14ac:dyDescent="0.2">
      <c r="A10506" s="264" t="s">
        <v>38</v>
      </c>
      <c r="B10506" s="92">
        <f>IFERROR(VALUE(LEFT(B10507,FIND(".",B10507)-1)),"")</f>
        <v>14</v>
      </c>
      <c r="C10506" s="84" t="str">
        <f>IFERROR(VLOOKUP(B10506,Tabla_CyP,2,FALSE),"")</f>
        <v/>
      </c>
      <c r="E10506" s="90"/>
      <c r="G10506" s="265"/>
    </row>
    <row r="10507" spans="1:123" ht="24" customHeight="1" x14ac:dyDescent="0.2">
      <c r="A10507" s="264" t="s">
        <v>24</v>
      </c>
      <c r="B10507" s="93" t="str">
        <f>IFERROR(VLOOKUP(COUNTIF($A$1:A10507,"ANALISIS DE PRECIOS"),Tabla_NumeroItem,2,FALSE),"")</f>
        <v>14.2.2</v>
      </c>
      <c r="C10507" s="84" t="str">
        <f>IFERROR(VLOOKUP(B10507,Tabla_CyP,2,FALSE),"")</f>
        <v>Grupo Electrogeno</v>
      </c>
      <c r="D10507" s="89"/>
      <c r="E10507" s="90"/>
      <c r="F10507" s="88" t="s">
        <v>25</v>
      </c>
      <c r="G10507" s="266" t="str">
        <f>IFERROR(VLOOKUP(B10507,Tabla_CyP,4,FALSE),"")</f>
        <v>gl</v>
      </c>
    </row>
    <row r="10508" spans="1:123" ht="24" customHeight="1" x14ac:dyDescent="0.2">
      <c r="A10508" s="264"/>
      <c r="B10508" s="83"/>
      <c r="D10508" s="89"/>
      <c r="E10508" s="90"/>
      <c r="G10508" s="265"/>
    </row>
    <row r="10509" spans="1:123" ht="24" customHeight="1" x14ac:dyDescent="0.2">
      <c r="A10509" s="443" t="s">
        <v>506</v>
      </c>
      <c r="B10509" s="444"/>
      <c r="C10509" s="445" t="s">
        <v>0</v>
      </c>
      <c r="D10509" s="445" t="s">
        <v>26</v>
      </c>
      <c r="E10509" s="447" t="s">
        <v>27</v>
      </c>
      <c r="F10509" s="449" t="s">
        <v>28</v>
      </c>
      <c r="G10509" s="449" t="s">
        <v>29</v>
      </c>
    </row>
    <row r="10510" spans="1:123" s="89" customFormat="1" ht="24" customHeight="1" x14ac:dyDescent="0.2">
      <c r="A10510" s="94" t="s">
        <v>507</v>
      </c>
      <c r="B10510" s="94" t="s">
        <v>508</v>
      </c>
      <c r="C10510" s="446"/>
      <c r="D10510" s="446"/>
      <c r="E10510" s="448"/>
      <c r="F10510" s="450"/>
      <c r="G10510" s="450"/>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14.2.2</v>
      </c>
      <c r="B10549" s="276" t="str">
        <f>C10507</f>
        <v>Grupo Electrogeno</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Primaria Creacion Bº 7 de Septiembre</v>
      </c>
      <c r="C10554" s="82"/>
      <c r="D10554" s="82"/>
      <c r="E10554" s="82"/>
      <c r="F10554" s="88" t="s">
        <v>37</v>
      </c>
      <c r="G10554" s="263">
        <f>Fecha_Base</f>
        <v>0</v>
      </c>
    </row>
    <row r="10555" spans="1:123" ht="24" customHeight="1" x14ac:dyDescent="0.2">
      <c r="A10555" s="264" t="s">
        <v>600</v>
      </c>
      <c r="B10555" s="83" t="str">
        <f>Ubicación</f>
        <v>Chimbas</v>
      </c>
      <c r="C10555" s="83"/>
      <c r="D10555" s="89"/>
      <c r="E10555" s="90"/>
      <c r="G10555" s="265"/>
    </row>
    <row r="10556" spans="1:123" ht="24" customHeight="1" x14ac:dyDescent="0.2">
      <c r="A10556" s="264" t="s">
        <v>38</v>
      </c>
      <c r="B10556" s="92">
        <f>IFERROR(VALUE(LEFT(B10557,FIND(".",B10557)-1)),"")</f>
        <v>16</v>
      </c>
      <c r="C10556" s="84" t="str">
        <f>IFERROR(VLOOKUP(B10556,Tabla_CyP,2,FALSE),"")</f>
        <v xml:space="preserve"> INSTALACIÓN DE AIRE ACONDICIONADO</v>
      </c>
      <c r="E10556" s="90"/>
      <c r="G10556" s="265"/>
    </row>
    <row r="10557" spans="1:123" ht="24" customHeight="1" x14ac:dyDescent="0.2">
      <c r="A10557" s="264" t="s">
        <v>24</v>
      </c>
      <c r="B10557" s="93" t="str">
        <f>IFERROR(VLOOKUP(COUNTIF($A$1:A10557,"ANALISIS DE PRECIOS"),Tabla_NumeroItem,2,FALSE),"")</f>
        <v>16.1.1</v>
      </c>
      <c r="C10557" s="84" t="str">
        <f>IFERROR(VLOOKUP(B10557,Tabla_CyP,2,FALSE),"")</f>
        <v>Equipos de Aire Acondicionado 6500 fr</v>
      </c>
      <c r="D10557" s="89"/>
      <c r="E10557" s="90"/>
      <c r="F10557" s="88" t="s">
        <v>25</v>
      </c>
      <c r="G10557" s="266" t="str">
        <f>IFERROR(VLOOKUP(B10557,Tabla_CyP,4,FALSE),"")</f>
        <v>Un</v>
      </c>
    </row>
    <row r="10558" spans="1:123" ht="24" customHeight="1" x14ac:dyDescent="0.2">
      <c r="A10558" s="264"/>
      <c r="B10558" s="83"/>
      <c r="D10558" s="89"/>
      <c r="E10558" s="90"/>
      <c r="G10558" s="265"/>
    </row>
    <row r="10559" spans="1:123" ht="24" customHeight="1" x14ac:dyDescent="0.2">
      <c r="A10559" s="443" t="s">
        <v>506</v>
      </c>
      <c r="B10559" s="444"/>
      <c r="C10559" s="445" t="s">
        <v>0</v>
      </c>
      <c r="D10559" s="445" t="s">
        <v>26</v>
      </c>
      <c r="E10559" s="447" t="s">
        <v>27</v>
      </c>
      <c r="F10559" s="449" t="s">
        <v>28</v>
      </c>
      <c r="G10559" s="449" t="s">
        <v>29</v>
      </c>
    </row>
    <row r="10560" spans="1:123" s="89" customFormat="1" ht="24" customHeight="1" x14ac:dyDescent="0.2">
      <c r="A10560" s="94" t="s">
        <v>507</v>
      </c>
      <c r="B10560" s="94" t="s">
        <v>508</v>
      </c>
      <c r="C10560" s="446"/>
      <c r="D10560" s="446"/>
      <c r="E10560" s="448"/>
      <c r="F10560" s="450"/>
      <c r="G10560" s="450"/>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16.1.1</v>
      </c>
      <c r="B10599" s="276" t="str">
        <f>C10557</f>
        <v>Equipos de Aire Acondicionado 6500 fr</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Primaria Creacion Bº 7 de Septiembre</v>
      </c>
      <c r="C10604" s="82"/>
      <c r="D10604" s="82"/>
      <c r="E10604" s="82"/>
      <c r="F10604" s="88" t="s">
        <v>37</v>
      </c>
      <c r="G10604" s="263">
        <f>Fecha_Base</f>
        <v>0</v>
      </c>
    </row>
    <row r="10605" spans="1:7" ht="24" customHeight="1" x14ac:dyDescent="0.2">
      <c r="A10605" s="264" t="s">
        <v>600</v>
      </c>
      <c r="B10605" s="83" t="str">
        <f>Ubicación</f>
        <v>Chimbas</v>
      </c>
      <c r="C10605" s="83"/>
      <c r="D10605" s="89"/>
      <c r="E10605" s="90"/>
      <c r="G10605" s="265"/>
    </row>
    <row r="10606" spans="1:7" ht="24" customHeight="1" x14ac:dyDescent="0.2">
      <c r="A10606" s="264" t="s">
        <v>38</v>
      </c>
      <c r="B10606" s="92">
        <f>IFERROR(VALUE(LEFT(B10607,FIND(".",B10607)-1)),"")</f>
        <v>16</v>
      </c>
      <c r="C10606" s="84" t="str">
        <f>IFERROR(VLOOKUP(B10606,Tabla_CyP,2,FALSE),"")</f>
        <v xml:space="preserve"> INSTALACIÓN DE AIRE ACONDICIONADO</v>
      </c>
      <c r="E10606" s="90"/>
      <c r="G10606" s="265"/>
    </row>
    <row r="10607" spans="1:7" ht="24" customHeight="1" x14ac:dyDescent="0.2">
      <c r="A10607" s="264" t="s">
        <v>24</v>
      </c>
      <c r="B10607" s="93" t="str">
        <f>IFERROR(VLOOKUP(COUNTIF($A$1:A10607,"ANALISIS DE PRECIOS"),Tabla_NumeroItem,2,FALSE),"")</f>
        <v>16.1.2</v>
      </c>
      <c r="C10607" s="84" t="str">
        <f>IFERROR(VLOOKUP(B10607,Tabla_CyP,2,FALSE),"")</f>
        <v>Equipos de Aire Acondicionado 3500 fr</v>
      </c>
      <c r="D10607" s="89"/>
      <c r="E10607" s="90"/>
      <c r="F10607" s="88" t="s">
        <v>25</v>
      </c>
      <c r="G10607" s="266" t="str">
        <f>IFERROR(VLOOKUP(B10607,Tabla_CyP,4,FALSE),"")</f>
        <v>Un</v>
      </c>
    </row>
    <row r="10608" spans="1:7" ht="24" customHeight="1" x14ac:dyDescent="0.2">
      <c r="A10608" s="264"/>
      <c r="B10608" s="83"/>
      <c r="D10608" s="89"/>
      <c r="E10608" s="90"/>
      <c r="G10608" s="265"/>
    </row>
    <row r="10609" spans="1:123" ht="24" customHeight="1" x14ac:dyDescent="0.2">
      <c r="A10609" s="443" t="s">
        <v>506</v>
      </c>
      <c r="B10609" s="444"/>
      <c r="C10609" s="445" t="s">
        <v>0</v>
      </c>
      <c r="D10609" s="445" t="s">
        <v>26</v>
      </c>
      <c r="E10609" s="447" t="s">
        <v>27</v>
      </c>
      <c r="F10609" s="449" t="s">
        <v>28</v>
      </c>
      <c r="G10609" s="449" t="s">
        <v>29</v>
      </c>
    </row>
    <row r="10610" spans="1:123" s="89" customFormat="1" ht="24" customHeight="1" x14ac:dyDescent="0.2">
      <c r="A10610" s="94" t="s">
        <v>507</v>
      </c>
      <c r="B10610" s="94" t="s">
        <v>508</v>
      </c>
      <c r="C10610" s="446"/>
      <c r="D10610" s="446"/>
      <c r="E10610" s="448"/>
      <c r="F10610" s="450"/>
      <c r="G10610" s="450"/>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16.1.2</v>
      </c>
      <c r="B10649" s="276" t="str">
        <f>C10607</f>
        <v>Equipos de Aire Acondicionado 3500 fr</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Primaria Creacion Bº 7 de Septiembre</v>
      </c>
      <c r="C10654" s="82"/>
      <c r="D10654" s="82"/>
      <c r="E10654" s="82"/>
      <c r="F10654" s="88" t="s">
        <v>37</v>
      </c>
      <c r="G10654" s="263">
        <f>Fecha_Base</f>
        <v>0</v>
      </c>
    </row>
    <row r="10655" spans="1:7" ht="24" customHeight="1" x14ac:dyDescent="0.2">
      <c r="A10655" s="264" t="s">
        <v>600</v>
      </c>
      <c r="B10655" s="83" t="str">
        <f>Ubicación</f>
        <v>Chimbas</v>
      </c>
      <c r="C10655" s="83"/>
      <c r="D10655" s="89"/>
      <c r="E10655" s="90"/>
      <c r="G10655" s="265"/>
    </row>
    <row r="10656" spans="1:7" ht="24" customHeight="1" x14ac:dyDescent="0.2">
      <c r="A10656" s="264" t="s">
        <v>38</v>
      </c>
      <c r="B10656" s="92">
        <f>IFERROR(VALUE(LEFT(B10657,FIND(".",B10657)-1)),"")</f>
        <v>16</v>
      </c>
      <c r="C10656" s="84" t="str">
        <f>IFERROR(VLOOKUP(B10656,Tabla_CyP,2,FALSE),"")</f>
        <v xml:space="preserve"> INSTALACIÓN DE AIRE ACONDICIONADO</v>
      </c>
      <c r="E10656" s="90"/>
      <c r="G10656" s="265"/>
    </row>
    <row r="10657" spans="1:123" ht="24" customHeight="1" x14ac:dyDescent="0.2">
      <c r="A10657" s="264" t="s">
        <v>24</v>
      </c>
      <c r="B10657" s="93" t="str">
        <f>IFERROR(VLOOKUP(COUNTIF($A$1:A10657,"ANALISIS DE PRECIOS"),Tabla_NumeroItem,2,FALSE),"")</f>
        <v>16.1.3</v>
      </c>
      <c r="C10657" s="84" t="str">
        <f>IFERROR(VLOOKUP(B10657,Tabla_CyP,2,FALSE),"")</f>
        <v>Accesorios</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43" t="s">
        <v>506</v>
      </c>
      <c r="B10659" s="444"/>
      <c r="C10659" s="445" t="s">
        <v>0</v>
      </c>
      <c r="D10659" s="445" t="s">
        <v>26</v>
      </c>
      <c r="E10659" s="447" t="s">
        <v>27</v>
      </c>
      <c r="F10659" s="449" t="s">
        <v>28</v>
      </c>
      <c r="G10659" s="449" t="s">
        <v>29</v>
      </c>
    </row>
    <row r="10660" spans="1:123" s="89" customFormat="1" ht="24" customHeight="1" x14ac:dyDescent="0.2">
      <c r="A10660" s="94" t="s">
        <v>507</v>
      </c>
      <c r="B10660" s="94" t="s">
        <v>508</v>
      </c>
      <c r="C10660" s="446"/>
      <c r="D10660" s="446"/>
      <c r="E10660" s="448"/>
      <c r="F10660" s="450"/>
      <c r="G10660" s="450"/>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16.1.3</v>
      </c>
      <c r="B10699" s="276" t="str">
        <f>C10657</f>
        <v>Accesorios</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Primaria Creacion Bº 7 de Septiembre</v>
      </c>
      <c r="C10704" s="82"/>
      <c r="D10704" s="82"/>
      <c r="E10704" s="82"/>
      <c r="F10704" s="88" t="s">
        <v>37</v>
      </c>
      <c r="G10704" s="263">
        <f>Fecha_Base</f>
        <v>0</v>
      </c>
    </row>
    <row r="10705" spans="1:123" ht="24" customHeight="1" x14ac:dyDescent="0.2">
      <c r="A10705" s="264" t="s">
        <v>600</v>
      </c>
      <c r="B10705" s="83" t="str">
        <f>Ubicación</f>
        <v>Chimbas</v>
      </c>
      <c r="C10705" s="83"/>
      <c r="D10705" s="89"/>
      <c r="E10705" s="90"/>
      <c r="G10705" s="265"/>
    </row>
    <row r="10706" spans="1:123" ht="24" customHeight="1" x14ac:dyDescent="0.2">
      <c r="A10706" s="264" t="s">
        <v>38</v>
      </c>
      <c r="B10706" s="92">
        <f>IFERROR(VALUE(LEFT(B10707,FIND(".",B10707)-1)),"")</f>
        <v>17</v>
      </c>
      <c r="C10706" s="84" t="str">
        <f>IFERROR(VLOOKUP(B10706,Tabla_CyP,2,FALSE),"")</f>
        <v xml:space="preserve"> INSTALACIÓN DE SEGURIDAD</v>
      </c>
      <c r="E10706" s="90"/>
      <c r="G10706" s="265"/>
    </row>
    <row r="10707" spans="1:123" ht="24" customHeight="1" x14ac:dyDescent="0.2">
      <c r="A10707" s="264" t="s">
        <v>24</v>
      </c>
      <c r="B10707" s="93" t="str">
        <f>IFERROR(VLOOKUP(COUNTIF($A$1:A10707,"ANALISIS DE PRECIOS"),Tabla_NumeroItem,2,FALSE),"")</f>
        <v>17.1.1.1</v>
      </c>
      <c r="C10707" s="84" t="str">
        <f>IFERROR(VLOOKUP(B10707,Tabla_CyP,2,FALSE),"")</f>
        <v>Caño PEAD 2 1/2"</v>
      </c>
      <c r="D10707" s="89"/>
      <c r="E10707" s="90"/>
      <c r="F10707" s="88" t="s">
        <v>25</v>
      </c>
      <c r="G10707" s="266" t="str">
        <f>IFERROR(VLOOKUP(B10707,Tabla_CyP,4,FALSE),"")</f>
        <v>m.</v>
      </c>
    </row>
    <row r="10708" spans="1:123" ht="24" customHeight="1" x14ac:dyDescent="0.2">
      <c r="A10708" s="264"/>
      <c r="B10708" s="83"/>
      <c r="D10708" s="89"/>
      <c r="E10708" s="90"/>
      <c r="G10708" s="265"/>
    </row>
    <row r="10709" spans="1:123" ht="24" customHeight="1" x14ac:dyDescent="0.2">
      <c r="A10709" s="443" t="s">
        <v>506</v>
      </c>
      <c r="B10709" s="444"/>
      <c r="C10709" s="445" t="s">
        <v>0</v>
      </c>
      <c r="D10709" s="445" t="s">
        <v>26</v>
      </c>
      <c r="E10709" s="447" t="s">
        <v>27</v>
      </c>
      <c r="F10709" s="449" t="s">
        <v>28</v>
      </c>
      <c r="G10709" s="449" t="s">
        <v>29</v>
      </c>
    </row>
    <row r="10710" spans="1:123" s="89" customFormat="1" ht="24" customHeight="1" x14ac:dyDescent="0.2">
      <c r="A10710" s="94" t="s">
        <v>507</v>
      </c>
      <c r="B10710" s="94" t="s">
        <v>508</v>
      </c>
      <c r="C10710" s="446"/>
      <c r="D10710" s="446"/>
      <c r="E10710" s="448"/>
      <c r="F10710" s="450"/>
      <c r="G10710" s="450"/>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17.1.1.1</v>
      </c>
      <c r="B10749" s="276" t="str">
        <f>C10707</f>
        <v>Caño PEAD 2 1/2"</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Primaria Creacion Bº 7 de Septiembre</v>
      </c>
      <c r="C10754" s="82"/>
      <c r="D10754" s="82"/>
      <c r="E10754" s="82"/>
      <c r="F10754" s="88" t="s">
        <v>37</v>
      </c>
      <c r="G10754" s="263">
        <f>Fecha_Base</f>
        <v>0</v>
      </c>
    </row>
    <row r="10755" spans="1:123" ht="24" customHeight="1" x14ac:dyDescent="0.2">
      <c r="A10755" s="264" t="s">
        <v>600</v>
      </c>
      <c r="B10755" s="83" t="str">
        <f>Ubicación</f>
        <v>Chimbas</v>
      </c>
      <c r="C10755" s="83"/>
      <c r="D10755" s="89"/>
      <c r="E10755" s="90"/>
      <c r="G10755" s="265"/>
    </row>
    <row r="10756" spans="1:123" ht="24" customHeight="1" x14ac:dyDescent="0.2">
      <c r="A10756" s="264" t="s">
        <v>38</v>
      </c>
      <c r="B10756" s="92">
        <f>IFERROR(VALUE(LEFT(B10757,FIND(".",B10757)-1)),"")</f>
        <v>17</v>
      </c>
      <c r="C10756" s="84" t="str">
        <f>IFERROR(VLOOKUP(B10756,Tabla_CyP,2,FALSE),"")</f>
        <v xml:space="preserve"> INSTALACIÓN DE SEGURIDAD</v>
      </c>
      <c r="E10756" s="90"/>
      <c r="G10756" s="265"/>
    </row>
    <row r="10757" spans="1:123" ht="24" customHeight="1" x14ac:dyDescent="0.2">
      <c r="A10757" s="264" t="s">
        <v>24</v>
      </c>
      <c r="B10757" s="93" t="str">
        <f>IFERROR(VLOOKUP(COUNTIF($A$1:A10757,"ANALISIS DE PRECIOS"),Tabla_NumeroItem,2,FALSE),"")</f>
        <v>17.1.1.2</v>
      </c>
      <c r="C10757" s="84" t="str">
        <f>IFERROR(VLOOKUP(B10757,Tabla_CyP,2,FALSE),"")</f>
        <v>Caño PEAD 3"</v>
      </c>
      <c r="D10757" s="89"/>
      <c r="E10757" s="90"/>
      <c r="F10757" s="88" t="s">
        <v>25</v>
      </c>
      <c r="G10757" s="266" t="str">
        <f>IFERROR(VLOOKUP(B10757,Tabla_CyP,4,FALSE),"")</f>
        <v>m.</v>
      </c>
    </row>
    <row r="10758" spans="1:123" ht="24" customHeight="1" x14ac:dyDescent="0.2">
      <c r="A10758" s="264"/>
      <c r="B10758" s="83"/>
      <c r="D10758" s="89"/>
      <c r="E10758" s="90"/>
      <c r="G10758" s="265"/>
    </row>
    <row r="10759" spans="1:123" ht="24" customHeight="1" x14ac:dyDescent="0.2">
      <c r="A10759" s="443" t="s">
        <v>506</v>
      </c>
      <c r="B10759" s="444"/>
      <c r="C10759" s="445" t="s">
        <v>0</v>
      </c>
      <c r="D10759" s="445" t="s">
        <v>26</v>
      </c>
      <c r="E10759" s="447" t="s">
        <v>27</v>
      </c>
      <c r="F10759" s="449" t="s">
        <v>28</v>
      </c>
      <c r="G10759" s="449" t="s">
        <v>29</v>
      </c>
    </row>
    <row r="10760" spans="1:123" s="89" customFormat="1" ht="24" customHeight="1" x14ac:dyDescent="0.2">
      <c r="A10760" s="94" t="s">
        <v>507</v>
      </c>
      <c r="B10760" s="94" t="s">
        <v>508</v>
      </c>
      <c r="C10760" s="446"/>
      <c r="D10760" s="446"/>
      <c r="E10760" s="448"/>
      <c r="F10760" s="450"/>
      <c r="G10760" s="450"/>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17.1.1.2</v>
      </c>
      <c r="B10799" s="276" t="str">
        <f>C10757</f>
        <v>Caño PEAD 3"</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Primaria Creacion Bº 7 de Septiembre</v>
      </c>
      <c r="C10804" s="82"/>
      <c r="D10804" s="82"/>
      <c r="E10804" s="82"/>
      <c r="F10804" s="88" t="s">
        <v>37</v>
      </c>
      <c r="G10804" s="263">
        <f>Fecha_Base</f>
        <v>0</v>
      </c>
    </row>
    <row r="10805" spans="1:123" ht="24" customHeight="1" x14ac:dyDescent="0.2">
      <c r="A10805" s="264" t="s">
        <v>600</v>
      </c>
      <c r="B10805" s="83" t="str">
        <f>Ubicación</f>
        <v>Chimbas</v>
      </c>
      <c r="C10805" s="83"/>
      <c r="D10805" s="89"/>
      <c r="E10805" s="90"/>
      <c r="G10805" s="265"/>
    </row>
    <row r="10806" spans="1:123" ht="24" customHeight="1" x14ac:dyDescent="0.2">
      <c r="A10806" s="264" t="s">
        <v>38</v>
      </c>
      <c r="B10806" s="92">
        <f>IFERROR(VALUE(LEFT(B10807,FIND(".",B10807)-1)),"")</f>
        <v>17</v>
      </c>
      <c r="C10806" s="84" t="str">
        <f>IFERROR(VLOOKUP(B10806,Tabla_CyP,2,FALSE),"")</f>
        <v xml:space="preserve"> INSTALACIÓN DE SEGURIDAD</v>
      </c>
      <c r="E10806" s="90"/>
      <c r="G10806" s="265"/>
    </row>
    <row r="10807" spans="1:123" ht="24" customHeight="1" x14ac:dyDescent="0.2">
      <c r="A10807" s="264" t="s">
        <v>24</v>
      </c>
      <c r="B10807" s="93" t="str">
        <f>IFERROR(VLOOKUP(COUNTIF($A$1:A10807,"ANALISIS DE PRECIOS"),Tabla_NumeroItem,2,FALSE),"")</f>
        <v>17.1.1.3</v>
      </c>
      <c r="C10807" s="84" t="str">
        <f>IFERROR(VLOOKUP(B10807,Tabla_CyP,2,FALSE),"")</f>
        <v>Caño PEAD 3 1/2"</v>
      </c>
      <c r="D10807" s="89"/>
      <c r="E10807" s="90"/>
      <c r="F10807" s="88" t="s">
        <v>25</v>
      </c>
      <c r="G10807" s="266" t="str">
        <f>IFERROR(VLOOKUP(B10807,Tabla_CyP,4,FALSE),"")</f>
        <v>m.</v>
      </c>
    </row>
    <row r="10808" spans="1:123" ht="24" customHeight="1" x14ac:dyDescent="0.2">
      <c r="A10808" s="264"/>
      <c r="B10808" s="83"/>
      <c r="D10808" s="89"/>
      <c r="E10808" s="90"/>
      <c r="G10808" s="265"/>
    </row>
    <row r="10809" spans="1:123" ht="24" customHeight="1" x14ac:dyDescent="0.2">
      <c r="A10809" s="443" t="s">
        <v>506</v>
      </c>
      <c r="B10809" s="444"/>
      <c r="C10809" s="445" t="s">
        <v>0</v>
      </c>
      <c r="D10809" s="445" t="s">
        <v>26</v>
      </c>
      <c r="E10809" s="447" t="s">
        <v>27</v>
      </c>
      <c r="F10809" s="449" t="s">
        <v>28</v>
      </c>
      <c r="G10809" s="449" t="s">
        <v>29</v>
      </c>
    </row>
    <row r="10810" spans="1:123" s="89" customFormat="1" ht="24" customHeight="1" x14ac:dyDescent="0.2">
      <c r="A10810" s="94" t="s">
        <v>507</v>
      </c>
      <c r="B10810" s="94" t="s">
        <v>508</v>
      </c>
      <c r="C10810" s="446"/>
      <c r="D10810" s="446"/>
      <c r="E10810" s="448"/>
      <c r="F10810" s="450"/>
      <c r="G10810" s="450"/>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17.1.1.3</v>
      </c>
      <c r="B10849" s="276" t="str">
        <f>C10807</f>
        <v>Caño PEAD 3 1/2"</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Primaria Creacion Bº 7 de Septiembre</v>
      </c>
      <c r="C10854" s="82"/>
      <c r="D10854" s="82"/>
      <c r="E10854" s="82"/>
      <c r="F10854" s="88" t="s">
        <v>37</v>
      </c>
      <c r="G10854" s="263">
        <f>Fecha_Base</f>
        <v>0</v>
      </c>
    </row>
    <row r="10855" spans="1:123" ht="24" customHeight="1" x14ac:dyDescent="0.2">
      <c r="A10855" s="264" t="s">
        <v>600</v>
      </c>
      <c r="B10855" s="83" t="str">
        <f>Ubicación</f>
        <v>Chimbas</v>
      </c>
      <c r="C10855" s="83"/>
      <c r="D10855" s="89"/>
      <c r="E10855" s="90"/>
      <c r="G10855" s="265"/>
    </row>
    <row r="10856" spans="1:123" ht="24" customHeight="1" x14ac:dyDescent="0.2">
      <c r="A10856" s="264" t="s">
        <v>38</v>
      </c>
      <c r="B10856" s="92">
        <f>IFERROR(VALUE(LEFT(B10857,FIND(".",B10857)-1)),"")</f>
        <v>17</v>
      </c>
      <c r="C10856" s="84" t="str">
        <f>IFERROR(VLOOKUP(B10856,Tabla_CyP,2,FALSE),"")</f>
        <v xml:space="preserve"> INSTALACIÓN DE SEGURIDAD</v>
      </c>
      <c r="E10856" s="90"/>
      <c r="G10856" s="265"/>
    </row>
    <row r="10857" spans="1:123" ht="24" customHeight="1" x14ac:dyDescent="0.2">
      <c r="A10857" s="264" t="s">
        <v>24</v>
      </c>
      <c r="B10857" s="93" t="str">
        <f>IFERROR(VLOOKUP(COUNTIF($A$1:A10857,"ANALISIS DE PRECIOS"),Tabla_NumeroItem,2,FALSE),"")</f>
        <v>17.1.1.4</v>
      </c>
      <c r="C10857" s="84" t="str">
        <f>IFERROR(VLOOKUP(B10857,Tabla_CyP,2,FALSE),"")</f>
        <v>Caño PEAD 5"</v>
      </c>
      <c r="D10857" s="89"/>
      <c r="E10857" s="90"/>
      <c r="F10857" s="88" t="s">
        <v>25</v>
      </c>
      <c r="G10857" s="266" t="str">
        <f>IFERROR(VLOOKUP(B10857,Tabla_CyP,4,FALSE),"")</f>
        <v>m.</v>
      </c>
    </row>
    <row r="10858" spans="1:123" ht="24" customHeight="1" x14ac:dyDescent="0.2">
      <c r="A10858" s="264"/>
      <c r="B10858" s="83"/>
      <c r="D10858" s="89"/>
      <c r="E10858" s="90"/>
      <c r="G10858" s="265"/>
    </row>
    <row r="10859" spans="1:123" ht="24" customHeight="1" x14ac:dyDescent="0.2">
      <c r="A10859" s="443" t="s">
        <v>506</v>
      </c>
      <c r="B10859" s="444"/>
      <c r="C10859" s="445" t="s">
        <v>0</v>
      </c>
      <c r="D10859" s="445" t="s">
        <v>26</v>
      </c>
      <c r="E10859" s="447" t="s">
        <v>27</v>
      </c>
      <c r="F10859" s="449" t="s">
        <v>28</v>
      </c>
      <c r="G10859" s="449" t="s">
        <v>29</v>
      </c>
    </row>
    <row r="10860" spans="1:123" s="89" customFormat="1" ht="24" customHeight="1" x14ac:dyDescent="0.2">
      <c r="A10860" s="94" t="s">
        <v>507</v>
      </c>
      <c r="B10860" s="94" t="s">
        <v>508</v>
      </c>
      <c r="C10860" s="446"/>
      <c r="D10860" s="446"/>
      <c r="E10860" s="448"/>
      <c r="F10860" s="450"/>
      <c r="G10860" s="450"/>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17.1.1.4</v>
      </c>
      <c r="B10899" s="276" t="str">
        <f>C10857</f>
        <v>Caño PEAD 5"</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Primaria Creacion Bº 7 de Septiembre</v>
      </c>
      <c r="C10904" s="82"/>
      <c r="D10904" s="82"/>
      <c r="E10904" s="82"/>
      <c r="F10904" s="88" t="s">
        <v>37</v>
      </c>
      <c r="G10904" s="263">
        <f>Fecha_Base</f>
        <v>0</v>
      </c>
    </row>
    <row r="10905" spans="1:123" ht="24" customHeight="1" x14ac:dyDescent="0.2">
      <c r="A10905" s="264" t="s">
        <v>600</v>
      </c>
      <c r="B10905" s="83" t="str">
        <f>Ubicación</f>
        <v>Chimbas</v>
      </c>
      <c r="C10905" s="83"/>
      <c r="D10905" s="89"/>
      <c r="E10905" s="90"/>
      <c r="G10905" s="265"/>
    </row>
    <row r="10906" spans="1:123" ht="24" customHeight="1" x14ac:dyDescent="0.2">
      <c r="A10906" s="264" t="s">
        <v>38</v>
      </c>
      <c r="B10906" s="92">
        <f>IFERROR(VALUE(LEFT(B10907,FIND(".",B10907)-1)),"")</f>
        <v>17</v>
      </c>
      <c r="C10906" s="84" t="str">
        <f>IFERROR(VLOOKUP(B10906,Tabla_CyP,2,FALSE),"")</f>
        <v xml:space="preserve"> INSTALACIÓN DE SEGURIDAD</v>
      </c>
      <c r="E10906" s="90"/>
      <c r="G10906" s="265"/>
    </row>
    <row r="10907" spans="1:123" ht="24" customHeight="1" x14ac:dyDescent="0.2">
      <c r="A10907" s="264" t="s">
        <v>24</v>
      </c>
      <c r="B10907" s="93" t="str">
        <f>IFERROR(VLOOKUP(COUNTIF($A$1:A10907,"ANALISIS DE PRECIOS"),Tabla_NumeroItem,2,FALSE),"")</f>
        <v>17.1.2.1</v>
      </c>
      <c r="C10907" s="84" t="str">
        <f>IFERROR(VLOOKUP(B10907,Tabla_CyP,2,FALSE),"")</f>
        <v>Toma de Incendio para Bomberos en Vereda</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43" t="s">
        <v>506</v>
      </c>
      <c r="B10909" s="444"/>
      <c r="C10909" s="445" t="s">
        <v>0</v>
      </c>
      <c r="D10909" s="445" t="s">
        <v>26</v>
      </c>
      <c r="E10909" s="447" t="s">
        <v>27</v>
      </c>
      <c r="F10909" s="449" t="s">
        <v>28</v>
      </c>
      <c r="G10909" s="449" t="s">
        <v>29</v>
      </c>
    </row>
    <row r="10910" spans="1:123" s="89" customFormat="1" ht="24" customHeight="1" x14ac:dyDescent="0.2">
      <c r="A10910" s="94" t="s">
        <v>507</v>
      </c>
      <c r="B10910" s="94" t="s">
        <v>508</v>
      </c>
      <c r="C10910" s="446"/>
      <c r="D10910" s="446"/>
      <c r="E10910" s="448"/>
      <c r="F10910" s="450"/>
      <c r="G10910" s="450"/>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17.1.2.1</v>
      </c>
      <c r="B10949" s="276" t="str">
        <f>C10907</f>
        <v>Toma de Incendio para Bomberos en Vereda</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Primaria Creacion Bº 7 de Septiembre</v>
      </c>
      <c r="C10954" s="82"/>
      <c r="D10954" s="82"/>
      <c r="E10954" s="82"/>
      <c r="F10954" s="88" t="s">
        <v>37</v>
      </c>
      <c r="G10954" s="263">
        <f>Fecha_Base</f>
        <v>0</v>
      </c>
    </row>
    <row r="10955" spans="1:123" ht="24" customHeight="1" x14ac:dyDescent="0.2">
      <c r="A10955" s="264" t="s">
        <v>600</v>
      </c>
      <c r="B10955" s="83" t="str">
        <f>Ubicación</f>
        <v>Chimbas</v>
      </c>
      <c r="C10955" s="83"/>
      <c r="D10955" s="89"/>
      <c r="E10955" s="90"/>
      <c r="G10955" s="265"/>
    </row>
    <row r="10956" spans="1:123" ht="24" customHeight="1" x14ac:dyDescent="0.2">
      <c r="A10956" s="264" t="s">
        <v>38</v>
      </c>
      <c r="B10956" s="92">
        <f>IFERROR(VALUE(LEFT(B10957,FIND(".",B10957)-1)),"")</f>
        <v>17</v>
      </c>
      <c r="C10956" s="84" t="str">
        <f>IFERROR(VLOOKUP(B10956,Tabla_CyP,2,FALSE),"")</f>
        <v xml:space="preserve"> INSTALACIÓN DE SEGURIDAD</v>
      </c>
      <c r="E10956" s="90"/>
      <c r="G10956" s="265"/>
    </row>
    <row r="10957" spans="1:123" ht="24" customHeight="1" x14ac:dyDescent="0.2">
      <c r="A10957" s="264" t="s">
        <v>24</v>
      </c>
      <c r="B10957" s="93" t="str">
        <f>IFERROR(VLOOKUP(COUNTIF($A$1:A10957,"ANALISIS DE PRECIOS"),Tabla_NumeroItem,2,FALSE),"")</f>
        <v>17.1.2.2</v>
      </c>
      <c r="C10957" s="84" t="str">
        <f>IFERROR(VLOOKUP(B10957,Tabla_CyP,2,FALSE),"")</f>
        <v>Gabinete Antivàndalo para Hidrantes Completo Manguera 45mm largo 25mtrs</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43" t="s">
        <v>506</v>
      </c>
      <c r="B10959" s="444"/>
      <c r="C10959" s="445" t="s">
        <v>0</v>
      </c>
      <c r="D10959" s="445" t="s">
        <v>26</v>
      </c>
      <c r="E10959" s="447" t="s">
        <v>27</v>
      </c>
      <c r="F10959" s="449" t="s">
        <v>28</v>
      </c>
      <c r="G10959" s="449" t="s">
        <v>29</v>
      </c>
    </row>
    <row r="10960" spans="1:123" s="89" customFormat="1" ht="24" customHeight="1" x14ac:dyDescent="0.2">
      <c r="A10960" s="94" t="s">
        <v>507</v>
      </c>
      <c r="B10960" s="94" t="s">
        <v>508</v>
      </c>
      <c r="C10960" s="446"/>
      <c r="D10960" s="446"/>
      <c r="E10960" s="448"/>
      <c r="F10960" s="450"/>
      <c r="G10960" s="450"/>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17.1.2.2</v>
      </c>
      <c r="B10999" s="276" t="str">
        <f>C10957</f>
        <v>Gabinete Antivàndalo para Hidrantes Completo Manguera 45mm largo 25mtrs</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Primaria Creacion Bº 7 de Septiembre</v>
      </c>
      <c r="C11004" s="82"/>
      <c r="D11004" s="82"/>
      <c r="E11004" s="82"/>
      <c r="F11004" s="88" t="s">
        <v>37</v>
      </c>
      <c r="G11004" s="263">
        <f>Fecha_Base</f>
        <v>0</v>
      </c>
    </row>
    <row r="11005" spans="1:7" ht="24" customHeight="1" x14ac:dyDescent="0.2">
      <c r="A11005" s="264" t="s">
        <v>600</v>
      </c>
      <c r="B11005" s="83" t="str">
        <f>Ubicación</f>
        <v>Chimbas</v>
      </c>
      <c r="C11005" s="83"/>
      <c r="D11005" s="89"/>
      <c r="E11005" s="90"/>
      <c r="G11005" s="265"/>
    </row>
    <row r="11006" spans="1:7" ht="24" customHeight="1" x14ac:dyDescent="0.2">
      <c r="A11006" s="264" t="s">
        <v>38</v>
      </c>
      <c r="B11006" s="92">
        <f>IFERROR(VALUE(LEFT(B11007,FIND(".",B11007)-1)),"")</f>
        <v>17</v>
      </c>
      <c r="C11006" s="84" t="str">
        <f>IFERROR(VLOOKUP(B11006,Tabla_CyP,2,FALSE),"")</f>
        <v xml:space="preserve"> INSTALACIÓN DE SEGURIDAD</v>
      </c>
      <c r="E11006" s="90"/>
      <c r="G11006" s="265"/>
    </row>
    <row r="11007" spans="1:7" ht="24" customHeight="1" x14ac:dyDescent="0.2">
      <c r="A11007" s="264" t="s">
        <v>24</v>
      </c>
      <c r="B11007" s="93" t="str">
        <f>IFERROR(VLOOKUP(COUNTIF($A$1:A11007,"ANALISIS DE PRECIOS"),Tabla_NumeroItem,2,FALSE),"")</f>
        <v>17.1.3.1</v>
      </c>
      <c r="C11007" s="84" t="str">
        <f>IFERROR(VLOOKUP(B11007,Tabla_CyP,2,FALSE),"")</f>
        <v>Matafuegos CO2 de 5 kg</v>
      </c>
      <c r="D11007" s="89"/>
      <c r="E11007" s="90"/>
      <c r="F11007" s="88" t="s">
        <v>25</v>
      </c>
      <c r="G11007" s="266" t="str">
        <f>IFERROR(VLOOKUP(B11007,Tabla_CyP,4,FALSE),"")</f>
        <v>Un.</v>
      </c>
    </row>
    <row r="11008" spans="1:7" ht="24" customHeight="1" x14ac:dyDescent="0.2">
      <c r="A11008" s="264"/>
      <c r="B11008" s="83"/>
      <c r="D11008" s="89"/>
      <c r="E11008" s="90"/>
      <c r="G11008" s="265"/>
    </row>
    <row r="11009" spans="1:123" ht="24" customHeight="1" x14ac:dyDescent="0.2">
      <c r="A11009" s="443" t="s">
        <v>506</v>
      </c>
      <c r="B11009" s="444"/>
      <c r="C11009" s="445" t="s">
        <v>0</v>
      </c>
      <c r="D11009" s="445" t="s">
        <v>26</v>
      </c>
      <c r="E11009" s="447" t="s">
        <v>27</v>
      </c>
      <c r="F11009" s="449" t="s">
        <v>28</v>
      </c>
      <c r="G11009" s="449" t="s">
        <v>29</v>
      </c>
    </row>
    <row r="11010" spans="1:123" s="89" customFormat="1" ht="24" customHeight="1" x14ac:dyDescent="0.2">
      <c r="A11010" s="94" t="s">
        <v>507</v>
      </c>
      <c r="B11010" s="94" t="s">
        <v>508</v>
      </c>
      <c r="C11010" s="446"/>
      <c r="D11010" s="446"/>
      <c r="E11010" s="448"/>
      <c r="F11010" s="450"/>
      <c r="G11010" s="450"/>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17.1.3.1</v>
      </c>
      <c r="B11049" s="276" t="str">
        <f>C11007</f>
        <v>Matafuegos CO2 de 5 kg</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Primaria Creacion Bº 7 de Septiembre</v>
      </c>
      <c r="C11054" s="82"/>
      <c r="D11054" s="82"/>
      <c r="E11054" s="82"/>
      <c r="F11054" s="88" t="s">
        <v>37</v>
      </c>
      <c r="G11054" s="263">
        <f>Fecha_Base</f>
        <v>0</v>
      </c>
    </row>
    <row r="11055" spans="1:7" ht="24" customHeight="1" x14ac:dyDescent="0.2">
      <c r="A11055" s="264" t="s">
        <v>600</v>
      </c>
      <c r="B11055" s="83" t="str">
        <f>Ubicación</f>
        <v>Chimbas</v>
      </c>
      <c r="C11055" s="83"/>
      <c r="D11055" s="89"/>
      <c r="E11055" s="90"/>
      <c r="G11055" s="265"/>
    </row>
    <row r="11056" spans="1:7" ht="24" customHeight="1" x14ac:dyDescent="0.2">
      <c r="A11056" s="264" t="s">
        <v>38</v>
      </c>
      <c r="B11056" s="92">
        <f>IFERROR(VALUE(LEFT(B11057,FIND(".",B11057)-1)),"")</f>
        <v>17</v>
      </c>
      <c r="C11056" s="84" t="str">
        <f>IFERROR(VLOOKUP(B11056,Tabla_CyP,2,FALSE),"")</f>
        <v xml:space="preserve"> INSTALACIÓN DE SEGURIDAD</v>
      </c>
      <c r="E11056" s="90"/>
      <c r="G11056" s="265"/>
    </row>
    <row r="11057" spans="1:123" ht="24" customHeight="1" x14ac:dyDescent="0.2">
      <c r="A11057" s="264" t="s">
        <v>24</v>
      </c>
      <c r="B11057" s="93" t="str">
        <f>IFERROR(VLOOKUP(COUNTIF($A$1:A11057,"ANALISIS DE PRECIOS"),Tabla_NumeroItem,2,FALSE),"")</f>
        <v>17.1.3.2</v>
      </c>
      <c r="C11057" s="84" t="str">
        <f>IFERROR(VLOOKUP(B11057,Tabla_CyP,2,FALSE),"")</f>
        <v>Matafuegos ABC de 5 kg</v>
      </c>
      <c r="D11057" s="89"/>
      <c r="E11057" s="90"/>
      <c r="F11057" s="88" t="s">
        <v>25</v>
      </c>
      <c r="G11057" s="266" t="str">
        <f>IFERROR(VLOOKUP(B11057,Tabla_CyP,4,FALSE),"")</f>
        <v>Un.</v>
      </c>
    </row>
    <row r="11058" spans="1:123" ht="24" customHeight="1" x14ac:dyDescent="0.2">
      <c r="A11058" s="264"/>
      <c r="B11058" s="83"/>
      <c r="D11058" s="89"/>
      <c r="E11058" s="90"/>
      <c r="G11058" s="265"/>
    </row>
    <row r="11059" spans="1:123" ht="24" customHeight="1" x14ac:dyDescent="0.2">
      <c r="A11059" s="443" t="s">
        <v>506</v>
      </c>
      <c r="B11059" s="444"/>
      <c r="C11059" s="445" t="s">
        <v>0</v>
      </c>
      <c r="D11059" s="445" t="s">
        <v>26</v>
      </c>
      <c r="E11059" s="447" t="s">
        <v>27</v>
      </c>
      <c r="F11059" s="449" t="s">
        <v>28</v>
      </c>
      <c r="G11059" s="449" t="s">
        <v>29</v>
      </c>
    </row>
    <row r="11060" spans="1:123" s="89" customFormat="1" ht="24" customHeight="1" x14ac:dyDescent="0.2">
      <c r="A11060" s="94" t="s">
        <v>507</v>
      </c>
      <c r="B11060" s="94" t="s">
        <v>508</v>
      </c>
      <c r="C11060" s="446"/>
      <c r="D11060" s="446"/>
      <c r="E11060" s="448"/>
      <c r="F11060" s="450"/>
      <c r="G11060" s="450"/>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17.1.3.2</v>
      </c>
      <c r="B11099" s="276" t="str">
        <f>C11057</f>
        <v>Matafuegos ABC de 5 kg</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Primaria Creacion Bº 7 de Septiembre</v>
      </c>
      <c r="C11104" s="82"/>
      <c r="D11104" s="82"/>
      <c r="E11104" s="82"/>
      <c r="F11104" s="88" t="s">
        <v>37</v>
      </c>
      <c r="G11104" s="263">
        <f>Fecha_Base</f>
        <v>0</v>
      </c>
    </row>
    <row r="11105" spans="1:123" ht="24" customHeight="1" x14ac:dyDescent="0.2">
      <c r="A11105" s="264" t="s">
        <v>600</v>
      </c>
      <c r="B11105" s="83" t="str">
        <f>Ubicación</f>
        <v>Chimbas</v>
      </c>
      <c r="C11105" s="83"/>
      <c r="D11105" s="89"/>
      <c r="E11105" s="90"/>
      <c r="G11105" s="265"/>
    </row>
    <row r="11106" spans="1:123" ht="24" customHeight="1" x14ac:dyDescent="0.2">
      <c r="A11106" s="264" t="s">
        <v>38</v>
      </c>
      <c r="B11106" s="92">
        <f>IFERROR(VALUE(LEFT(B11107,FIND(".",B11107)-1)),"")</f>
        <v>17</v>
      </c>
      <c r="C11106" s="84" t="str">
        <f>IFERROR(VLOOKUP(B11106,Tabla_CyP,2,FALSE),"")</f>
        <v xml:space="preserve"> INSTALACIÓN DE SEGURIDAD</v>
      </c>
      <c r="E11106" s="90"/>
      <c r="G11106" s="265"/>
    </row>
    <row r="11107" spans="1:123" ht="24" customHeight="1" x14ac:dyDescent="0.2">
      <c r="A11107" s="264" t="s">
        <v>24</v>
      </c>
      <c r="B11107" s="93" t="str">
        <f>IFERROR(VLOOKUP(COUNTIF($A$1:A11107,"ANALISIS DE PRECIOS"),Tabla_NumeroItem,2,FALSE),"")</f>
        <v>17.1.3.3</v>
      </c>
      <c r="C11107" s="84" t="str">
        <f>IFERROR(VLOOKUP(B11107,Tabla_CyP,2,FALSE),"")</f>
        <v>Matafuegos Clase K 5Kg</v>
      </c>
      <c r="D11107" s="89"/>
      <c r="E11107" s="90"/>
      <c r="F11107" s="88" t="s">
        <v>25</v>
      </c>
      <c r="G11107" s="266" t="str">
        <f>IFERROR(VLOOKUP(B11107,Tabla_CyP,4,FALSE),"")</f>
        <v>Un.</v>
      </c>
    </row>
    <row r="11108" spans="1:123" ht="24" customHeight="1" x14ac:dyDescent="0.2">
      <c r="A11108" s="264"/>
      <c r="B11108" s="83"/>
      <c r="D11108" s="89"/>
      <c r="E11108" s="90"/>
      <c r="G11108" s="265"/>
    </row>
    <row r="11109" spans="1:123" ht="24" customHeight="1" x14ac:dyDescent="0.2">
      <c r="A11109" s="443" t="s">
        <v>506</v>
      </c>
      <c r="B11109" s="444"/>
      <c r="C11109" s="445" t="s">
        <v>0</v>
      </c>
      <c r="D11109" s="445" t="s">
        <v>26</v>
      </c>
      <c r="E11109" s="447" t="s">
        <v>27</v>
      </c>
      <c r="F11109" s="449" t="s">
        <v>28</v>
      </c>
      <c r="G11109" s="449" t="s">
        <v>29</v>
      </c>
    </row>
    <row r="11110" spans="1:123" s="89" customFormat="1" ht="24" customHeight="1" x14ac:dyDescent="0.2">
      <c r="A11110" s="94" t="s">
        <v>507</v>
      </c>
      <c r="B11110" s="94" t="s">
        <v>508</v>
      </c>
      <c r="C11110" s="446"/>
      <c r="D11110" s="446"/>
      <c r="E11110" s="448"/>
      <c r="F11110" s="450"/>
      <c r="G11110" s="450"/>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17.1.3.3</v>
      </c>
      <c r="B11149" s="276" t="str">
        <f>C11107</f>
        <v>Matafuegos Clase K 5Kg</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Primaria Creacion Bº 7 de Septiembre</v>
      </c>
      <c r="C11154" s="82"/>
      <c r="D11154" s="82"/>
      <c r="E11154" s="82"/>
      <c r="F11154" s="88" t="s">
        <v>37</v>
      </c>
      <c r="G11154" s="263">
        <f>Fecha_Base</f>
        <v>0</v>
      </c>
    </row>
    <row r="11155" spans="1:123" ht="24" customHeight="1" x14ac:dyDescent="0.2">
      <c r="A11155" s="264" t="s">
        <v>600</v>
      </c>
      <c r="B11155" s="83" t="str">
        <f>Ubicación</f>
        <v>Chimbas</v>
      </c>
      <c r="C11155" s="83"/>
      <c r="D11155" s="89"/>
      <c r="E11155" s="90"/>
      <c r="G11155" s="265"/>
    </row>
    <row r="11156" spans="1:123" ht="24" customHeight="1" x14ac:dyDescent="0.2">
      <c r="A11156" s="264" t="s">
        <v>38</v>
      </c>
      <c r="B11156" s="92">
        <f>IFERROR(VALUE(LEFT(B11157,FIND(".",B11157)-1)),"")</f>
        <v>17</v>
      </c>
      <c r="C11156" s="84" t="str">
        <f>IFERROR(VLOOKUP(B11156,Tabla_CyP,2,FALSE),"")</f>
        <v xml:space="preserve"> INSTALACIÓN DE SEGURIDAD</v>
      </c>
      <c r="E11156" s="90"/>
      <c r="G11156" s="265"/>
    </row>
    <row r="11157" spans="1:123" ht="24" customHeight="1" x14ac:dyDescent="0.2">
      <c r="A11157" s="264" t="s">
        <v>24</v>
      </c>
      <c r="B11157" s="93" t="str">
        <f>IFERROR(VLOOKUP(COUNTIF($A$1:A11157,"ANALISIS DE PRECIOS"),Tabla_NumeroItem,2,FALSE),"")</f>
        <v>17.1.3.4</v>
      </c>
      <c r="C11157" s="84" t="str">
        <f>IFERROR(VLOOKUP(B11157,Tabla_CyP,2,FALSE),"")</f>
        <v>Cartel de Salida con Iluminación Autónoma Minimo 6 hs</v>
      </c>
      <c r="D11157" s="89"/>
      <c r="E11157" s="90"/>
      <c r="F11157" s="88" t="s">
        <v>25</v>
      </c>
      <c r="G11157" s="266" t="str">
        <f>IFERROR(VLOOKUP(B11157,Tabla_CyP,4,FALSE),"")</f>
        <v>Un.</v>
      </c>
    </row>
    <row r="11158" spans="1:123" ht="24" customHeight="1" x14ac:dyDescent="0.2">
      <c r="A11158" s="264"/>
      <c r="B11158" s="83"/>
      <c r="D11158" s="89"/>
      <c r="E11158" s="90"/>
      <c r="G11158" s="265"/>
    </row>
    <row r="11159" spans="1:123" ht="24" customHeight="1" x14ac:dyDescent="0.2">
      <c r="A11159" s="443" t="s">
        <v>506</v>
      </c>
      <c r="B11159" s="444"/>
      <c r="C11159" s="445" t="s">
        <v>0</v>
      </c>
      <c r="D11159" s="445" t="s">
        <v>26</v>
      </c>
      <c r="E11159" s="447" t="s">
        <v>27</v>
      </c>
      <c r="F11159" s="449" t="s">
        <v>28</v>
      </c>
      <c r="G11159" s="449" t="s">
        <v>29</v>
      </c>
    </row>
    <row r="11160" spans="1:123" s="89" customFormat="1" ht="24" customHeight="1" x14ac:dyDescent="0.2">
      <c r="A11160" s="94" t="s">
        <v>507</v>
      </c>
      <c r="B11160" s="94" t="s">
        <v>508</v>
      </c>
      <c r="C11160" s="446"/>
      <c r="D11160" s="446"/>
      <c r="E11160" s="448"/>
      <c r="F11160" s="450"/>
      <c r="G11160" s="450"/>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17.1.3.4</v>
      </c>
      <c r="B11199" s="276" t="str">
        <f>C11157</f>
        <v>Cartel de Salida con Iluminación Autónoma Minimo 6 hs</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Primaria Creacion Bº 7 de Septiembre</v>
      </c>
      <c r="C11204" s="82"/>
      <c r="D11204" s="82"/>
      <c r="E11204" s="82"/>
      <c r="F11204" s="88" t="s">
        <v>37</v>
      </c>
      <c r="G11204" s="263">
        <f>Fecha_Base</f>
        <v>0</v>
      </c>
    </row>
    <row r="11205" spans="1:123" ht="24" customHeight="1" x14ac:dyDescent="0.2">
      <c r="A11205" s="264" t="s">
        <v>600</v>
      </c>
      <c r="B11205" s="83" t="str">
        <f>Ubicación</f>
        <v>Chimbas</v>
      </c>
      <c r="C11205" s="83"/>
      <c r="D11205" s="89"/>
      <c r="E11205" s="90"/>
      <c r="G11205" s="265"/>
    </row>
    <row r="11206" spans="1:123" ht="24" customHeight="1" x14ac:dyDescent="0.2">
      <c r="A11206" s="264" t="s">
        <v>38</v>
      </c>
      <c r="B11206" s="92">
        <f>IFERROR(VALUE(LEFT(B11207,FIND(".",B11207)-1)),"")</f>
        <v>17</v>
      </c>
      <c r="C11206" s="84" t="str">
        <f>IFERROR(VLOOKUP(B11206,Tabla_CyP,2,FALSE),"")</f>
        <v xml:space="preserve"> INSTALACIÓN DE SEGURIDAD</v>
      </c>
      <c r="E11206" s="90"/>
      <c r="G11206" s="265"/>
    </row>
    <row r="11207" spans="1:123" ht="24" customHeight="1" x14ac:dyDescent="0.2">
      <c r="A11207" s="264" t="s">
        <v>24</v>
      </c>
      <c r="B11207" s="93" t="str">
        <f>IFERROR(VLOOKUP(COUNTIF($A$1:A11207,"ANALISIS DE PRECIOS"),Tabla_NumeroItem,2,FALSE),"")</f>
        <v>17.1.3.5</v>
      </c>
      <c r="C11207" s="84" t="str">
        <f>IFERROR(VLOOKUP(B11207,Tabla_CyP,2,FALSE),"")</f>
        <v>Cartel de Salida de PVC</v>
      </c>
      <c r="D11207" s="89"/>
      <c r="E11207" s="90"/>
      <c r="F11207" s="88" t="s">
        <v>25</v>
      </c>
      <c r="G11207" s="266" t="str">
        <f>IFERROR(VLOOKUP(B11207,Tabla_CyP,4,FALSE),"")</f>
        <v>Un.</v>
      </c>
    </row>
    <row r="11208" spans="1:123" ht="24" customHeight="1" x14ac:dyDescent="0.2">
      <c r="A11208" s="264"/>
      <c r="B11208" s="83"/>
      <c r="D11208" s="89"/>
      <c r="E11208" s="90"/>
      <c r="G11208" s="265"/>
    </row>
    <row r="11209" spans="1:123" ht="24" customHeight="1" x14ac:dyDescent="0.2">
      <c r="A11209" s="443" t="s">
        <v>506</v>
      </c>
      <c r="B11209" s="444"/>
      <c r="C11209" s="445" t="s">
        <v>0</v>
      </c>
      <c r="D11209" s="445" t="s">
        <v>26</v>
      </c>
      <c r="E11209" s="447" t="s">
        <v>27</v>
      </c>
      <c r="F11209" s="449" t="s">
        <v>28</v>
      </c>
      <c r="G11209" s="449" t="s">
        <v>29</v>
      </c>
    </row>
    <row r="11210" spans="1:123" s="89" customFormat="1" ht="24" customHeight="1" x14ac:dyDescent="0.2">
      <c r="A11210" s="94" t="s">
        <v>507</v>
      </c>
      <c r="B11210" s="94" t="s">
        <v>508</v>
      </c>
      <c r="C11210" s="446"/>
      <c r="D11210" s="446"/>
      <c r="E11210" s="448"/>
      <c r="F11210" s="450"/>
      <c r="G11210" s="450"/>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17.1.3.5</v>
      </c>
      <c r="B11249" s="276" t="str">
        <f>C11207</f>
        <v>Cartel de Salida de PVC</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Primaria Creacion Bº 7 de Septiembre</v>
      </c>
      <c r="C11254" s="82"/>
      <c r="D11254" s="82"/>
      <c r="E11254" s="82"/>
      <c r="F11254" s="88" t="s">
        <v>37</v>
      </c>
      <c r="G11254" s="263">
        <f>Fecha_Base</f>
        <v>0</v>
      </c>
    </row>
    <row r="11255" spans="1:123" ht="24" customHeight="1" x14ac:dyDescent="0.2">
      <c r="A11255" s="264" t="s">
        <v>600</v>
      </c>
      <c r="B11255" s="83" t="str">
        <f>Ubicación</f>
        <v>Chimbas</v>
      </c>
      <c r="C11255" s="83"/>
      <c r="D11255" s="89"/>
      <c r="E11255" s="90"/>
      <c r="G11255" s="265"/>
    </row>
    <row r="11256" spans="1:123" ht="24" customHeight="1" x14ac:dyDescent="0.2">
      <c r="A11256" s="264" t="s">
        <v>38</v>
      </c>
      <c r="B11256" s="92">
        <f>IFERROR(VALUE(LEFT(B11257,FIND(".",B11257)-1)),"")</f>
        <v>17</v>
      </c>
      <c r="C11256" s="84" t="str">
        <f>IFERROR(VLOOKUP(B11256,Tabla_CyP,2,FALSE),"")</f>
        <v xml:space="preserve"> INSTALACIÓN DE SEGURIDAD</v>
      </c>
      <c r="E11256" s="90"/>
      <c r="G11256" s="265"/>
    </row>
    <row r="11257" spans="1:123" ht="24" customHeight="1" x14ac:dyDescent="0.2">
      <c r="A11257" s="264" t="s">
        <v>24</v>
      </c>
      <c r="B11257" s="93" t="str">
        <f>IFERROR(VLOOKUP(COUNTIF($A$1:A11257,"ANALISIS DE PRECIOS"),Tabla_NumeroItem,2,FALSE),"")</f>
        <v>17.1.3.6</v>
      </c>
      <c r="C11257" s="84" t="str">
        <f>IFERROR(VLOOKUP(B11257,Tabla_CyP,2,FALSE),"")</f>
        <v xml:space="preserve">Botiquin Primeros Auxilios </v>
      </c>
      <c r="D11257" s="89"/>
      <c r="E11257" s="90"/>
      <c r="F11257" s="88" t="s">
        <v>25</v>
      </c>
      <c r="G11257" s="266" t="str">
        <f>IFERROR(VLOOKUP(B11257,Tabla_CyP,4,FALSE),"")</f>
        <v>Un.</v>
      </c>
    </row>
    <row r="11258" spans="1:123" ht="24" customHeight="1" x14ac:dyDescent="0.2">
      <c r="A11258" s="264"/>
      <c r="B11258" s="83"/>
      <c r="D11258" s="89"/>
      <c r="E11258" s="90"/>
      <c r="G11258" s="265"/>
    </row>
    <row r="11259" spans="1:123" ht="24" customHeight="1" x14ac:dyDescent="0.2">
      <c r="A11259" s="443" t="s">
        <v>506</v>
      </c>
      <c r="B11259" s="444"/>
      <c r="C11259" s="445" t="s">
        <v>0</v>
      </c>
      <c r="D11259" s="445" t="s">
        <v>26</v>
      </c>
      <c r="E11259" s="447" t="s">
        <v>27</v>
      </c>
      <c r="F11259" s="449" t="s">
        <v>28</v>
      </c>
      <c r="G11259" s="449" t="s">
        <v>29</v>
      </c>
    </row>
    <row r="11260" spans="1:123" s="89" customFormat="1" ht="24" customHeight="1" x14ac:dyDescent="0.2">
      <c r="A11260" s="94" t="s">
        <v>507</v>
      </c>
      <c r="B11260" s="94" t="s">
        <v>508</v>
      </c>
      <c r="C11260" s="446"/>
      <c r="D11260" s="446"/>
      <c r="E11260" s="448"/>
      <c r="F11260" s="450"/>
      <c r="G11260" s="450"/>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17.1.3.6</v>
      </c>
      <c r="B11299" s="276" t="str">
        <f>C11257</f>
        <v xml:space="preserve">Botiquin Primeros Auxilios </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Primaria Creacion Bº 7 de Septiembre</v>
      </c>
      <c r="C11304" s="82"/>
      <c r="D11304" s="82"/>
      <c r="E11304" s="82"/>
      <c r="F11304" s="88" t="s">
        <v>37</v>
      </c>
      <c r="G11304" s="263">
        <f>Fecha_Base</f>
        <v>0</v>
      </c>
    </row>
    <row r="11305" spans="1:123" ht="24" customHeight="1" x14ac:dyDescent="0.2">
      <c r="A11305" s="264" t="s">
        <v>600</v>
      </c>
      <c r="B11305" s="83" t="str">
        <f>Ubicación</f>
        <v>Chimbas</v>
      </c>
      <c r="C11305" s="83"/>
      <c r="D11305" s="89"/>
      <c r="E11305" s="90"/>
      <c r="G11305" s="265"/>
    </row>
    <row r="11306" spans="1:123" ht="24" customHeight="1" x14ac:dyDescent="0.2">
      <c r="A11306" s="264" t="s">
        <v>38</v>
      </c>
      <c r="B11306" s="92">
        <f>IFERROR(VALUE(LEFT(B11307,FIND(".",B11307)-1)),"")</f>
        <v>17</v>
      </c>
      <c r="C11306" s="84" t="str">
        <f>IFERROR(VLOOKUP(B11306,Tabla_CyP,2,FALSE),"")</f>
        <v xml:space="preserve"> INSTALACIÓN DE SEGURIDAD</v>
      </c>
      <c r="E11306" s="90"/>
      <c r="G11306" s="265"/>
    </row>
    <row r="11307" spans="1:123" ht="24" customHeight="1" x14ac:dyDescent="0.2">
      <c r="A11307" s="264" t="s">
        <v>24</v>
      </c>
      <c r="B11307" s="93" t="str">
        <f>IFERROR(VLOOKUP(COUNTIF($A$1:A11307,"ANALISIS DE PRECIOS"),Tabla_NumeroItem,2,FALSE),"")</f>
        <v>17.1.4.2</v>
      </c>
      <c r="C11307" s="84" t="str">
        <f>IFERROR(VLOOKUP(B11307,Tabla_CyP,2,FALSE),"")</f>
        <v>Tanque de Agua Exclusivo para Extincion de Incendio 5000litros</v>
      </c>
      <c r="D11307" s="89"/>
      <c r="E11307" s="90"/>
      <c r="F11307" s="88" t="s">
        <v>25</v>
      </c>
      <c r="G11307" s="266" t="str">
        <f>IFERROR(VLOOKUP(B11307,Tabla_CyP,4,FALSE),"")</f>
        <v>Un.</v>
      </c>
    </row>
    <row r="11308" spans="1:123" ht="24" customHeight="1" x14ac:dyDescent="0.2">
      <c r="A11308" s="264"/>
      <c r="B11308" s="83"/>
      <c r="D11308" s="89"/>
      <c r="E11308" s="90"/>
      <c r="G11308" s="265"/>
    </row>
    <row r="11309" spans="1:123" ht="24" customHeight="1" x14ac:dyDescent="0.2">
      <c r="A11309" s="443" t="s">
        <v>506</v>
      </c>
      <c r="B11309" s="444"/>
      <c r="C11309" s="445" t="s">
        <v>0</v>
      </c>
      <c r="D11309" s="445" t="s">
        <v>26</v>
      </c>
      <c r="E11309" s="447" t="s">
        <v>27</v>
      </c>
      <c r="F11309" s="449" t="s">
        <v>28</v>
      </c>
      <c r="G11309" s="449" t="s">
        <v>29</v>
      </c>
    </row>
    <row r="11310" spans="1:123" s="89" customFormat="1" ht="24" customHeight="1" x14ac:dyDescent="0.2">
      <c r="A11310" s="94" t="s">
        <v>507</v>
      </c>
      <c r="B11310" s="94" t="s">
        <v>508</v>
      </c>
      <c r="C11310" s="446"/>
      <c r="D11310" s="446"/>
      <c r="E11310" s="448"/>
      <c r="F11310" s="450"/>
      <c r="G11310" s="450"/>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17.1.4.2</v>
      </c>
      <c r="B11349" s="276" t="str">
        <f>C11307</f>
        <v>Tanque de Agua Exclusivo para Extincion de Incendio 5000litros</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Primaria Creacion Bº 7 de Septiembre</v>
      </c>
      <c r="C11354" s="82"/>
      <c r="D11354" s="82"/>
      <c r="E11354" s="82"/>
      <c r="F11354" s="88" t="s">
        <v>37</v>
      </c>
      <c r="G11354" s="263">
        <f>Fecha_Base</f>
        <v>0</v>
      </c>
    </row>
    <row r="11355" spans="1:123" ht="24" customHeight="1" x14ac:dyDescent="0.2">
      <c r="A11355" s="264" t="s">
        <v>600</v>
      </c>
      <c r="B11355" s="83" t="str">
        <f>Ubicación</f>
        <v>Chimbas</v>
      </c>
      <c r="C11355" s="83"/>
      <c r="D11355" s="89"/>
      <c r="E11355" s="90"/>
      <c r="G11355" s="265"/>
    </row>
    <row r="11356" spans="1:123" ht="24" customHeight="1" x14ac:dyDescent="0.2">
      <c r="A11356" s="264" t="s">
        <v>38</v>
      </c>
      <c r="B11356" s="92">
        <f>IFERROR(VALUE(LEFT(B11357,FIND(".",B11357)-1)),"")</f>
        <v>17</v>
      </c>
      <c r="C11356" s="84" t="str">
        <f>IFERROR(VLOOKUP(B11356,Tabla_CyP,2,FALSE),"")</f>
        <v xml:space="preserve"> INSTALACIÓN DE SEGURIDAD</v>
      </c>
      <c r="E11356" s="90"/>
      <c r="G11356" s="265"/>
    </row>
    <row r="11357" spans="1:123" ht="24" customHeight="1" x14ac:dyDescent="0.2">
      <c r="A11357" s="264" t="s">
        <v>24</v>
      </c>
      <c r="B11357" s="93" t="str">
        <f>IFERROR(VLOOKUP(COUNTIF($A$1:A11357,"ANALISIS DE PRECIOS"),Tabla_NumeroItem,2,FALSE),"")</f>
        <v>17.1.5</v>
      </c>
      <c r="C11357" s="84" t="str">
        <f>IFERROR(VLOOKUP(B11357,Tabla_CyP,2,FALSE),"")</f>
        <v xml:space="preserve">Planos   </v>
      </c>
      <c r="D11357" s="89"/>
      <c r="E11357" s="90"/>
      <c r="F11357" s="88" t="s">
        <v>25</v>
      </c>
      <c r="G11357" s="266" t="str">
        <f>IFERROR(VLOOKUP(B11357,Tabla_CyP,4,FALSE),"")</f>
        <v>gl</v>
      </c>
    </row>
    <row r="11358" spans="1:123" ht="24" customHeight="1" x14ac:dyDescent="0.2">
      <c r="A11358" s="264"/>
      <c r="B11358" s="83"/>
      <c r="D11358" s="89"/>
      <c r="E11358" s="90"/>
      <c r="G11358" s="265"/>
    </row>
    <row r="11359" spans="1:123" ht="24" customHeight="1" x14ac:dyDescent="0.2">
      <c r="A11359" s="443" t="s">
        <v>506</v>
      </c>
      <c r="B11359" s="444"/>
      <c r="C11359" s="445" t="s">
        <v>0</v>
      </c>
      <c r="D11359" s="445" t="s">
        <v>26</v>
      </c>
      <c r="E11359" s="447" t="s">
        <v>27</v>
      </c>
      <c r="F11359" s="449" t="s">
        <v>28</v>
      </c>
      <c r="G11359" s="449" t="s">
        <v>29</v>
      </c>
    </row>
    <row r="11360" spans="1:123" s="89" customFormat="1" ht="24" customHeight="1" x14ac:dyDescent="0.2">
      <c r="A11360" s="94" t="s">
        <v>507</v>
      </c>
      <c r="B11360" s="94" t="s">
        <v>508</v>
      </c>
      <c r="C11360" s="446"/>
      <c r="D11360" s="446"/>
      <c r="E11360" s="448"/>
      <c r="F11360" s="450"/>
      <c r="G11360" s="450"/>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17.1.5</v>
      </c>
      <c r="B11399" s="276" t="str">
        <f>C11357</f>
        <v xml:space="preserve">Planos   </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Primaria Creacion Bº 7 de Septiembre</v>
      </c>
      <c r="C11404" s="82"/>
      <c r="D11404" s="82"/>
      <c r="E11404" s="82"/>
      <c r="F11404" s="88" t="s">
        <v>37</v>
      </c>
      <c r="G11404" s="263">
        <f>Fecha_Base</f>
        <v>0</v>
      </c>
    </row>
    <row r="11405" spans="1:7" ht="24" customHeight="1" x14ac:dyDescent="0.2">
      <c r="A11405" s="264" t="s">
        <v>600</v>
      </c>
      <c r="B11405" s="83" t="str">
        <f>Ubicación</f>
        <v>Chimbas</v>
      </c>
      <c r="C11405" s="83"/>
      <c r="D11405" s="89"/>
      <c r="E11405" s="90"/>
      <c r="G11405" s="265"/>
    </row>
    <row r="11406" spans="1:7" ht="24" customHeight="1" x14ac:dyDescent="0.2">
      <c r="A11406" s="264" t="s">
        <v>38</v>
      </c>
      <c r="B11406" s="92">
        <f>IFERROR(VALUE(LEFT(B11407,FIND(".",B11407)-1)),"")</f>
        <v>17</v>
      </c>
      <c r="C11406" s="84" t="str">
        <f>IFERROR(VLOOKUP(B11406,Tabla_CyP,2,FALSE),"")</f>
        <v xml:space="preserve"> INSTALACIÓN DE SEGURIDAD</v>
      </c>
      <c r="E11406" s="90"/>
      <c r="G11406" s="265"/>
    </row>
    <row r="11407" spans="1:7" ht="24" customHeight="1" x14ac:dyDescent="0.2">
      <c r="A11407" s="264" t="s">
        <v>24</v>
      </c>
      <c r="B11407" s="93" t="str">
        <f>IFERROR(VLOOKUP(COUNTIF($A$1:A11407,"ANALISIS DE PRECIOS"),Tabla_NumeroItem,2,FALSE),"")</f>
        <v>17.2.1.1</v>
      </c>
      <c r="C11407" s="84" t="str">
        <f>IFERROR(VLOOKUP(B11407,Tabla_CyP,2,FALSE),"")</f>
        <v>Detector de humo</v>
      </c>
      <c r="D11407" s="89"/>
      <c r="E11407" s="90"/>
      <c r="F11407" s="88" t="s">
        <v>25</v>
      </c>
      <c r="G11407" s="266" t="str">
        <f>IFERROR(VLOOKUP(B11407,Tabla_CyP,4,FALSE),"")</f>
        <v>Un.</v>
      </c>
    </row>
    <row r="11408" spans="1:7" ht="24" customHeight="1" x14ac:dyDescent="0.2">
      <c r="A11408" s="264"/>
      <c r="B11408" s="83"/>
      <c r="D11408" s="89"/>
      <c r="E11408" s="90"/>
      <c r="G11408" s="265"/>
    </row>
    <row r="11409" spans="1:123" ht="24" customHeight="1" x14ac:dyDescent="0.2">
      <c r="A11409" s="443" t="s">
        <v>506</v>
      </c>
      <c r="B11409" s="444"/>
      <c r="C11409" s="445" t="s">
        <v>0</v>
      </c>
      <c r="D11409" s="445" t="s">
        <v>26</v>
      </c>
      <c r="E11409" s="447" t="s">
        <v>27</v>
      </c>
      <c r="F11409" s="449" t="s">
        <v>28</v>
      </c>
      <c r="G11409" s="449" t="s">
        <v>29</v>
      </c>
    </row>
    <row r="11410" spans="1:123" s="89" customFormat="1" ht="24" customHeight="1" x14ac:dyDescent="0.2">
      <c r="A11410" s="94" t="s">
        <v>507</v>
      </c>
      <c r="B11410" s="94" t="s">
        <v>508</v>
      </c>
      <c r="C11410" s="446"/>
      <c r="D11410" s="446"/>
      <c r="E11410" s="448"/>
      <c r="F11410" s="450"/>
      <c r="G11410" s="450"/>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17.2.1.1</v>
      </c>
      <c r="B11449" s="276" t="str">
        <f>C11407</f>
        <v>Detector de humo</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Primaria Creacion Bº 7 de Septiembre</v>
      </c>
      <c r="C11454" s="82"/>
      <c r="D11454" s="82"/>
      <c r="E11454" s="82"/>
      <c r="F11454" s="88" t="s">
        <v>37</v>
      </c>
      <c r="G11454" s="263">
        <f>Fecha_Base</f>
        <v>0</v>
      </c>
    </row>
    <row r="11455" spans="1:7" ht="24" customHeight="1" x14ac:dyDescent="0.2">
      <c r="A11455" s="264" t="s">
        <v>600</v>
      </c>
      <c r="B11455" s="83" t="str">
        <f>Ubicación</f>
        <v>Chimbas</v>
      </c>
      <c r="C11455" s="83"/>
      <c r="D11455" s="89"/>
      <c r="E11455" s="90"/>
      <c r="G11455" s="265"/>
    </row>
    <row r="11456" spans="1:7" ht="24" customHeight="1" x14ac:dyDescent="0.2">
      <c r="A11456" s="264" t="s">
        <v>38</v>
      </c>
      <c r="B11456" s="92">
        <f>IFERROR(VALUE(LEFT(B11457,FIND(".",B11457)-1)),"")</f>
        <v>17</v>
      </c>
      <c r="C11456" s="84" t="str">
        <f>IFERROR(VLOOKUP(B11456,Tabla_CyP,2,FALSE),"")</f>
        <v xml:space="preserve"> INSTALACIÓN DE SEGURIDAD</v>
      </c>
      <c r="E11456" s="90"/>
      <c r="G11456" s="265"/>
    </row>
    <row r="11457" spans="1:123" ht="24" customHeight="1" x14ac:dyDescent="0.2">
      <c r="A11457" s="264" t="s">
        <v>24</v>
      </c>
      <c r="B11457" s="93" t="str">
        <f>IFERROR(VLOOKUP(COUNTIF($A$1:A11457,"ANALISIS DE PRECIOS"),Tabla_NumeroItem,2,FALSE),"")</f>
        <v>17.2.1.2</v>
      </c>
      <c r="C11457" s="84" t="str">
        <f>IFERROR(VLOOKUP(B11457,Tabla_CyP,2,FALSE),"")</f>
        <v>Detector de gas</v>
      </c>
      <c r="D11457" s="89"/>
      <c r="E11457" s="90"/>
      <c r="F11457" s="88" t="s">
        <v>25</v>
      </c>
      <c r="G11457" s="266" t="str">
        <f>IFERROR(VLOOKUP(B11457,Tabla_CyP,4,FALSE),"")</f>
        <v>Un.</v>
      </c>
    </row>
    <row r="11458" spans="1:123" ht="24" customHeight="1" x14ac:dyDescent="0.2">
      <c r="A11458" s="264"/>
      <c r="B11458" s="83"/>
      <c r="D11458" s="89"/>
      <c r="E11458" s="90"/>
      <c r="G11458" s="265"/>
    </row>
    <row r="11459" spans="1:123" ht="24" customHeight="1" x14ac:dyDescent="0.2">
      <c r="A11459" s="443" t="s">
        <v>506</v>
      </c>
      <c r="B11459" s="444"/>
      <c r="C11459" s="445" t="s">
        <v>0</v>
      </c>
      <c r="D11459" s="445" t="s">
        <v>26</v>
      </c>
      <c r="E11459" s="447" t="s">
        <v>27</v>
      </c>
      <c r="F11459" s="449" t="s">
        <v>28</v>
      </c>
      <c r="G11459" s="449" t="s">
        <v>29</v>
      </c>
    </row>
    <row r="11460" spans="1:123" s="89" customFormat="1" ht="24" customHeight="1" x14ac:dyDescent="0.2">
      <c r="A11460" s="94" t="s">
        <v>507</v>
      </c>
      <c r="B11460" s="94" t="s">
        <v>508</v>
      </c>
      <c r="C11460" s="446"/>
      <c r="D11460" s="446"/>
      <c r="E11460" s="448"/>
      <c r="F11460" s="450"/>
      <c r="G11460" s="450"/>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17.2.1.2</v>
      </c>
      <c r="B11499" s="276" t="str">
        <f>C11457</f>
        <v>Detector de gas</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Primaria Creacion Bº 7 de Septiembre</v>
      </c>
      <c r="C11504" s="82"/>
      <c r="D11504" s="82"/>
      <c r="E11504" s="82"/>
      <c r="F11504" s="88" t="s">
        <v>37</v>
      </c>
      <c r="G11504" s="263">
        <f>Fecha_Base</f>
        <v>0</v>
      </c>
    </row>
    <row r="11505" spans="1:123" ht="24" customHeight="1" x14ac:dyDescent="0.2">
      <c r="A11505" s="264" t="s">
        <v>600</v>
      </c>
      <c r="B11505" s="83" t="str">
        <f>Ubicación</f>
        <v>Chimbas</v>
      </c>
      <c r="C11505" s="83"/>
      <c r="D11505" s="89"/>
      <c r="E11505" s="90"/>
      <c r="G11505" s="265"/>
    </row>
    <row r="11506" spans="1:123" ht="24" customHeight="1" x14ac:dyDescent="0.2">
      <c r="A11506" s="264" t="s">
        <v>38</v>
      </c>
      <c r="B11506" s="92">
        <f>IFERROR(VALUE(LEFT(B11507,FIND(".",B11507)-1)),"")</f>
        <v>17</v>
      </c>
      <c r="C11506" s="84" t="str">
        <f>IFERROR(VLOOKUP(B11506,Tabla_CyP,2,FALSE),"")</f>
        <v xml:space="preserve"> INSTALACIÓN DE SEGURIDAD</v>
      </c>
      <c r="E11506" s="90"/>
      <c r="G11506" s="265"/>
    </row>
    <row r="11507" spans="1:123" ht="24" customHeight="1" x14ac:dyDescent="0.2">
      <c r="A11507" s="264" t="s">
        <v>24</v>
      </c>
      <c r="B11507" s="93" t="str">
        <f>IFERROR(VLOOKUP(COUNTIF($A$1:A11507,"ANALISIS DE PRECIOS"),Tabla_NumeroItem,2,FALSE),"")</f>
        <v>17.2.2.1</v>
      </c>
      <c r="C11507" s="84" t="str">
        <f>IFERROR(VLOOKUP(B11507,Tabla_CyP,2,FALSE),"")</f>
        <v>Avisador Manual de Incendio</v>
      </c>
      <c r="D11507" s="89"/>
      <c r="E11507" s="90"/>
      <c r="F11507" s="88" t="s">
        <v>25</v>
      </c>
      <c r="G11507" s="266" t="str">
        <f>IFERROR(VLOOKUP(B11507,Tabla_CyP,4,FALSE),"")</f>
        <v>Un.</v>
      </c>
    </row>
    <row r="11508" spans="1:123" ht="24" customHeight="1" x14ac:dyDescent="0.2">
      <c r="A11508" s="264"/>
      <c r="B11508" s="83"/>
      <c r="D11508" s="89"/>
      <c r="E11508" s="90"/>
      <c r="G11508" s="265"/>
    </row>
    <row r="11509" spans="1:123" ht="24" customHeight="1" x14ac:dyDescent="0.2">
      <c r="A11509" s="443" t="s">
        <v>506</v>
      </c>
      <c r="B11509" s="444"/>
      <c r="C11509" s="445" t="s">
        <v>0</v>
      </c>
      <c r="D11509" s="445" t="s">
        <v>26</v>
      </c>
      <c r="E11509" s="447" t="s">
        <v>27</v>
      </c>
      <c r="F11509" s="449" t="s">
        <v>28</v>
      </c>
      <c r="G11509" s="449" t="s">
        <v>29</v>
      </c>
    </row>
    <row r="11510" spans="1:123" s="89" customFormat="1" ht="24" customHeight="1" x14ac:dyDescent="0.2">
      <c r="A11510" s="94" t="s">
        <v>507</v>
      </c>
      <c r="B11510" s="94" t="s">
        <v>508</v>
      </c>
      <c r="C11510" s="446"/>
      <c r="D11510" s="446"/>
      <c r="E11510" s="448"/>
      <c r="F11510" s="450"/>
      <c r="G11510" s="450"/>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17.2.2.1</v>
      </c>
      <c r="B11549" s="276" t="str">
        <f>C11507</f>
        <v>Avisador Manual de Incendio</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Primaria Creacion Bº 7 de Septiembre</v>
      </c>
      <c r="C11554" s="82"/>
      <c r="D11554" s="82"/>
      <c r="E11554" s="82"/>
      <c r="F11554" s="88" t="s">
        <v>37</v>
      </c>
      <c r="G11554" s="263">
        <f>Fecha_Base</f>
        <v>0</v>
      </c>
    </row>
    <row r="11555" spans="1:123" ht="24" customHeight="1" x14ac:dyDescent="0.2">
      <c r="A11555" s="264" t="s">
        <v>600</v>
      </c>
      <c r="B11555" s="83" t="str">
        <f>Ubicación</f>
        <v>Chimbas</v>
      </c>
      <c r="C11555" s="83"/>
      <c r="D11555" s="89"/>
      <c r="E11555" s="90"/>
      <c r="G11555" s="265"/>
    </row>
    <row r="11556" spans="1:123" ht="24" customHeight="1" x14ac:dyDescent="0.2">
      <c r="A11556" s="264" t="s">
        <v>38</v>
      </c>
      <c r="B11556" s="92">
        <f>IFERROR(VALUE(LEFT(B11557,FIND(".",B11557)-1)),"")</f>
        <v>17</v>
      </c>
      <c r="C11556" s="84" t="str">
        <f>IFERROR(VLOOKUP(B11556,Tabla_CyP,2,FALSE),"")</f>
        <v xml:space="preserve"> INSTALACIÓN DE SEGURIDAD</v>
      </c>
      <c r="E11556" s="90"/>
      <c r="G11556" s="265"/>
    </row>
    <row r="11557" spans="1:123" ht="24" customHeight="1" x14ac:dyDescent="0.2">
      <c r="A11557" s="264" t="s">
        <v>24</v>
      </c>
      <c r="B11557" s="93" t="str">
        <f>IFERROR(VLOOKUP(COUNTIF($A$1:A11557,"ANALISIS DE PRECIOS"),Tabla_NumeroItem,2,FALSE),"")</f>
        <v>17.2.2.2</v>
      </c>
      <c r="C11557" s="84" t="str">
        <f>IFERROR(VLOOKUP(B11557,Tabla_CyP,2,FALSE),"")</f>
        <v>Alarma Combinada 90 d BA</v>
      </c>
      <c r="D11557" s="89"/>
      <c r="E11557" s="90"/>
      <c r="F11557" s="88" t="s">
        <v>25</v>
      </c>
      <c r="G11557" s="266" t="str">
        <f>IFERROR(VLOOKUP(B11557,Tabla_CyP,4,FALSE),"")</f>
        <v>Un.</v>
      </c>
    </row>
    <row r="11558" spans="1:123" ht="24" customHeight="1" x14ac:dyDescent="0.2">
      <c r="A11558" s="264"/>
      <c r="B11558" s="83"/>
      <c r="D11558" s="89"/>
      <c r="E11558" s="90"/>
      <c r="G11558" s="265"/>
    </row>
    <row r="11559" spans="1:123" ht="24" customHeight="1" x14ac:dyDescent="0.2">
      <c r="A11559" s="443" t="s">
        <v>506</v>
      </c>
      <c r="B11559" s="444"/>
      <c r="C11559" s="445" t="s">
        <v>0</v>
      </c>
      <c r="D11559" s="445" t="s">
        <v>26</v>
      </c>
      <c r="E11559" s="447" t="s">
        <v>27</v>
      </c>
      <c r="F11559" s="449" t="s">
        <v>28</v>
      </c>
      <c r="G11559" s="449" t="s">
        <v>29</v>
      </c>
    </row>
    <row r="11560" spans="1:123" s="89" customFormat="1" ht="24" customHeight="1" x14ac:dyDescent="0.2">
      <c r="A11560" s="94" t="s">
        <v>507</v>
      </c>
      <c r="B11560" s="94" t="s">
        <v>508</v>
      </c>
      <c r="C11560" s="446"/>
      <c r="D11560" s="446"/>
      <c r="E11560" s="448"/>
      <c r="F11560" s="450"/>
      <c r="G11560" s="450"/>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17.2.2.2</v>
      </c>
      <c r="B11599" s="276" t="str">
        <f>C11557</f>
        <v>Alarma Combinada 90 d BA</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Primaria Creacion Bº 7 de Septiembre</v>
      </c>
      <c r="C11604" s="82"/>
      <c r="D11604" s="82"/>
      <c r="E11604" s="82"/>
      <c r="F11604" s="88" t="s">
        <v>37</v>
      </c>
      <c r="G11604" s="263">
        <f>Fecha_Base</f>
        <v>0</v>
      </c>
    </row>
    <row r="11605" spans="1:123" ht="24" customHeight="1" x14ac:dyDescent="0.2">
      <c r="A11605" s="264" t="s">
        <v>600</v>
      </c>
      <c r="B11605" s="83" t="str">
        <f>Ubicación</f>
        <v>Chimbas</v>
      </c>
      <c r="C11605" s="83"/>
      <c r="D11605" s="89"/>
      <c r="E11605" s="90"/>
      <c r="G11605" s="265"/>
    </row>
    <row r="11606" spans="1:123" ht="24" customHeight="1" x14ac:dyDescent="0.2">
      <c r="A11606" s="264" t="s">
        <v>38</v>
      </c>
      <c r="B11606" s="92">
        <f>IFERROR(VALUE(LEFT(B11607,FIND(".",B11607)-1)),"")</f>
        <v>17</v>
      </c>
      <c r="C11606" s="84" t="str">
        <f>IFERROR(VLOOKUP(B11606,Tabla_CyP,2,FALSE),"")</f>
        <v xml:space="preserve"> INSTALACIÓN DE SEGURIDAD</v>
      </c>
      <c r="E11606" s="90"/>
      <c r="G11606" s="265"/>
    </row>
    <row r="11607" spans="1:123" ht="24" customHeight="1" x14ac:dyDescent="0.2">
      <c r="A11607" s="264" t="s">
        <v>24</v>
      </c>
      <c r="B11607" s="93" t="str">
        <f>IFERROR(VLOOKUP(COUNTIF($A$1:A11607,"ANALISIS DE PRECIOS"),Tabla_NumeroItem,2,FALSE),"")</f>
        <v>17.2.2.3</v>
      </c>
      <c r="C11607" s="84" t="str">
        <f>IFERROR(VLOOKUP(B11607,Tabla_CyP,2,FALSE),"")</f>
        <v>Luz Estrombótica</v>
      </c>
      <c r="D11607" s="89"/>
      <c r="E11607" s="90"/>
      <c r="F11607" s="88" t="s">
        <v>25</v>
      </c>
      <c r="G11607" s="266" t="str">
        <f>IFERROR(VLOOKUP(B11607,Tabla_CyP,4,FALSE),"")</f>
        <v>Un.</v>
      </c>
    </row>
    <row r="11608" spans="1:123" ht="24" customHeight="1" x14ac:dyDescent="0.2">
      <c r="A11608" s="264"/>
      <c r="B11608" s="83"/>
      <c r="D11608" s="89"/>
      <c r="E11608" s="90"/>
      <c r="G11608" s="265"/>
    </row>
    <row r="11609" spans="1:123" ht="24" customHeight="1" x14ac:dyDescent="0.2">
      <c r="A11609" s="443" t="s">
        <v>506</v>
      </c>
      <c r="B11609" s="444"/>
      <c r="C11609" s="445" t="s">
        <v>0</v>
      </c>
      <c r="D11609" s="445" t="s">
        <v>26</v>
      </c>
      <c r="E11609" s="447" t="s">
        <v>27</v>
      </c>
      <c r="F11609" s="449" t="s">
        <v>28</v>
      </c>
      <c r="G11609" s="449" t="s">
        <v>29</v>
      </c>
    </row>
    <row r="11610" spans="1:123" s="89" customFormat="1" ht="24" customHeight="1" x14ac:dyDescent="0.2">
      <c r="A11610" s="94" t="s">
        <v>507</v>
      </c>
      <c r="B11610" s="94" t="s">
        <v>508</v>
      </c>
      <c r="C11610" s="446"/>
      <c r="D11610" s="446"/>
      <c r="E11610" s="448"/>
      <c r="F11610" s="450"/>
      <c r="G11610" s="450"/>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17.2.2.3</v>
      </c>
      <c r="B11649" s="276" t="str">
        <f>C11607</f>
        <v>Luz Estrombótica</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Primaria Creacion Bº 7 de Septiembre</v>
      </c>
      <c r="C11654" s="82"/>
      <c r="D11654" s="82"/>
      <c r="E11654" s="82"/>
      <c r="F11654" s="88" t="s">
        <v>37</v>
      </c>
      <c r="G11654" s="263">
        <f>Fecha_Base</f>
        <v>0</v>
      </c>
    </row>
    <row r="11655" spans="1:123" ht="24" customHeight="1" x14ac:dyDescent="0.2">
      <c r="A11655" s="264" t="s">
        <v>600</v>
      </c>
      <c r="B11655" s="83" t="str">
        <f>Ubicación</f>
        <v>Chimbas</v>
      </c>
      <c r="C11655" s="83"/>
      <c r="D11655" s="89"/>
      <c r="E11655" s="90"/>
      <c r="G11655" s="265"/>
    </row>
    <row r="11656" spans="1:123" ht="24" customHeight="1" x14ac:dyDescent="0.2">
      <c r="A11656" s="264" t="s">
        <v>38</v>
      </c>
      <c r="B11656" s="92">
        <f>IFERROR(VALUE(LEFT(B11657,FIND(".",B11657)-1)),"")</f>
        <v>17</v>
      </c>
      <c r="C11656" s="84" t="str">
        <f>IFERROR(VLOOKUP(B11656,Tabla_CyP,2,FALSE),"")</f>
        <v xml:space="preserve"> INSTALACIÓN DE SEGURIDAD</v>
      </c>
      <c r="E11656" s="90"/>
      <c r="G11656" s="265"/>
    </row>
    <row r="11657" spans="1:123" ht="24" customHeight="1" x14ac:dyDescent="0.2">
      <c r="A11657" s="264" t="s">
        <v>24</v>
      </c>
      <c r="B11657" s="93" t="str">
        <f>IFERROR(VLOOKUP(COUNTIF($A$1:A11657,"ANALISIS DE PRECIOS"),Tabla_NumeroItem,2,FALSE),"")</f>
        <v>17.3.1</v>
      </c>
      <c r="C11657" s="84" t="str">
        <f>IFERROR(VLOOKUP(B11657,Tabla_CyP,2,FALSE),"")</f>
        <v>Pararrayo</v>
      </c>
      <c r="D11657" s="89"/>
      <c r="E11657" s="90"/>
      <c r="F11657" s="88" t="s">
        <v>25</v>
      </c>
      <c r="G11657" s="266" t="str">
        <f>IFERROR(VLOOKUP(B11657,Tabla_CyP,4,FALSE),"")</f>
        <v>Un.</v>
      </c>
    </row>
    <row r="11658" spans="1:123" ht="24" customHeight="1" x14ac:dyDescent="0.2">
      <c r="A11658" s="264"/>
      <c r="B11658" s="83"/>
      <c r="D11658" s="89"/>
      <c r="E11658" s="90"/>
      <c r="G11658" s="265"/>
    </row>
    <row r="11659" spans="1:123" ht="24" customHeight="1" x14ac:dyDescent="0.2">
      <c r="A11659" s="443" t="s">
        <v>506</v>
      </c>
      <c r="B11659" s="444"/>
      <c r="C11659" s="445" t="s">
        <v>0</v>
      </c>
      <c r="D11659" s="445" t="s">
        <v>26</v>
      </c>
      <c r="E11659" s="447" t="s">
        <v>27</v>
      </c>
      <c r="F11659" s="449" t="s">
        <v>28</v>
      </c>
      <c r="G11659" s="449" t="s">
        <v>29</v>
      </c>
    </row>
    <row r="11660" spans="1:123" s="89" customFormat="1" ht="24" customHeight="1" x14ac:dyDescent="0.2">
      <c r="A11660" s="94" t="s">
        <v>507</v>
      </c>
      <c r="B11660" s="94" t="s">
        <v>508</v>
      </c>
      <c r="C11660" s="446"/>
      <c r="D11660" s="446"/>
      <c r="E11660" s="448"/>
      <c r="F11660" s="450"/>
      <c r="G11660" s="450"/>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17.3.1</v>
      </c>
      <c r="B11699" s="276" t="str">
        <f>C11657</f>
        <v>Pararrayo</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Primaria Creacion Bº 7 de Septiembre</v>
      </c>
      <c r="C11704" s="82"/>
      <c r="D11704" s="82"/>
      <c r="E11704" s="82"/>
      <c r="F11704" s="88" t="s">
        <v>37</v>
      </c>
      <c r="G11704" s="263">
        <f>Fecha_Base</f>
        <v>0</v>
      </c>
    </row>
    <row r="11705" spans="1:123" ht="24" customHeight="1" x14ac:dyDescent="0.2">
      <c r="A11705" s="264" t="s">
        <v>600</v>
      </c>
      <c r="B11705" s="83" t="str">
        <f>Ubicación</f>
        <v>Chimbas</v>
      </c>
      <c r="C11705" s="83"/>
      <c r="D11705" s="89"/>
      <c r="E11705" s="90"/>
      <c r="G11705" s="265"/>
    </row>
    <row r="11706" spans="1:123" ht="24" customHeight="1" x14ac:dyDescent="0.2">
      <c r="A11706" s="264" t="s">
        <v>38</v>
      </c>
      <c r="B11706" s="92">
        <f>IFERROR(VALUE(LEFT(B11707,FIND(".",B11707)-1)),"")</f>
        <v>17</v>
      </c>
      <c r="C11706" s="84" t="str">
        <f>IFERROR(VLOOKUP(B11706,Tabla_CyP,2,FALSE),"")</f>
        <v xml:space="preserve"> INSTALACIÓN DE SEGURIDAD</v>
      </c>
      <c r="E11706" s="90"/>
      <c r="G11706" s="265"/>
    </row>
    <row r="11707" spans="1:123" ht="24" customHeight="1" x14ac:dyDescent="0.2">
      <c r="A11707" s="264" t="s">
        <v>24</v>
      </c>
      <c r="B11707" s="93" t="str">
        <f>IFERROR(VLOOKUP(COUNTIF($A$1:A11707,"ANALISIS DE PRECIOS"),Tabla_NumeroItem,2,FALSE),"")</f>
        <v>17.3.2</v>
      </c>
      <c r="C11707" s="84" t="str">
        <f>IFERROR(VLOOKUP(B11707,Tabla_CyP,2,FALSE),"")</f>
        <v>Accesorios Pararrayos (aisladores etc)</v>
      </c>
      <c r="D11707" s="89"/>
      <c r="E11707" s="90"/>
      <c r="F11707" s="88" t="s">
        <v>25</v>
      </c>
      <c r="G11707" s="266" t="str">
        <f>IFERROR(VLOOKUP(B11707,Tabla_CyP,4,FALSE),"")</f>
        <v>Un.</v>
      </c>
    </row>
    <row r="11708" spans="1:123" ht="24" customHeight="1" x14ac:dyDescent="0.2">
      <c r="A11708" s="264"/>
      <c r="B11708" s="83"/>
      <c r="D11708" s="89"/>
      <c r="E11708" s="90"/>
      <c r="G11708" s="265"/>
    </row>
    <row r="11709" spans="1:123" ht="24" customHeight="1" x14ac:dyDescent="0.2">
      <c r="A11709" s="443" t="s">
        <v>506</v>
      </c>
      <c r="B11709" s="444"/>
      <c r="C11709" s="445" t="s">
        <v>0</v>
      </c>
      <c r="D11709" s="445" t="s">
        <v>26</v>
      </c>
      <c r="E11709" s="447" t="s">
        <v>27</v>
      </c>
      <c r="F11709" s="449" t="s">
        <v>28</v>
      </c>
      <c r="G11709" s="449" t="s">
        <v>29</v>
      </c>
    </row>
    <row r="11710" spans="1:123" s="89" customFormat="1" ht="24" customHeight="1" x14ac:dyDescent="0.2">
      <c r="A11710" s="94" t="s">
        <v>507</v>
      </c>
      <c r="B11710" s="94" t="s">
        <v>508</v>
      </c>
      <c r="C11710" s="446"/>
      <c r="D11710" s="446"/>
      <c r="E11710" s="448"/>
      <c r="F11710" s="450"/>
      <c r="G11710" s="450"/>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17.3.2</v>
      </c>
      <c r="B11749" s="276" t="str">
        <f>C11707</f>
        <v>Accesorios Pararrayos (aisladores etc)</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Primaria Creacion Bº 7 de Septiembre</v>
      </c>
      <c r="C11754" s="82"/>
      <c r="D11754" s="82"/>
      <c r="E11754" s="82"/>
      <c r="F11754" s="88" t="s">
        <v>37</v>
      </c>
      <c r="G11754" s="263">
        <f>Fecha_Base</f>
        <v>0</v>
      </c>
    </row>
    <row r="11755" spans="1:123" ht="24" customHeight="1" x14ac:dyDescent="0.2">
      <c r="A11755" s="264" t="s">
        <v>600</v>
      </c>
      <c r="B11755" s="83" t="str">
        <f>Ubicación</f>
        <v>Chimbas</v>
      </c>
      <c r="C11755" s="83"/>
      <c r="D11755" s="89"/>
      <c r="E11755" s="90"/>
      <c r="G11755" s="265"/>
    </row>
    <row r="11756" spans="1:123" ht="24" customHeight="1" x14ac:dyDescent="0.2">
      <c r="A11756" s="264" t="s">
        <v>38</v>
      </c>
      <c r="B11756" s="92">
        <f>IFERROR(VALUE(LEFT(B11757,FIND(".",B11757)-1)),"")</f>
        <v>19</v>
      </c>
      <c r="C11756" s="84" t="str">
        <f>IFERROR(VLOOKUP(B11756,Tabla_CyP,2,FALSE),"")</f>
        <v/>
      </c>
      <c r="E11756" s="90"/>
      <c r="G11756" s="265"/>
    </row>
    <row r="11757" spans="1:123" ht="24" customHeight="1" x14ac:dyDescent="0.2">
      <c r="A11757" s="264" t="s">
        <v>24</v>
      </c>
      <c r="B11757" s="93" t="str">
        <f>IFERROR(VLOOKUP(COUNTIF($A$1:A11757,"ANALISIS DE PRECIOS"),Tabla_NumeroItem,2,FALSE),"")</f>
        <v>19.1</v>
      </c>
      <c r="C11757" s="84" t="str">
        <f>IFERROR(VLOOKUP(B11757,Tabla_CyP,2,FALSE),"")</f>
        <v>Vidrios</v>
      </c>
      <c r="D11757" s="89"/>
      <c r="E11757" s="90"/>
      <c r="F11757" s="88" t="s">
        <v>25</v>
      </c>
      <c r="G11757" s="266" t="str">
        <f>IFERROR(VLOOKUP(B11757,Tabla_CyP,4,FALSE),"")</f>
        <v>m2</v>
      </c>
    </row>
    <row r="11758" spans="1:123" ht="24" customHeight="1" x14ac:dyDescent="0.2">
      <c r="A11758" s="264"/>
      <c r="B11758" s="83"/>
      <c r="D11758" s="89"/>
      <c r="E11758" s="90"/>
      <c r="G11758" s="265"/>
    </row>
    <row r="11759" spans="1:123" ht="24" customHeight="1" x14ac:dyDescent="0.2">
      <c r="A11759" s="443" t="s">
        <v>506</v>
      </c>
      <c r="B11759" s="444"/>
      <c r="C11759" s="445" t="s">
        <v>0</v>
      </c>
      <c r="D11759" s="445" t="s">
        <v>26</v>
      </c>
      <c r="E11759" s="447" t="s">
        <v>27</v>
      </c>
      <c r="F11759" s="449" t="s">
        <v>28</v>
      </c>
      <c r="G11759" s="449" t="s">
        <v>29</v>
      </c>
    </row>
    <row r="11760" spans="1:123" s="89" customFormat="1" ht="24" customHeight="1" x14ac:dyDescent="0.2">
      <c r="A11760" s="94" t="s">
        <v>507</v>
      </c>
      <c r="B11760" s="94" t="s">
        <v>508</v>
      </c>
      <c r="C11760" s="446"/>
      <c r="D11760" s="446"/>
      <c r="E11760" s="448"/>
      <c r="F11760" s="450"/>
      <c r="G11760" s="450"/>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19.1</v>
      </c>
      <c r="B11799" s="276" t="str">
        <f>C11757</f>
        <v>Vidrios</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Primaria Creacion Bº 7 de Septiembre</v>
      </c>
      <c r="C11804" s="82"/>
      <c r="D11804" s="82"/>
      <c r="E11804" s="82"/>
      <c r="F11804" s="88" t="s">
        <v>37</v>
      </c>
      <c r="G11804" s="263">
        <f>Fecha_Base</f>
        <v>0</v>
      </c>
    </row>
    <row r="11805" spans="1:7" ht="24" customHeight="1" x14ac:dyDescent="0.2">
      <c r="A11805" s="264" t="s">
        <v>600</v>
      </c>
      <c r="B11805" s="83" t="str">
        <f>Ubicación</f>
        <v>Chimbas</v>
      </c>
      <c r="C11805" s="83"/>
      <c r="D11805" s="89"/>
      <c r="E11805" s="90"/>
      <c r="G11805" s="265"/>
    </row>
    <row r="11806" spans="1:7" ht="24" customHeight="1" x14ac:dyDescent="0.2">
      <c r="A11806" s="264" t="s">
        <v>38</v>
      </c>
      <c r="B11806" s="92">
        <f>IFERROR(VALUE(LEFT(B11807,FIND(".",B11807)-1)),"")</f>
        <v>19</v>
      </c>
      <c r="C11806" s="84" t="str">
        <f>IFERROR(VLOOKUP(B11806,Tabla_CyP,2,FALSE),"")</f>
        <v/>
      </c>
      <c r="E11806" s="90"/>
      <c r="G11806" s="265"/>
    </row>
    <row r="11807" spans="1:7" ht="24" customHeight="1" x14ac:dyDescent="0.2">
      <c r="A11807" s="264" t="s">
        <v>24</v>
      </c>
      <c r="B11807" s="93" t="str">
        <f>IFERROR(VLOOKUP(COUNTIF($A$1:A11807,"ANALISIS DE PRECIOS"),Tabla_NumeroItem,2,FALSE),"")</f>
        <v>19.2</v>
      </c>
      <c r="C11807" s="84" t="str">
        <f>IFERROR(VLOOKUP(B11807,Tabla_CyP,2,FALSE),"")</f>
        <v>Policarbonatos</v>
      </c>
      <c r="D11807" s="89"/>
      <c r="E11807" s="90"/>
      <c r="F11807" s="88" t="s">
        <v>25</v>
      </c>
      <c r="G11807" s="266" t="str">
        <f>IFERROR(VLOOKUP(B11807,Tabla_CyP,4,FALSE),"")</f>
        <v>m2</v>
      </c>
    </row>
    <row r="11808" spans="1:7" ht="24" customHeight="1" x14ac:dyDescent="0.2">
      <c r="A11808" s="264"/>
      <c r="B11808" s="83"/>
      <c r="D11808" s="89"/>
      <c r="E11808" s="90"/>
      <c r="G11808" s="265"/>
    </row>
    <row r="11809" spans="1:123" ht="24" customHeight="1" x14ac:dyDescent="0.2">
      <c r="A11809" s="443" t="s">
        <v>506</v>
      </c>
      <c r="B11809" s="444"/>
      <c r="C11809" s="445" t="s">
        <v>0</v>
      </c>
      <c r="D11809" s="445" t="s">
        <v>26</v>
      </c>
      <c r="E11809" s="447" t="s">
        <v>27</v>
      </c>
      <c r="F11809" s="449" t="s">
        <v>28</v>
      </c>
      <c r="G11809" s="449" t="s">
        <v>29</v>
      </c>
    </row>
    <row r="11810" spans="1:123" s="89" customFormat="1" ht="24" customHeight="1" x14ac:dyDescent="0.2">
      <c r="A11810" s="94" t="s">
        <v>507</v>
      </c>
      <c r="B11810" s="94" t="s">
        <v>508</v>
      </c>
      <c r="C11810" s="446"/>
      <c r="D11810" s="446"/>
      <c r="E11810" s="448"/>
      <c r="F11810" s="450"/>
      <c r="G11810" s="450"/>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19.2</v>
      </c>
      <c r="B11849" s="276" t="str">
        <f>C11807</f>
        <v>Policarbonatos</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Primaria Creacion Bº 7 de Septiembre</v>
      </c>
      <c r="C11854" s="82"/>
      <c r="D11854" s="82"/>
      <c r="E11854" s="82"/>
      <c r="F11854" s="88" t="s">
        <v>37</v>
      </c>
      <c r="G11854" s="263">
        <f>Fecha_Base</f>
        <v>0</v>
      </c>
    </row>
    <row r="11855" spans="1:7" ht="24" customHeight="1" x14ac:dyDescent="0.2">
      <c r="A11855" s="264" t="s">
        <v>600</v>
      </c>
      <c r="B11855" s="83" t="str">
        <f>Ubicación</f>
        <v>Chimbas</v>
      </c>
      <c r="C11855" s="83"/>
      <c r="D11855" s="89"/>
      <c r="E11855" s="90"/>
      <c r="G11855" s="265"/>
    </row>
    <row r="11856" spans="1:7" ht="24" customHeight="1" x14ac:dyDescent="0.2">
      <c r="A11856" s="264" t="s">
        <v>38</v>
      </c>
      <c r="B11856" s="92">
        <f>IFERROR(VALUE(LEFT(B11857,FIND(".",B11857)-1)),"")</f>
        <v>19</v>
      </c>
      <c r="C11856" s="84" t="str">
        <f>IFERROR(VLOOKUP(B11856,Tabla_CyP,2,FALSE),"")</f>
        <v/>
      </c>
      <c r="E11856" s="90"/>
      <c r="G11856" s="265"/>
    </row>
    <row r="11857" spans="1:123" ht="24" customHeight="1" x14ac:dyDescent="0.2">
      <c r="A11857" s="264" t="s">
        <v>24</v>
      </c>
      <c r="B11857" s="93" t="str">
        <f>IFERROR(VLOOKUP(COUNTIF($A$1:A11857,"ANALISIS DE PRECIOS"),Tabla_NumeroItem,2,FALSE),"")</f>
        <v>19.3</v>
      </c>
      <c r="C11857" s="84" t="str">
        <f>IFERROR(VLOOKUP(B11857,Tabla_CyP,2,FALSE),"")</f>
        <v>Espejos</v>
      </c>
      <c r="D11857" s="89"/>
      <c r="E11857" s="90"/>
      <c r="F11857" s="88" t="s">
        <v>25</v>
      </c>
      <c r="G11857" s="266" t="str">
        <f>IFERROR(VLOOKUP(B11857,Tabla_CyP,4,FALSE),"")</f>
        <v>m2</v>
      </c>
    </row>
    <row r="11858" spans="1:123" ht="24" customHeight="1" x14ac:dyDescent="0.2">
      <c r="A11858" s="264"/>
      <c r="B11858" s="83"/>
      <c r="D11858" s="89"/>
      <c r="E11858" s="90"/>
      <c r="G11858" s="265"/>
    </row>
    <row r="11859" spans="1:123" ht="24" customHeight="1" x14ac:dyDescent="0.2">
      <c r="A11859" s="443" t="s">
        <v>506</v>
      </c>
      <c r="B11859" s="444"/>
      <c r="C11859" s="445" t="s">
        <v>0</v>
      </c>
      <c r="D11859" s="445" t="s">
        <v>26</v>
      </c>
      <c r="E11859" s="447" t="s">
        <v>27</v>
      </c>
      <c r="F11859" s="449" t="s">
        <v>28</v>
      </c>
      <c r="G11859" s="449" t="s">
        <v>29</v>
      </c>
    </row>
    <row r="11860" spans="1:123" s="89" customFormat="1" ht="24" customHeight="1" x14ac:dyDescent="0.2">
      <c r="A11860" s="94" t="s">
        <v>507</v>
      </c>
      <c r="B11860" s="94" t="s">
        <v>508</v>
      </c>
      <c r="C11860" s="446"/>
      <c r="D11860" s="446"/>
      <c r="E11860" s="448"/>
      <c r="F11860" s="450"/>
      <c r="G11860" s="450"/>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19.3</v>
      </c>
      <c r="B11899" s="276" t="str">
        <f>C11857</f>
        <v>Espejos</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Primaria Creacion Bº 7 de Septiembre</v>
      </c>
      <c r="C11904" s="82"/>
      <c r="D11904" s="82"/>
      <c r="E11904" s="82"/>
      <c r="F11904" s="88" t="s">
        <v>37</v>
      </c>
      <c r="G11904" s="263">
        <f>Fecha_Base</f>
        <v>0</v>
      </c>
    </row>
    <row r="11905" spans="1:123" ht="24" customHeight="1" x14ac:dyDescent="0.2">
      <c r="A11905" s="264" t="s">
        <v>600</v>
      </c>
      <c r="B11905" s="83" t="str">
        <f>Ubicación</f>
        <v>Chimbas</v>
      </c>
      <c r="C11905" s="83"/>
      <c r="D11905" s="89"/>
      <c r="E11905" s="90"/>
      <c r="G11905" s="265"/>
    </row>
    <row r="11906" spans="1:123" ht="24" customHeight="1" x14ac:dyDescent="0.2">
      <c r="A11906" s="264" t="s">
        <v>38</v>
      </c>
      <c r="B11906" s="92">
        <f>IFERROR(VALUE(LEFT(B11907,FIND(".",B11907)-1)),"")</f>
        <v>20</v>
      </c>
      <c r="C11906" s="84" t="str">
        <f>IFERROR(VLOOKUP(B11906,Tabla_CyP,2,FALSE),"")</f>
        <v/>
      </c>
      <c r="E11906" s="90"/>
      <c r="G11906" s="265"/>
    </row>
    <row r="11907" spans="1:123" ht="24" customHeight="1" x14ac:dyDescent="0.2">
      <c r="A11907" s="264" t="s">
        <v>24</v>
      </c>
      <c r="B11907" s="93" t="str">
        <f>IFERROR(VLOOKUP(COUNTIF($A$1:A11907,"ANALISIS DE PRECIOS"),Tabla_NumeroItem,2,FALSE),"")</f>
        <v>20.1</v>
      </c>
      <c r="C11907" s="84" t="str">
        <f>IFERROR(VLOOKUP(B11907,Tabla_CyP,2,FALSE),"")</f>
        <v>Pintura al látex en muros interiores</v>
      </c>
      <c r="D11907" s="89"/>
      <c r="E11907" s="90"/>
      <c r="F11907" s="88" t="s">
        <v>25</v>
      </c>
      <c r="G11907" s="266" t="str">
        <f>IFERROR(VLOOKUP(B11907,Tabla_CyP,4,FALSE),"")</f>
        <v>m2</v>
      </c>
    </row>
    <row r="11908" spans="1:123" ht="24" customHeight="1" x14ac:dyDescent="0.2">
      <c r="A11908" s="264"/>
      <c r="B11908" s="83"/>
      <c r="D11908" s="89"/>
      <c r="E11908" s="90"/>
      <c r="G11908" s="265"/>
    </row>
    <row r="11909" spans="1:123" ht="24" customHeight="1" x14ac:dyDescent="0.2">
      <c r="A11909" s="443" t="s">
        <v>506</v>
      </c>
      <c r="B11909" s="444"/>
      <c r="C11909" s="445" t="s">
        <v>0</v>
      </c>
      <c r="D11909" s="445" t="s">
        <v>26</v>
      </c>
      <c r="E11909" s="447" t="s">
        <v>27</v>
      </c>
      <c r="F11909" s="449" t="s">
        <v>28</v>
      </c>
      <c r="G11909" s="449" t="s">
        <v>29</v>
      </c>
    </row>
    <row r="11910" spans="1:123" s="89" customFormat="1" ht="24" customHeight="1" x14ac:dyDescent="0.2">
      <c r="A11910" s="94" t="s">
        <v>507</v>
      </c>
      <c r="B11910" s="94" t="s">
        <v>508</v>
      </c>
      <c r="C11910" s="446"/>
      <c r="D11910" s="446"/>
      <c r="E11910" s="448"/>
      <c r="F11910" s="450"/>
      <c r="G11910" s="450"/>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20.1</v>
      </c>
      <c r="B11949" s="276" t="str">
        <f>C11907</f>
        <v>Pintura al látex en muros interiores</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Primaria Creacion Bº 7 de Septiembre</v>
      </c>
      <c r="C11954" s="82"/>
      <c r="D11954" s="82"/>
      <c r="E11954" s="82"/>
      <c r="F11954" s="88" t="s">
        <v>37</v>
      </c>
      <c r="G11954" s="263">
        <f>Fecha_Base</f>
        <v>0</v>
      </c>
    </row>
    <row r="11955" spans="1:123" ht="24" customHeight="1" x14ac:dyDescent="0.2">
      <c r="A11955" s="264" t="s">
        <v>600</v>
      </c>
      <c r="B11955" s="83" t="str">
        <f>Ubicación</f>
        <v>Chimbas</v>
      </c>
      <c r="C11955" s="83"/>
      <c r="D11955" s="89"/>
      <c r="E11955" s="90"/>
      <c r="G11955" s="265"/>
    </row>
    <row r="11956" spans="1:123" ht="24" customHeight="1" x14ac:dyDescent="0.2">
      <c r="A11956" s="264" t="s">
        <v>38</v>
      </c>
      <c r="B11956" s="92">
        <f>IFERROR(VALUE(LEFT(B11957,FIND(".",B11957)-1)),"")</f>
        <v>20</v>
      </c>
      <c r="C11956" s="84" t="str">
        <f>IFERROR(VLOOKUP(B11956,Tabla_CyP,2,FALSE),"")</f>
        <v/>
      </c>
      <c r="E11956" s="90"/>
      <c r="G11956" s="265"/>
    </row>
    <row r="11957" spans="1:123" ht="24" customHeight="1" x14ac:dyDescent="0.2">
      <c r="A11957" s="264" t="s">
        <v>24</v>
      </c>
      <c r="B11957" s="93" t="str">
        <f>IFERROR(VLOOKUP(COUNTIF($A$1:A11957,"ANALISIS DE PRECIOS"),Tabla_NumeroItem,2,FALSE),"")</f>
        <v>20.3</v>
      </c>
      <c r="C11957" s="84" t="str">
        <f>IFERROR(VLOOKUP(B11957,Tabla_CyP,2,FALSE),"")</f>
        <v>Pintura al látex en cielorrasos</v>
      </c>
      <c r="D11957" s="89"/>
      <c r="E11957" s="90"/>
      <c r="F11957" s="88" t="s">
        <v>25</v>
      </c>
      <c r="G11957" s="266" t="str">
        <f>IFERROR(VLOOKUP(B11957,Tabla_CyP,4,FALSE),"")</f>
        <v>m2</v>
      </c>
    </row>
    <row r="11958" spans="1:123" ht="24" customHeight="1" x14ac:dyDescent="0.2">
      <c r="A11958" s="264"/>
      <c r="B11958" s="83"/>
      <c r="D11958" s="89"/>
      <c r="E11958" s="90"/>
      <c r="G11958" s="265"/>
    </row>
    <row r="11959" spans="1:123" ht="24" customHeight="1" x14ac:dyDescent="0.2">
      <c r="A11959" s="443" t="s">
        <v>506</v>
      </c>
      <c r="B11959" s="444"/>
      <c r="C11959" s="445" t="s">
        <v>0</v>
      </c>
      <c r="D11959" s="445" t="s">
        <v>26</v>
      </c>
      <c r="E11959" s="447" t="s">
        <v>27</v>
      </c>
      <c r="F11959" s="449" t="s">
        <v>28</v>
      </c>
      <c r="G11959" s="449" t="s">
        <v>29</v>
      </c>
    </row>
    <row r="11960" spans="1:123" s="89" customFormat="1" ht="24" customHeight="1" x14ac:dyDescent="0.2">
      <c r="A11960" s="94" t="s">
        <v>507</v>
      </c>
      <c r="B11960" s="94" t="s">
        <v>508</v>
      </c>
      <c r="C11960" s="446"/>
      <c r="D11960" s="446"/>
      <c r="E11960" s="448"/>
      <c r="F11960" s="450"/>
      <c r="G11960" s="450"/>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20.3</v>
      </c>
      <c r="B11999" s="276" t="str">
        <f>C11957</f>
        <v>Pintura al látex en cielorrasos</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Primaria Creacion Bº 7 de Septiembre</v>
      </c>
      <c r="C12004" s="82"/>
      <c r="D12004" s="82"/>
      <c r="E12004" s="82"/>
      <c r="F12004" s="88" t="s">
        <v>37</v>
      </c>
      <c r="G12004" s="263">
        <f>Fecha_Base</f>
        <v>0</v>
      </c>
    </row>
    <row r="12005" spans="1:123" ht="24" customHeight="1" x14ac:dyDescent="0.2">
      <c r="A12005" s="264" t="s">
        <v>600</v>
      </c>
      <c r="B12005" s="83" t="str">
        <f>Ubicación</f>
        <v>Chimbas</v>
      </c>
      <c r="C12005" s="83"/>
      <c r="D12005" s="89"/>
      <c r="E12005" s="90"/>
      <c r="G12005" s="265"/>
    </row>
    <row r="12006" spans="1:123" ht="24" customHeight="1" x14ac:dyDescent="0.2">
      <c r="A12006" s="264" t="s">
        <v>38</v>
      </c>
      <c r="B12006" s="92">
        <f>IFERROR(VALUE(LEFT(B12007,FIND(".",B12007)-1)),"")</f>
        <v>20</v>
      </c>
      <c r="C12006" s="84" t="str">
        <f>IFERROR(VLOOKUP(B12006,Tabla_CyP,2,FALSE),"")</f>
        <v/>
      </c>
      <c r="E12006" s="90"/>
      <c r="G12006" s="265"/>
    </row>
    <row r="12007" spans="1:123" ht="24" customHeight="1" x14ac:dyDescent="0.2">
      <c r="A12007" s="264" t="s">
        <v>24</v>
      </c>
      <c r="B12007" s="93" t="str">
        <f>IFERROR(VLOOKUP(COUNTIF($A$1:A12007,"ANALISIS DE PRECIOS"),Tabla_NumeroItem,2,FALSE),"")</f>
        <v>20.4.1</v>
      </c>
      <c r="C12007" s="84" t="str">
        <f>IFERROR(VLOOKUP(B12007,Tabla_CyP,2,FALSE),"")</f>
        <v>Sobre Carpintería Metálica y Herrería</v>
      </c>
      <c r="D12007" s="89"/>
      <c r="E12007" s="90"/>
      <c r="F12007" s="88" t="s">
        <v>25</v>
      </c>
      <c r="G12007" s="266" t="str">
        <f>IFERROR(VLOOKUP(B12007,Tabla_CyP,4,FALSE),"")</f>
        <v>m2</v>
      </c>
    </row>
    <row r="12008" spans="1:123" ht="24" customHeight="1" x14ac:dyDescent="0.2">
      <c r="A12008" s="264"/>
      <c r="B12008" s="83"/>
      <c r="D12008" s="89"/>
      <c r="E12008" s="90"/>
      <c r="G12008" s="265"/>
    </row>
    <row r="12009" spans="1:123" ht="24" customHeight="1" x14ac:dyDescent="0.2">
      <c r="A12009" s="443" t="s">
        <v>506</v>
      </c>
      <c r="B12009" s="444"/>
      <c r="C12009" s="445" t="s">
        <v>0</v>
      </c>
      <c r="D12009" s="445" t="s">
        <v>26</v>
      </c>
      <c r="E12009" s="447" t="s">
        <v>27</v>
      </c>
      <c r="F12009" s="449" t="s">
        <v>28</v>
      </c>
      <c r="G12009" s="449" t="s">
        <v>29</v>
      </c>
    </row>
    <row r="12010" spans="1:123" s="89" customFormat="1" ht="24" customHeight="1" x14ac:dyDescent="0.2">
      <c r="A12010" s="94" t="s">
        <v>507</v>
      </c>
      <c r="B12010" s="94" t="s">
        <v>508</v>
      </c>
      <c r="C12010" s="446"/>
      <c r="D12010" s="446"/>
      <c r="E12010" s="448"/>
      <c r="F12010" s="450"/>
      <c r="G12010" s="450"/>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20.4.1</v>
      </c>
      <c r="B12049" s="276" t="str">
        <f>C12007</f>
        <v>Sobre Carpintería Metálica y Herrería</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Primaria Creacion Bº 7 de Septiembre</v>
      </c>
      <c r="C12054" s="82"/>
      <c r="D12054" s="82"/>
      <c r="E12054" s="82"/>
      <c r="F12054" s="88" t="s">
        <v>37</v>
      </c>
      <c r="G12054" s="263">
        <f>Fecha_Base</f>
        <v>0</v>
      </c>
    </row>
    <row r="12055" spans="1:123" ht="24" customHeight="1" x14ac:dyDescent="0.2">
      <c r="A12055" s="264" t="s">
        <v>600</v>
      </c>
      <c r="B12055" s="83" t="str">
        <f>Ubicación</f>
        <v>Chimbas</v>
      </c>
      <c r="C12055" s="83"/>
      <c r="D12055" s="89"/>
      <c r="E12055" s="90"/>
      <c r="G12055" s="265"/>
    </row>
    <row r="12056" spans="1:123" ht="24" customHeight="1" x14ac:dyDescent="0.2">
      <c r="A12056" s="264" t="s">
        <v>38</v>
      </c>
      <c r="B12056" s="92">
        <f>IFERROR(VALUE(LEFT(B12057,FIND(".",B12057)-1)),"")</f>
        <v>20</v>
      </c>
      <c r="C12056" s="84" t="str">
        <f>IFERROR(VLOOKUP(B12056,Tabla_CyP,2,FALSE),"")</f>
        <v/>
      </c>
      <c r="E12056" s="90"/>
      <c r="G12056" s="265"/>
    </row>
    <row r="12057" spans="1:123" ht="24" customHeight="1" x14ac:dyDescent="0.2">
      <c r="A12057" s="264" t="s">
        <v>24</v>
      </c>
      <c r="B12057" s="93" t="str">
        <f>IFERROR(VLOOKUP(COUNTIF($A$1:A12057,"ANALISIS DE PRECIOS"),Tabla_NumeroItem,2,FALSE),"")</f>
        <v>20.4.2</v>
      </c>
      <c r="C12057" s="84" t="str">
        <f>IFERROR(VLOOKUP(B12057,Tabla_CyP,2,FALSE),"")</f>
        <v>Pintura Antióxido</v>
      </c>
      <c r="D12057" s="89"/>
      <c r="E12057" s="90"/>
      <c r="F12057" s="88" t="s">
        <v>25</v>
      </c>
      <c r="G12057" s="266" t="str">
        <f>IFERROR(VLOOKUP(B12057,Tabla_CyP,4,FALSE),"")</f>
        <v>m2</v>
      </c>
    </row>
    <row r="12058" spans="1:123" ht="24" customHeight="1" x14ac:dyDescent="0.2">
      <c r="A12058" s="264"/>
      <c r="B12058" s="83"/>
      <c r="D12058" s="89"/>
      <c r="E12058" s="90"/>
      <c r="G12058" s="265"/>
    </row>
    <row r="12059" spans="1:123" ht="24" customHeight="1" x14ac:dyDescent="0.2">
      <c r="A12059" s="443" t="s">
        <v>506</v>
      </c>
      <c r="B12059" s="444"/>
      <c r="C12059" s="445" t="s">
        <v>0</v>
      </c>
      <c r="D12059" s="445" t="s">
        <v>26</v>
      </c>
      <c r="E12059" s="447" t="s">
        <v>27</v>
      </c>
      <c r="F12059" s="449" t="s">
        <v>28</v>
      </c>
      <c r="G12059" s="449" t="s">
        <v>29</v>
      </c>
    </row>
    <row r="12060" spans="1:123" s="89" customFormat="1" ht="24" customHeight="1" x14ac:dyDescent="0.2">
      <c r="A12060" s="94" t="s">
        <v>507</v>
      </c>
      <c r="B12060" s="94" t="s">
        <v>508</v>
      </c>
      <c r="C12060" s="446"/>
      <c r="D12060" s="446"/>
      <c r="E12060" s="448"/>
      <c r="F12060" s="450"/>
      <c r="G12060" s="450"/>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20.4.2</v>
      </c>
      <c r="B12099" s="276" t="str">
        <f>C12057</f>
        <v>Pintura Antióxido</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Primaria Creacion Bº 7 de Septiembre</v>
      </c>
      <c r="C12104" s="82"/>
      <c r="D12104" s="82"/>
      <c r="E12104" s="82"/>
      <c r="F12104" s="88" t="s">
        <v>37</v>
      </c>
      <c r="G12104" s="263">
        <f>Fecha_Base</f>
        <v>0</v>
      </c>
    </row>
    <row r="12105" spans="1:123" ht="24" customHeight="1" x14ac:dyDescent="0.2">
      <c r="A12105" s="264" t="s">
        <v>600</v>
      </c>
      <c r="B12105" s="83" t="str">
        <f>Ubicación</f>
        <v>Chimbas</v>
      </c>
      <c r="C12105" s="83"/>
      <c r="D12105" s="89"/>
      <c r="E12105" s="90"/>
      <c r="G12105" s="265"/>
    </row>
    <row r="12106" spans="1:123" ht="24" customHeight="1" x14ac:dyDescent="0.2">
      <c r="A12106" s="264" t="s">
        <v>38</v>
      </c>
      <c r="B12106" s="92">
        <f>IFERROR(VALUE(LEFT(B12107,FIND(".",B12107)-1)),"")</f>
        <v>20</v>
      </c>
      <c r="C12106" s="84" t="str">
        <f>IFERROR(VLOOKUP(B12106,Tabla_CyP,2,FALSE),"")</f>
        <v/>
      </c>
      <c r="E12106" s="90"/>
      <c r="G12106" s="265"/>
    </row>
    <row r="12107" spans="1:123" ht="24" customHeight="1" x14ac:dyDescent="0.2">
      <c r="A12107" s="264" t="s">
        <v>24</v>
      </c>
      <c r="B12107" s="93" t="str">
        <f>IFERROR(VLOOKUP(COUNTIF($A$1:A12107,"ANALISIS DE PRECIOS"),Tabla_NumeroItem,2,FALSE),"")</f>
        <v>20.5.4</v>
      </c>
      <c r="C12107" s="84" t="str">
        <f>IFERROR(VLOOKUP(B12107,Tabla_CyP,2,FALSE),"")</f>
        <v>Pintura esmalte sintético en paredes (friso)</v>
      </c>
      <c r="D12107" s="89"/>
      <c r="E12107" s="90"/>
      <c r="F12107" s="88" t="s">
        <v>25</v>
      </c>
      <c r="G12107" s="266" t="str">
        <f>IFERROR(VLOOKUP(B12107,Tabla_CyP,4,FALSE),"")</f>
        <v>m2</v>
      </c>
    </row>
    <row r="12108" spans="1:123" ht="24" customHeight="1" x14ac:dyDescent="0.2">
      <c r="A12108" s="264"/>
      <c r="B12108" s="83"/>
      <c r="D12108" s="89"/>
      <c r="E12108" s="90"/>
      <c r="G12108" s="265"/>
    </row>
    <row r="12109" spans="1:123" ht="24" customHeight="1" x14ac:dyDescent="0.2">
      <c r="A12109" s="443" t="s">
        <v>506</v>
      </c>
      <c r="B12109" s="444"/>
      <c r="C12109" s="445" t="s">
        <v>0</v>
      </c>
      <c r="D12109" s="445" t="s">
        <v>26</v>
      </c>
      <c r="E12109" s="447" t="s">
        <v>27</v>
      </c>
      <c r="F12109" s="449" t="s">
        <v>28</v>
      </c>
      <c r="G12109" s="449" t="s">
        <v>29</v>
      </c>
    </row>
    <row r="12110" spans="1:123" s="89" customFormat="1" ht="24" customHeight="1" x14ac:dyDescent="0.2">
      <c r="A12110" s="94" t="s">
        <v>507</v>
      </c>
      <c r="B12110" s="94" t="s">
        <v>508</v>
      </c>
      <c r="C12110" s="446"/>
      <c r="D12110" s="446"/>
      <c r="E12110" s="448"/>
      <c r="F12110" s="450"/>
      <c r="G12110" s="450"/>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20.5.4</v>
      </c>
      <c r="B12149" s="276" t="str">
        <f>C12107</f>
        <v>Pintura esmalte sintético en paredes (friso)</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Primaria Creacion Bº 7 de Septiembre</v>
      </c>
      <c r="C12154" s="82"/>
      <c r="D12154" s="82"/>
      <c r="E12154" s="82"/>
      <c r="F12154" s="88" t="s">
        <v>37</v>
      </c>
      <c r="G12154" s="263">
        <f>Fecha_Base</f>
        <v>0</v>
      </c>
    </row>
    <row r="12155" spans="1:123" ht="24" customHeight="1" x14ac:dyDescent="0.2">
      <c r="A12155" s="264" t="s">
        <v>600</v>
      </c>
      <c r="B12155" s="83" t="str">
        <f>Ubicación</f>
        <v>Chimbas</v>
      </c>
      <c r="C12155" s="83"/>
      <c r="D12155" s="89"/>
      <c r="E12155" s="90"/>
      <c r="G12155" s="265"/>
    </row>
    <row r="12156" spans="1:123" ht="24" customHeight="1" x14ac:dyDescent="0.2">
      <c r="A12156" s="264" t="s">
        <v>38</v>
      </c>
      <c r="B12156" s="92">
        <f>IFERROR(VALUE(LEFT(B12157,FIND(".",B12157)-1)),"")</f>
        <v>21</v>
      </c>
      <c r="C12156" s="84" t="str">
        <f>IFERROR(VLOOKUP(B12156,Tabla_CyP,2,FALSE),"")</f>
        <v/>
      </c>
      <c r="E12156" s="90"/>
      <c r="G12156" s="265"/>
    </row>
    <row r="12157" spans="1:123" ht="24" customHeight="1" x14ac:dyDescent="0.2">
      <c r="A12157" s="264" t="s">
        <v>24</v>
      </c>
      <c r="B12157" s="93" t="str">
        <f>IFERROR(VLOOKUP(COUNTIF($A$1:A12157,"ANALISIS DE PRECIOS"),Tabla_NumeroItem,2,FALSE),"")</f>
        <v>21.1</v>
      </c>
      <c r="C12157" s="84" t="str">
        <f>IFERROR(VLOOKUP(B12157,Tabla_CyP,2,FALSE),"")</f>
        <v>Señalización</v>
      </c>
      <c r="D12157" s="89"/>
      <c r="E12157" s="90"/>
      <c r="F12157" s="88" t="s">
        <v>25</v>
      </c>
      <c r="G12157" s="266" t="str">
        <f>IFERROR(VLOOKUP(B12157,Tabla_CyP,4,FALSE),"")</f>
        <v>Un</v>
      </c>
    </row>
    <row r="12158" spans="1:123" ht="24" customHeight="1" x14ac:dyDescent="0.2">
      <c r="A12158" s="264"/>
      <c r="B12158" s="83"/>
      <c r="D12158" s="89"/>
      <c r="E12158" s="90"/>
      <c r="G12158" s="265"/>
    </row>
    <row r="12159" spans="1:123" ht="24" customHeight="1" x14ac:dyDescent="0.2">
      <c r="A12159" s="443" t="s">
        <v>506</v>
      </c>
      <c r="B12159" s="444"/>
      <c r="C12159" s="445" t="s">
        <v>0</v>
      </c>
      <c r="D12159" s="445" t="s">
        <v>26</v>
      </c>
      <c r="E12159" s="447" t="s">
        <v>27</v>
      </c>
      <c r="F12159" s="449" t="s">
        <v>28</v>
      </c>
      <c r="G12159" s="449" t="s">
        <v>29</v>
      </c>
    </row>
    <row r="12160" spans="1:123" s="89" customFormat="1" ht="24" customHeight="1" x14ac:dyDescent="0.2">
      <c r="A12160" s="94" t="s">
        <v>507</v>
      </c>
      <c r="B12160" s="94" t="s">
        <v>508</v>
      </c>
      <c r="C12160" s="446"/>
      <c r="D12160" s="446"/>
      <c r="E12160" s="448"/>
      <c r="F12160" s="450"/>
      <c r="G12160" s="450"/>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21.1</v>
      </c>
      <c r="B12199" s="276" t="str">
        <f>C12157</f>
        <v>Señalización</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Primaria Creacion Bº 7 de Septiembre</v>
      </c>
      <c r="C12204" s="82"/>
      <c r="D12204" s="82"/>
      <c r="E12204" s="82"/>
      <c r="F12204" s="88" t="s">
        <v>37</v>
      </c>
      <c r="G12204" s="263">
        <f>Fecha_Base</f>
        <v>0</v>
      </c>
    </row>
    <row r="12205" spans="1:7" ht="24" customHeight="1" x14ac:dyDescent="0.2">
      <c r="A12205" s="264" t="s">
        <v>600</v>
      </c>
      <c r="B12205" s="83" t="str">
        <f>Ubicación</f>
        <v>Chimbas</v>
      </c>
      <c r="C12205" s="83"/>
      <c r="D12205" s="89"/>
      <c r="E12205" s="90"/>
      <c r="G12205" s="265"/>
    </row>
    <row r="12206" spans="1:7" ht="24" customHeight="1" x14ac:dyDescent="0.2">
      <c r="A12206" s="264" t="s">
        <v>38</v>
      </c>
      <c r="B12206" s="92">
        <f>IFERROR(VALUE(LEFT(B12207,FIND(".",B12207)-1)),"")</f>
        <v>22</v>
      </c>
      <c r="C12206" s="84" t="str">
        <f>IFERROR(VLOOKUP(B12206,Tabla_CyP,2,FALSE),"")</f>
        <v/>
      </c>
      <c r="E12206" s="90"/>
      <c r="G12206" s="265"/>
    </row>
    <row r="12207" spans="1:7" ht="24" customHeight="1" x14ac:dyDescent="0.2">
      <c r="A12207" s="264" t="s">
        <v>24</v>
      </c>
      <c r="B12207" s="93" t="str">
        <f>IFERROR(VLOOKUP(COUNTIF($A$1:A12207,"ANALISIS DE PRECIOS"),Tabla_NumeroItem,2,FALSE),"")</f>
        <v>22.1.1</v>
      </c>
      <c r="C12207" s="84" t="str">
        <f>IFERROR(VLOOKUP(B12207,Tabla_CyP,2,FALSE),"")</f>
        <v>Cercos Perimetrales</v>
      </c>
      <c r="D12207" s="89"/>
      <c r="E12207" s="90"/>
      <c r="F12207" s="88" t="s">
        <v>25</v>
      </c>
      <c r="G12207" s="266" t="str">
        <f>IFERROR(VLOOKUP(B12207,Tabla_CyP,4,FALSE),"")</f>
        <v>ml</v>
      </c>
    </row>
    <row r="12208" spans="1:7" ht="24" customHeight="1" x14ac:dyDescent="0.2">
      <c r="A12208" s="264"/>
      <c r="B12208" s="83"/>
      <c r="D12208" s="89"/>
      <c r="E12208" s="90"/>
      <c r="G12208" s="265"/>
    </row>
    <row r="12209" spans="1:123" ht="24" customHeight="1" x14ac:dyDescent="0.2">
      <c r="A12209" s="443" t="s">
        <v>506</v>
      </c>
      <c r="B12209" s="444"/>
      <c r="C12209" s="445" t="s">
        <v>0</v>
      </c>
      <c r="D12209" s="445" t="s">
        <v>26</v>
      </c>
      <c r="E12209" s="447" t="s">
        <v>27</v>
      </c>
      <c r="F12209" s="449" t="s">
        <v>28</v>
      </c>
      <c r="G12209" s="449" t="s">
        <v>29</v>
      </c>
    </row>
    <row r="12210" spans="1:123" s="89" customFormat="1" ht="24" customHeight="1" x14ac:dyDescent="0.2">
      <c r="A12210" s="94" t="s">
        <v>507</v>
      </c>
      <c r="B12210" s="94" t="s">
        <v>508</v>
      </c>
      <c r="C12210" s="446"/>
      <c r="D12210" s="446"/>
      <c r="E12210" s="448"/>
      <c r="F12210" s="450"/>
      <c r="G12210" s="450"/>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22.1.1</v>
      </c>
      <c r="B12249" s="276" t="str">
        <f>C12207</f>
        <v>Cercos Perimetrales</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Primaria Creacion Bº 7 de Septiembre</v>
      </c>
      <c r="C12254" s="82"/>
      <c r="D12254" s="82"/>
      <c r="E12254" s="82"/>
      <c r="F12254" s="88" t="s">
        <v>37</v>
      </c>
      <c r="G12254" s="263">
        <f>Fecha_Base</f>
        <v>0</v>
      </c>
    </row>
    <row r="12255" spans="1:7" ht="24" customHeight="1" x14ac:dyDescent="0.2">
      <c r="A12255" s="264" t="s">
        <v>600</v>
      </c>
      <c r="B12255" s="83" t="str">
        <f>Ubicación</f>
        <v>Chimbas</v>
      </c>
      <c r="C12255" s="83"/>
      <c r="D12255" s="89"/>
      <c r="E12255" s="90"/>
      <c r="G12255" s="265"/>
    </row>
    <row r="12256" spans="1:7" ht="24" customHeight="1" x14ac:dyDescent="0.2">
      <c r="A12256" s="264" t="s">
        <v>38</v>
      </c>
      <c r="B12256" s="92">
        <f>IFERROR(VALUE(LEFT(B12257,FIND(".",B12257)-1)),"")</f>
        <v>22</v>
      </c>
      <c r="C12256" s="84" t="str">
        <f>IFERROR(VLOOKUP(B12256,Tabla_CyP,2,FALSE),"")</f>
        <v/>
      </c>
      <c r="E12256" s="90"/>
      <c r="G12256" s="265"/>
    </row>
    <row r="12257" spans="1:123" ht="24" customHeight="1" x14ac:dyDescent="0.2">
      <c r="A12257" s="264" t="s">
        <v>24</v>
      </c>
      <c r="B12257" s="93" t="str">
        <f>IFERROR(VLOOKUP(COUNTIF($A$1:A12257,"ANALISIS DE PRECIOS"),Tabla_NumeroItem,2,FALSE),"")</f>
        <v>22.1.2</v>
      </c>
      <c r="C12257" s="84" t="str">
        <f>IFERROR(VLOOKUP(B12257,Tabla_CyP,2,FALSE),"")</f>
        <v>Cercos Frente</v>
      </c>
      <c r="D12257" s="89"/>
      <c r="E12257" s="90"/>
      <c r="F12257" s="88" t="s">
        <v>25</v>
      </c>
      <c r="G12257" s="266" t="str">
        <f>IFERROR(VLOOKUP(B12257,Tabla_CyP,4,FALSE),"")</f>
        <v>m2</v>
      </c>
    </row>
    <row r="12258" spans="1:123" ht="24" customHeight="1" x14ac:dyDescent="0.2">
      <c r="A12258" s="264"/>
      <c r="B12258" s="83"/>
      <c r="D12258" s="89"/>
      <c r="E12258" s="90"/>
      <c r="G12258" s="265"/>
    </row>
    <row r="12259" spans="1:123" ht="24" customHeight="1" x14ac:dyDescent="0.2">
      <c r="A12259" s="443" t="s">
        <v>506</v>
      </c>
      <c r="B12259" s="444"/>
      <c r="C12259" s="445" t="s">
        <v>0</v>
      </c>
      <c r="D12259" s="445" t="s">
        <v>26</v>
      </c>
      <c r="E12259" s="447" t="s">
        <v>27</v>
      </c>
      <c r="F12259" s="449" t="s">
        <v>28</v>
      </c>
      <c r="G12259" s="449" t="s">
        <v>29</v>
      </c>
    </row>
    <row r="12260" spans="1:123" s="89" customFormat="1" ht="24" customHeight="1" x14ac:dyDescent="0.2">
      <c r="A12260" s="94" t="s">
        <v>507</v>
      </c>
      <c r="B12260" s="94" t="s">
        <v>508</v>
      </c>
      <c r="C12260" s="446"/>
      <c r="D12260" s="446"/>
      <c r="E12260" s="448"/>
      <c r="F12260" s="450"/>
      <c r="G12260" s="450"/>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22.1.2</v>
      </c>
      <c r="B12299" s="276" t="str">
        <f>C12257</f>
        <v>Cercos Frente</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Primaria Creacion Bº 7 de Septiembre</v>
      </c>
      <c r="C12304" s="82"/>
      <c r="D12304" s="82"/>
      <c r="E12304" s="82"/>
      <c r="F12304" s="88" t="s">
        <v>37</v>
      </c>
      <c r="G12304" s="263">
        <f>Fecha_Base</f>
        <v>0</v>
      </c>
    </row>
    <row r="12305" spans="1:123" ht="24" customHeight="1" x14ac:dyDescent="0.2">
      <c r="A12305" s="264" t="s">
        <v>600</v>
      </c>
      <c r="B12305" s="83" t="str">
        <f>Ubicación</f>
        <v>Chimbas</v>
      </c>
      <c r="C12305" s="83"/>
      <c r="D12305" s="89"/>
      <c r="E12305" s="90"/>
      <c r="G12305" s="265"/>
    </row>
    <row r="12306" spans="1:123" ht="24" customHeight="1" x14ac:dyDescent="0.2">
      <c r="A12306" s="264" t="s">
        <v>38</v>
      </c>
      <c r="B12306" s="92">
        <f>IFERROR(VALUE(LEFT(B12307,FIND(".",B12307)-1)),"")</f>
        <v>22</v>
      </c>
      <c r="C12306" s="84" t="str">
        <f>IFERROR(VLOOKUP(B12306,Tabla_CyP,2,FALSE),"")</f>
        <v/>
      </c>
      <c r="E12306" s="90"/>
      <c r="G12306" s="265"/>
    </row>
    <row r="12307" spans="1:123" ht="24" customHeight="1" x14ac:dyDescent="0.2">
      <c r="A12307" s="264" t="s">
        <v>24</v>
      </c>
      <c r="B12307" s="93" t="str">
        <f>IFERROR(VLOOKUP(COUNTIF($A$1:A12307,"ANALISIS DE PRECIOS"),Tabla_NumeroItem,2,FALSE),"")</f>
        <v>22.2.1</v>
      </c>
      <c r="C12307" s="84" t="str">
        <f>IFERROR(VLOOKUP(B12307,Tabla_CyP,2,FALSE),"")</f>
        <v>Bancos Exteriores</v>
      </c>
      <c r="D12307" s="89"/>
      <c r="E12307" s="90"/>
      <c r="F12307" s="88" t="s">
        <v>25</v>
      </c>
      <c r="G12307" s="266" t="str">
        <f>IFERROR(VLOOKUP(B12307,Tabla_CyP,4,FALSE),"")</f>
        <v>gl</v>
      </c>
    </row>
    <row r="12308" spans="1:123" ht="24" customHeight="1" x14ac:dyDescent="0.2">
      <c r="A12308" s="264"/>
      <c r="B12308" s="83"/>
      <c r="D12308" s="89"/>
      <c r="E12308" s="90"/>
      <c r="G12308" s="265"/>
    </row>
    <row r="12309" spans="1:123" ht="24" customHeight="1" x14ac:dyDescent="0.2">
      <c r="A12309" s="443" t="s">
        <v>506</v>
      </c>
      <c r="B12309" s="444"/>
      <c r="C12309" s="445" t="s">
        <v>0</v>
      </c>
      <c r="D12309" s="445" t="s">
        <v>26</v>
      </c>
      <c r="E12309" s="447" t="s">
        <v>27</v>
      </c>
      <c r="F12309" s="449" t="s">
        <v>28</v>
      </c>
      <c r="G12309" s="449" t="s">
        <v>29</v>
      </c>
    </row>
    <row r="12310" spans="1:123" s="89" customFormat="1" ht="24" customHeight="1" x14ac:dyDescent="0.2">
      <c r="A12310" s="94" t="s">
        <v>507</v>
      </c>
      <c r="B12310" s="94" t="s">
        <v>508</v>
      </c>
      <c r="C12310" s="446"/>
      <c r="D12310" s="446"/>
      <c r="E12310" s="448"/>
      <c r="F12310" s="450"/>
      <c r="G12310" s="450"/>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22.2.1</v>
      </c>
      <c r="B12349" s="276" t="str">
        <f>C12307</f>
        <v>Bancos Exteriores</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Primaria Creacion Bº 7 de Septiembre</v>
      </c>
      <c r="C12354" s="82"/>
      <c r="D12354" s="82"/>
      <c r="E12354" s="82"/>
      <c r="F12354" s="88" t="s">
        <v>37</v>
      </c>
      <c r="G12354" s="263">
        <f>Fecha_Base</f>
        <v>0</v>
      </c>
    </row>
    <row r="12355" spans="1:123" ht="24" customHeight="1" x14ac:dyDescent="0.2">
      <c r="A12355" s="264" t="s">
        <v>600</v>
      </c>
      <c r="B12355" s="83" t="str">
        <f>Ubicación</f>
        <v>Chimbas</v>
      </c>
      <c r="C12355" s="83"/>
      <c r="D12355" s="89"/>
      <c r="E12355" s="90"/>
      <c r="G12355" s="265"/>
    </row>
    <row r="12356" spans="1:123" ht="24" customHeight="1" x14ac:dyDescent="0.2">
      <c r="A12356" s="264" t="s">
        <v>38</v>
      </c>
      <c r="B12356" s="92">
        <f>IFERROR(VALUE(LEFT(B12357,FIND(".",B12357)-1)),"")</f>
        <v>22</v>
      </c>
      <c r="C12356" s="84" t="str">
        <f>IFERROR(VLOOKUP(B12356,Tabla_CyP,2,FALSE),"")</f>
        <v/>
      </c>
      <c r="E12356" s="90"/>
      <c r="G12356" s="265"/>
    </row>
    <row r="12357" spans="1:123" ht="24" customHeight="1" x14ac:dyDescent="0.2">
      <c r="A12357" s="264" t="s">
        <v>24</v>
      </c>
      <c r="B12357" s="93" t="str">
        <f>IFERROR(VLOOKUP(COUNTIF($A$1:A12357,"ANALISIS DE PRECIOS"),Tabla_NumeroItem,2,FALSE),"")</f>
        <v>22.2.2</v>
      </c>
      <c r="C12357" s="84" t="str">
        <f>IFERROR(VLOOKUP(B12357,Tabla_CyP,2,FALSE),"")</f>
        <v>Bicicletero</v>
      </c>
      <c r="D12357" s="89"/>
      <c r="E12357" s="90"/>
      <c r="F12357" s="88" t="s">
        <v>25</v>
      </c>
      <c r="G12357" s="266" t="str">
        <f>IFERROR(VLOOKUP(B12357,Tabla_CyP,4,FALSE),"")</f>
        <v>gl</v>
      </c>
    </row>
    <row r="12358" spans="1:123" ht="24" customHeight="1" x14ac:dyDescent="0.2">
      <c r="A12358" s="264"/>
      <c r="B12358" s="83"/>
      <c r="D12358" s="89"/>
      <c r="E12358" s="90"/>
      <c r="G12358" s="265"/>
    </row>
    <row r="12359" spans="1:123" ht="24" customHeight="1" x14ac:dyDescent="0.2">
      <c r="A12359" s="443" t="s">
        <v>506</v>
      </c>
      <c r="B12359" s="444"/>
      <c r="C12359" s="445" t="s">
        <v>0</v>
      </c>
      <c r="D12359" s="445" t="s">
        <v>26</v>
      </c>
      <c r="E12359" s="447" t="s">
        <v>27</v>
      </c>
      <c r="F12359" s="449" t="s">
        <v>28</v>
      </c>
      <c r="G12359" s="449" t="s">
        <v>29</v>
      </c>
    </row>
    <row r="12360" spans="1:123" s="89" customFormat="1" ht="24" customHeight="1" x14ac:dyDescent="0.2">
      <c r="A12360" s="94" t="s">
        <v>507</v>
      </c>
      <c r="B12360" s="94" t="s">
        <v>508</v>
      </c>
      <c r="C12360" s="446"/>
      <c r="D12360" s="446"/>
      <c r="E12360" s="448"/>
      <c r="F12360" s="450"/>
      <c r="G12360" s="450"/>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22.2.2</v>
      </c>
      <c r="B12399" s="276" t="str">
        <f>C12357</f>
        <v>Bicicletero</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Primaria Creacion Bº 7 de Septiembre</v>
      </c>
      <c r="C12404" s="82"/>
      <c r="D12404" s="82"/>
      <c r="E12404" s="82"/>
      <c r="F12404" s="88" t="s">
        <v>37</v>
      </c>
      <c r="G12404" s="263">
        <f>Fecha_Base</f>
        <v>0</v>
      </c>
    </row>
    <row r="12405" spans="1:123" ht="24" customHeight="1" x14ac:dyDescent="0.2">
      <c r="A12405" s="264" t="s">
        <v>600</v>
      </c>
      <c r="B12405" s="83" t="str">
        <f>Ubicación</f>
        <v>Chimbas</v>
      </c>
      <c r="C12405" s="83"/>
      <c r="D12405" s="89"/>
      <c r="E12405" s="90"/>
      <c r="G12405" s="265"/>
    </row>
    <row r="12406" spans="1:123" ht="24" customHeight="1" x14ac:dyDescent="0.2">
      <c r="A12406" s="264" t="s">
        <v>38</v>
      </c>
      <c r="B12406" s="92">
        <f>IFERROR(VALUE(LEFT(B12407,FIND(".",B12407)-1)),"")</f>
        <v>22</v>
      </c>
      <c r="C12406" s="84" t="str">
        <f>IFERROR(VLOOKUP(B12406,Tabla_CyP,2,FALSE),"")</f>
        <v/>
      </c>
      <c r="E12406" s="90"/>
      <c r="G12406" s="265"/>
    </row>
    <row r="12407" spans="1:123" ht="24" customHeight="1" x14ac:dyDescent="0.2">
      <c r="A12407" s="264" t="s">
        <v>24</v>
      </c>
      <c r="B12407" s="93" t="str">
        <f>IFERROR(VLOOKUP(COUNTIF($A$1:A12407,"ANALISIS DE PRECIOS"),Tabla_NumeroItem,2,FALSE),"")</f>
        <v>22.2.3</v>
      </c>
      <c r="C12407" s="84" t="str">
        <f>IFERROR(VLOOKUP(B12407,Tabla_CyP,2,FALSE),"")</f>
        <v>Bebederos</v>
      </c>
      <c r="D12407" s="89"/>
      <c r="E12407" s="90"/>
      <c r="F12407" s="88" t="s">
        <v>25</v>
      </c>
      <c r="G12407" s="266" t="str">
        <f>IFERROR(VLOOKUP(B12407,Tabla_CyP,4,FALSE),"")</f>
        <v>gl</v>
      </c>
    </row>
    <row r="12408" spans="1:123" ht="24" customHeight="1" x14ac:dyDescent="0.2">
      <c r="A12408" s="264"/>
      <c r="B12408" s="83"/>
      <c r="D12408" s="89"/>
      <c r="E12408" s="90"/>
      <c r="G12408" s="265"/>
    </row>
    <row r="12409" spans="1:123" ht="24" customHeight="1" x14ac:dyDescent="0.2">
      <c r="A12409" s="443" t="s">
        <v>506</v>
      </c>
      <c r="B12409" s="444"/>
      <c r="C12409" s="445" t="s">
        <v>0</v>
      </c>
      <c r="D12409" s="445" t="s">
        <v>26</v>
      </c>
      <c r="E12409" s="447" t="s">
        <v>27</v>
      </c>
      <c r="F12409" s="449" t="s">
        <v>28</v>
      </c>
      <c r="G12409" s="449" t="s">
        <v>29</v>
      </c>
    </row>
    <row r="12410" spans="1:123" s="89" customFormat="1" ht="24" customHeight="1" x14ac:dyDescent="0.2">
      <c r="A12410" s="94" t="s">
        <v>507</v>
      </c>
      <c r="B12410" s="94" t="s">
        <v>508</v>
      </c>
      <c r="C12410" s="446"/>
      <c r="D12410" s="446"/>
      <c r="E12410" s="448"/>
      <c r="F12410" s="450"/>
      <c r="G12410" s="450"/>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22.2.3</v>
      </c>
      <c r="B12449" s="276" t="str">
        <f>C12407</f>
        <v>Bebederos</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Primaria Creacion Bº 7 de Septiembre</v>
      </c>
      <c r="C12454" s="82"/>
      <c r="D12454" s="82"/>
      <c r="E12454" s="82"/>
      <c r="F12454" s="88" t="s">
        <v>37</v>
      </c>
      <c r="G12454" s="263">
        <f>Fecha_Base</f>
        <v>0</v>
      </c>
    </row>
    <row r="12455" spans="1:123" ht="24" customHeight="1" x14ac:dyDescent="0.2">
      <c r="A12455" s="264" t="s">
        <v>600</v>
      </c>
      <c r="B12455" s="83" t="str">
        <f>Ubicación</f>
        <v>Chimbas</v>
      </c>
      <c r="C12455" s="83"/>
      <c r="D12455" s="89"/>
      <c r="E12455" s="90"/>
      <c r="G12455" s="265"/>
    </row>
    <row r="12456" spans="1:123" ht="24" customHeight="1" x14ac:dyDescent="0.2">
      <c r="A12456" s="264" t="s">
        <v>38</v>
      </c>
      <c r="B12456" s="92">
        <f>IFERROR(VALUE(LEFT(B12457,FIND(".",B12457)-1)),"")</f>
        <v>22</v>
      </c>
      <c r="C12456" s="84" t="str">
        <f>IFERROR(VLOOKUP(B12456,Tabla_CyP,2,FALSE),"")</f>
        <v/>
      </c>
      <c r="E12456" s="90"/>
      <c r="G12456" s="265"/>
    </row>
    <row r="12457" spans="1:123" ht="24" customHeight="1" x14ac:dyDescent="0.2">
      <c r="A12457" s="264" t="s">
        <v>24</v>
      </c>
      <c r="B12457" s="93" t="str">
        <f>IFERROR(VLOOKUP(COUNTIF($A$1:A12457,"ANALISIS DE PRECIOS"),Tabla_NumeroItem,2,FALSE),"")</f>
        <v>22.3.1</v>
      </c>
      <c r="C12457" s="84" t="str">
        <f>IFERROR(VLOOKUP(B12457,Tabla_CyP,2,FALSE),"")</f>
        <v>Vegetación</v>
      </c>
      <c r="D12457" s="89"/>
      <c r="E12457" s="90"/>
      <c r="F12457" s="88" t="s">
        <v>25</v>
      </c>
      <c r="G12457" s="266" t="str">
        <f>IFERROR(VLOOKUP(B12457,Tabla_CyP,4,FALSE),"")</f>
        <v>gl</v>
      </c>
    </row>
    <row r="12458" spans="1:123" ht="24" customHeight="1" x14ac:dyDescent="0.2">
      <c r="A12458" s="264"/>
      <c r="B12458" s="83"/>
      <c r="D12458" s="89"/>
      <c r="E12458" s="90"/>
      <c r="G12458" s="265"/>
    </row>
    <row r="12459" spans="1:123" ht="24" customHeight="1" x14ac:dyDescent="0.2">
      <c r="A12459" s="443" t="s">
        <v>506</v>
      </c>
      <c r="B12459" s="444"/>
      <c r="C12459" s="445" t="s">
        <v>0</v>
      </c>
      <c r="D12459" s="445" t="s">
        <v>26</v>
      </c>
      <c r="E12459" s="447" t="s">
        <v>27</v>
      </c>
      <c r="F12459" s="449" t="s">
        <v>28</v>
      </c>
      <c r="G12459" s="449" t="s">
        <v>29</v>
      </c>
    </row>
    <row r="12460" spans="1:123" s="89" customFormat="1" ht="24" customHeight="1" x14ac:dyDescent="0.2">
      <c r="A12460" s="94" t="s">
        <v>507</v>
      </c>
      <c r="B12460" s="94" t="s">
        <v>508</v>
      </c>
      <c r="C12460" s="446"/>
      <c r="D12460" s="446"/>
      <c r="E12460" s="448"/>
      <c r="F12460" s="450"/>
      <c r="G12460" s="450"/>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22.3.1</v>
      </c>
      <c r="B12499" s="276" t="str">
        <f>C12457</f>
        <v>Vegetación</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Primaria Creacion Bº 7 de Septiembre</v>
      </c>
      <c r="C12504" s="82"/>
      <c r="D12504" s="82"/>
      <c r="E12504" s="82"/>
      <c r="F12504" s="88" t="s">
        <v>37</v>
      </c>
      <c r="G12504" s="263">
        <f>Fecha_Base</f>
        <v>0</v>
      </c>
    </row>
    <row r="12505" spans="1:7" ht="24" customHeight="1" x14ac:dyDescent="0.2">
      <c r="A12505" s="264" t="s">
        <v>600</v>
      </c>
      <c r="B12505" s="83" t="str">
        <f>Ubicación</f>
        <v>Chimbas</v>
      </c>
      <c r="C12505" s="83"/>
      <c r="D12505" s="89"/>
      <c r="E12505" s="90"/>
      <c r="G12505" s="265"/>
    </row>
    <row r="12506" spans="1:7" ht="24" customHeight="1" x14ac:dyDescent="0.2">
      <c r="A12506" s="264" t="s">
        <v>38</v>
      </c>
      <c r="B12506" s="92">
        <f>IFERROR(VALUE(LEFT(B12507,FIND(".",B12507)-1)),"")</f>
        <v>22</v>
      </c>
      <c r="C12506" s="84" t="str">
        <f>IFERROR(VLOOKUP(B12506,Tabla_CyP,2,FALSE),"")</f>
        <v/>
      </c>
      <c r="E12506" s="90"/>
      <c r="G12506" s="265"/>
    </row>
    <row r="12507" spans="1:7" ht="24" customHeight="1" x14ac:dyDescent="0.2">
      <c r="A12507" s="264" t="s">
        <v>24</v>
      </c>
      <c r="B12507" s="93" t="str">
        <f>IFERROR(VLOOKUP(COUNTIF($A$1:A12507,"ANALISIS DE PRECIOS"),Tabla_NumeroItem,2,FALSE),"")</f>
        <v>22.4.1</v>
      </c>
      <c r="C12507" s="84" t="str">
        <f>IFERROR(VLOOKUP(B12507,Tabla_CyP,2,FALSE),"")</f>
        <v>Puentes pasantes</v>
      </c>
      <c r="D12507" s="89"/>
      <c r="E12507" s="90"/>
      <c r="F12507" s="88" t="s">
        <v>25</v>
      </c>
      <c r="G12507" s="266" t="str">
        <f>IFERROR(VLOOKUP(B12507,Tabla_CyP,4,FALSE),"")</f>
        <v>m2</v>
      </c>
    </row>
    <row r="12508" spans="1:7" ht="24" customHeight="1" x14ac:dyDescent="0.2">
      <c r="A12508" s="264"/>
      <c r="B12508" s="83"/>
      <c r="D12508" s="89"/>
      <c r="E12508" s="90"/>
      <c r="G12508" s="265"/>
    </row>
    <row r="12509" spans="1:7" ht="24" customHeight="1" x14ac:dyDescent="0.2">
      <c r="A12509" s="443" t="s">
        <v>506</v>
      </c>
      <c r="B12509" s="444"/>
      <c r="C12509" s="445" t="s">
        <v>0</v>
      </c>
      <c r="D12509" s="445" t="s">
        <v>26</v>
      </c>
      <c r="E12509" s="447" t="s">
        <v>27</v>
      </c>
      <c r="F12509" s="449" t="s">
        <v>28</v>
      </c>
      <c r="G12509" s="449" t="s">
        <v>29</v>
      </c>
    </row>
    <row r="12510" spans="1:7" ht="24" customHeight="1" x14ac:dyDescent="0.2">
      <c r="A12510" s="94" t="s">
        <v>507</v>
      </c>
      <c r="B12510" s="94" t="s">
        <v>508</v>
      </c>
      <c r="C12510" s="446"/>
      <c r="D12510" s="446"/>
      <c r="E12510" s="448"/>
      <c r="F12510" s="450"/>
      <c r="G12510" s="450"/>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22.4.1</v>
      </c>
      <c r="B12549" s="276" t="str">
        <f>C12507</f>
        <v>Puentes pasantes</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Primaria Creacion Bº 7 de Septiembre</v>
      </c>
      <c r="C12554" s="82"/>
      <c r="D12554" s="82"/>
      <c r="E12554" s="82"/>
      <c r="F12554" s="88" t="s">
        <v>37</v>
      </c>
      <c r="G12554" s="263">
        <f>Fecha_Base</f>
        <v>0</v>
      </c>
    </row>
    <row r="12555" spans="1:7" ht="24" customHeight="1" x14ac:dyDescent="0.2">
      <c r="A12555" s="264" t="s">
        <v>600</v>
      </c>
      <c r="B12555" s="83" t="str">
        <f>Ubicación</f>
        <v>Chimbas</v>
      </c>
      <c r="C12555" s="83"/>
      <c r="D12555" s="89"/>
      <c r="E12555" s="90"/>
      <c r="G12555" s="265"/>
    </row>
    <row r="12556" spans="1:7" ht="24" customHeight="1" x14ac:dyDescent="0.2">
      <c r="A12556" s="264" t="s">
        <v>38</v>
      </c>
      <c r="B12556" s="92">
        <f>IFERROR(VALUE(LEFT(B12557,FIND(".",B12557)-1)),"")</f>
        <v>22</v>
      </c>
      <c r="C12556" s="84" t="str">
        <f>IFERROR(VLOOKUP(B12556,Tabla_CyP,2,FALSE),"")</f>
        <v/>
      </c>
      <c r="E12556" s="90"/>
      <c r="G12556" s="265"/>
    </row>
    <row r="12557" spans="1:7" ht="24" customHeight="1" x14ac:dyDescent="0.2">
      <c r="A12557" s="264" t="s">
        <v>24</v>
      </c>
      <c r="B12557" s="93" t="str">
        <f>IFERROR(VLOOKUP(COUNTIF($A$1:A12557,"ANALISIS DE PRECIOS"),Tabla_NumeroItem,2,FALSE),"")</f>
        <v>22.4.2</v>
      </c>
      <c r="C12557" s="84" t="str">
        <f>IFERROR(VLOOKUP(B12557,Tabla_CyP,2,FALSE),"")</f>
        <v>Rampas de acceso</v>
      </c>
      <c r="D12557" s="89"/>
      <c r="E12557" s="90"/>
      <c r="F12557" s="88" t="s">
        <v>25</v>
      </c>
      <c r="G12557" s="266" t="str">
        <f>IFERROR(VLOOKUP(B12557,Tabla_CyP,4,FALSE),"")</f>
        <v>m2</v>
      </c>
    </row>
    <row r="12558" spans="1:7" ht="24" customHeight="1" x14ac:dyDescent="0.2">
      <c r="A12558" s="264"/>
      <c r="B12558" s="83"/>
      <c r="D12558" s="89"/>
      <c r="E12558" s="90"/>
      <c r="G12558" s="265"/>
    </row>
    <row r="12559" spans="1:7" ht="24" customHeight="1" x14ac:dyDescent="0.2">
      <c r="A12559" s="443" t="s">
        <v>506</v>
      </c>
      <c r="B12559" s="444"/>
      <c r="C12559" s="445" t="s">
        <v>0</v>
      </c>
      <c r="D12559" s="445" t="s">
        <v>26</v>
      </c>
      <c r="E12559" s="447" t="s">
        <v>27</v>
      </c>
      <c r="F12559" s="449" t="s">
        <v>28</v>
      </c>
      <c r="G12559" s="449" t="s">
        <v>29</v>
      </c>
    </row>
    <row r="12560" spans="1:7" ht="24" customHeight="1" x14ac:dyDescent="0.2">
      <c r="A12560" s="94" t="s">
        <v>507</v>
      </c>
      <c r="B12560" s="94" t="s">
        <v>508</v>
      </c>
      <c r="C12560" s="446"/>
      <c r="D12560" s="446"/>
      <c r="E12560" s="448"/>
      <c r="F12560" s="450"/>
      <c r="G12560" s="450"/>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22.4.2</v>
      </c>
      <c r="B12599" s="276" t="str">
        <f>C12557</f>
        <v>Rampas de acceso</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Primaria Creacion Bº 7 de Septiembre</v>
      </c>
      <c r="C12604" s="82"/>
      <c r="D12604" s="82"/>
      <c r="E12604" s="82"/>
      <c r="F12604" s="88" t="s">
        <v>37</v>
      </c>
      <c r="G12604" s="263">
        <f>Fecha_Base</f>
        <v>0</v>
      </c>
    </row>
    <row r="12605" spans="1:7" ht="24" customHeight="1" x14ac:dyDescent="0.2">
      <c r="A12605" s="264" t="s">
        <v>600</v>
      </c>
      <c r="B12605" s="83" t="str">
        <f>Ubicación</f>
        <v>Chimbas</v>
      </c>
      <c r="C12605" s="83"/>
      <c r="D12605" s="89"/>
      <c r="E12605" s="90"/>
      <c r="G12605" s="265"/>
    </row>
    <row r="12606" spans="1:7" ht="24" customHeight="1" x14ac:dyDescent="0.2">
      <c r="A12606" s="264" t="s">
        <v>38</v>
      </c>
      <c r="B12606" s="92">
        <f>IFERROR(VALUE(LEFT(B12607,FIND(".",B12607)-1)),"")</f>
        <v>22</v>
      </c>
      <c r="C12606" s="84" t="str">
        <f>IFERROR(VLOOKUP(B12606,Tabla_CyP,2,FALSE),"")</f>
        <v/>
      </c>
      <c r="E12606" s="90"/>
      <c r="G12606" s="265"/>
    </row>
    <row r="12607" spans="1:7" ht="24" customHeight="1" x14ac:dyDescent="0.2">
      <c r="A12607" s="264" t="s">
        <v>24</v>
      </c>
      <c r="B12607" s="93" t="str">
        <f>IFERROR(VLOOKUP(COUNTIF($A$1:A12607,"ANALISIS DE PRECIOS"),Tabla_NumeroItem,2,FALSE),"")</f>
        <v>22.4.3</v>
      </c>
      <c r="C12607" s="84" t="str">
        <f>IFERROR(VLOOKUP(B12607,Tabla_CyP,2,FALSE),"")</f>
        <v>Escalones de acceso</v>
      </c>
      <c r="D12607" s="89"/>
      <c r="E12607" s="90"/>
      <c r="F12607" s="88" t="s">
        <v>25</v>
      </c>
      <c r="G12607" s="266" t="str">
        <f>IFERROR(VLOOKUP(B12607,Tabla_CyP,4,FALSE),"")</f>
        <v>m2</v>
      </c>
    </row>
    <row r="12608" spans="1:7" ht="24" customHeight="1" x14ac:dyDescent="0.2">
      <c r="A12608" s="264"/>
      <c r="B12608" s="83"/>
      <c r="D12608" s="89"/>
      <c r="E12608" s="90"/>
      <c r="G12608" s="265"/>
    </row>
    <row r="12609" spans="1:7" ht="24" customHeight="1" x14ac:dyDescent="0.2">
      <c r="A12609" s="443" t="s">
        <v>506</v>
      </c>
      <c r="B12609" s="444"/>
      <c r="C12609" s="445" t="s">
        <v>0</v>
      </c>
      <c r="D12609" s="445" t="s">
        <v>26</v>
      </c>
      <c r="E12609" s="447" t="s">
        <v>27</v>
      </c>
      <c r="F12609" s="449" t="s">
        <v>28</v>
      </c>
      <c r="G12609" s="449" t="s">
        <v>29</v>
      </c>
    </row>
    <row r="12610" spans="1:7" ht="24" customHeight="1" x14ac:dyDescent="0.2">
      <c r="A12610" s="94" t="s">
        <v>507</v>
      </c>
      <c r="B12610" s="94" t="s">
        <v>508</v>
      </c>
      <c r="C12610" s="446"/>
      <c r="D12610" s="446"/>
      <c r="E12610" s="448"/>
      <c r="F12610" s="450"/>
      <c r="G12610" s="450"/>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22.4.3</v>
      </c>
      <c r="B12649" s="276" t="str">
        <f>C12607</f>
        <v>Escalones de acceso</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Primaria Creacion Bº 7 de Septiembre</v>
      </c>
      <c r="C12654" s="82"/>
      <c r="D12654" s="82"/>
      <c r="E12654" s="82"/>
      <c r="F12654" s="88" t="s">
        <v>37</v>
      </c>
      <c r="G12654" s="263">
        <f>Fecha_Base</f>
        <v>0</v>
      </c>
    </row>
    <row r="12655" spans="1:7" ht="24" customHeight="1" x14ac:dyDescent="0.2">
      <c r="A12655" s="264" t="s">
        <v>600</v>
      </c>
      <c r="B12655" s="83" t="str">
        <f>Ubicación</f>
        <v>Chimbas</v>
      </c>
      <c r="C12655" s="83"/>
      <c r="D12655" s="89"/>
      <c r="E12655" s="90"/>
      <c r="G12655" s="265"/>
    </row>
    <row r="12656" spans="1:7" ht="24" customHeight="1" x14ac:dyDescent="0.2">
      <c r="A12656" s="264" t="s">
        <v>38</v>
      </c>
      <c r="B12656" s="92">
        <f>IFERROR(VALUE(LEFT(B12657,FIND(".",B12657)-1)),"")</f>
        <v>22</v>
      </c>
      <c r="C12656" s="84" t="str">
        <f>IFERROR(VLOOKUP(B12656,Tabla_CyP,2,FALSE),"")</f>
        <v/>
      </c>
      <c r="E12656" s="90"/>
      <c r="G12656" s="265"/>
    </row>
    <row r="12657" spans="1:7" ht="24" customHeight="1" x14ac:dyDescent="0.2">
      <c r="A12657" s="264" t="s">
        <v>24</v>
      </c>
      <c r="B12657" s="93" t="str">
        <f>IFERROR(VLOOKUP(COUNTIF($A$1:A12657,"ANALISIS DE PRECIOS"),Tabla_NumeroItem,2,FALSE),"")</f>
        <v>22.4.4</v>
      </c>
      <c r="C12657" s="84" t="str">
        <f>IFERROR(VLOOKUP(B12657,Tabla_CyP,2,FALSE),"")</f>
        <v>Barandas de protección para escalones y rampas</v>
      </c>
      <c r="D12657" s="89"/>
      <c r="E12657" s="90"/>
      <c r="F12657" s="88" t="s">
        <v>25</v>
      </c>
      <c r="G12657" s="266" t="str">
        <f>IFERROR(VLOOKUP(B12657,Tabla_CyP,4,FALSE),"")</f>
        <v>gl</v>
      </c>
    </row>
    <row r="12658" spans="1:7" ht="24" customHeight="1" x14ac:dyDescent="0.2">
      <c r="A12658" s="264"/>
      <c r="B12658" s="83"/>
      <c r="D12658" s="89"/>
      <c r="E12658" s="90"/>
      <c r="G12658" s="265"/>
    </row>
    <row r="12659" spans="1:7" ht="24" customHeight="1" x14ac:dyDescent="0.2">
      <c r="A12659" s="443" t="s">
        <v>506</v>
      </c>
      <c r="B12659" s="444"/>
      <c r="C12659" s="445" t="s">
        <v>0</v>
      </c>
      <c r="D12659" s="445" t="s">
        <v>26</v>
      </c>
      <c r="E12659" s="447" t="s">
        <v>27</v>
      </c>
      <c r="F12659" s="449" t="s">
        <v>28</v>
      </c>
      <c r="G12659" s="449" t="s">
        <v>29</v>
      </c>
    </row>
    <row r="12660" spans="1:7" ht="24" customHeight="1" x14ac:dyDescent="0.2">
      <c r="A12660" s="94" t="s">
        <v>507</v>
      </c>
      <c r="B12660" s="94" t="s">
        <v>508</v>
      </c>
      <c r="C12660" s="446"/>
      <c r="D12660" s="446"/>
      <c r="E12660" s="448"/>
      <c r="F12660" s="450"/>
      <c r="G12660" s="450"/>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22.4.4</v>
      </c>
      <c r="B12699" s="276" t="str">
        <f>C12657</f>
        <v>Barandas de protección para escalones y rampas</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Primaria Creacion Bº 7 de Septiembre</v>
      </c>
      <c r="C12704" s="82"/>
      <c r="D12704" s="82"/>
      <c r="E12704" s="82"/>
      <c r="F12704" s="88" t="s">
        <v>37</v>
      </c>
      <c r="G12704" s="263">
        <f>Fecha_Base</f>
        <v>0</v>
      </c>
    </row>
    <row r="12705" spans="1:7" ht="24" customHeight="1" x14ac:dyDescent="0.2">
      <c r="A12705" s="264" t="s">
        <v>600</v>
      </c>
      <c r="B12705" s="83" t="str">
        <f>Ubicación</f>
        <v>Chimbas</v>
      </c>
      <c r="C12705" s="83"/>
      <c r="D12705" s="89"/>
      <c r="E12705" s="90"/>
      <c r="G12705" s="265"/>
    </row>
    <row r="12706" spans="1:7" ht="24" customHeight="1" x14ac:dyDescent="0.2">
      <c r="A12706" s="264" t="s">
        <v>38</v>
      </c>
      <c r="B12706" s="92">
        <f>IFERROR(VALUE(LEFT(B12707,FIND(".",B12707)-1)),"")</f>
        <v>22</v>
      </c>
      <c r="C12706" s="84" t="str">
        <f>IFERROR(VLOOKUP(B12706,Tabla_CyP,2,FALSE),"")</f>
        <v/>
      </c>
      <c r="E12706" s="90"/>
      <c r="G12706" s="265"/>
    </row>
    <row r="12707" spans="1:7" ht="24" customHeight="1" x14ac:dyDescent="0.2">
      <c r="A12707" s="264" t="s">
        <v>24</v>
      </c>
      <c r="B12707" s="93" t="str">
        <f>IFERROR(VLOOKUP(COUNTIF($A$1:A12707,"ANALISIS DE PRECIOS"),Tabla_NumeroItem,2,FALSE),"")</f>
        <v>22.8</v>
      </c>
      <c r="C12707" s="84" t="str">
        <f>IFERROR(VLOOKUP(B12707,Tabla_CyP,2,FALSE),"")</f>
        <v>Provisión de Equipamiento deportivo</v>
      </c>
      <c r="D12707" s="89"/>
      <c r="E12707" s="90"/>
      <c r="F12707" s="88" t="s">
        <v>25</v>
      </c>
      <c r="G12707" s="266" t="str">
        <f>IFERROR(VLOOKUP(B12707,Tabla_CyP,4,FALSE),"")</f>
        <v>gl</v>
      </c>
    </row>
    <row r="12708" spans="1:7" ht="24" customHeight="1" x14ac:dyDescent="0.2">
      <c r="A12708" s="264"/>
      <c r="B12708" s="83"/>
      <c r="D12708" s="89"/>
      <c r="E12708" s="90"/>
      <c r="G12708" s="265"/>
    </row>
    <row r="12709" spans="1:7" ht="24" customHeight="1" x14ac:dyDescent="0.2">
      <c r="A12709" s="443" t="s">
        <v>506</v>
      </c>
      <c r="B12709" s="444"/>
      <c r="C12709" s="445" t="s">
        <v>0</v>
      </c>
      <c r="D12709" s="445" t="s">
        <v>26</v>
      </c>
      <c r="E12709" s="447" t="s">
        <v>27</v>
      </c>
      <c r="F12709" s="449" t="s">
        <v>28</v>
      </c>
      <c r="G12709" s="449" t="s">
        <v>29</v>
      </c>
    </row>
    <row r="12710" spans="1:7" ht="24" customHeight="1" x14ac:dyDescent="0.2">
      <c r="A12710" s="94" t="s">
        <v>507</v>
      </c>
      <c r="B12710" s="94" t="s">
        <v>508</v>
      </c>
      <c r="C12710" s="446"/>
      <c r="D12710" s="446"/>
      <c r="E12710" s="448"/>
      <c r="F12710" s="450"/>
      <c r="G12710" s="450"/>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22.8</v>
      </c>
      <c r="B12749" s="276" t="str">
        <f>C12707</f>
        <v>Provisión de Equipamiento deportivo</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Primaria Creacion Bº 7 de Septiembre</v>
      </c>
      <c r="C12754" s="82"/>
      <c r="D12754" s="82"/>
      <c r="E12754" s="82"/>
      <c r="F12754" s="88" t="s">
        <v>37</v>
      </c>
      <c r="G12754" s="263">
        <f>Fecha_Base</f>
        <v>0</v>
      </c>
    </row>
    <row r="12755" spans="1:7" ht="24" customHeight="1" x14ac:dyDescent="0.2">
      <c r="A12755" s="264" t="s">
        <v>600</v>
      </c>
      <c r="B12755" s="83" t="str">
        <f>Ubicación</f>
        <v>Chimbas</v>
      </c>
      <c r="C12755" s="83"/>
      <c r="D12755" s="89"/>
      <c r="E12755" s="90"/>
      <c r="G12755" s="265"/>
    </row>
    <row r="12756" spans="1:7" ht="24" customHeight="1" x14ac:dyDescent="0.2">
      <c r="A12756" s="264" t="s">
        <v>38</v>
      </c>
      <c r="B12756" s="92">
        <f>IFERROR(VALUE(LEFT(B12757,FIND(".",B12757)-1)),"")</f>
        <v>23</v>
      </c>
      <c r="C12756" s="84" t="str">
        <f>IFERROR(VLOOKUP(B12756,Tabla_CyP,2,FALSE),"")</f>
        <v xml:space="preserve"> LIMPIEZA DE OBRA</v>
      </c>
      <c r="E12756" s="90"/>
      <c r="G12756" s="265"/>
    </row>
    <row r="12757" spans="1:7" ht="24" customHeight="1" x14ac:dyDescent="0.2">
      <c r="A12757" s="264" t="s">
        <v>24</v>
      </c>
      <c r="B12757" s="93" t="str">
        <f>IFERROR(VLOOKUP(COUNTIF($A$1:A12757,"ANALISIS DE PRECIOS"),Tabla_NumeroItem,2,FALSE),"")</f>
        <v>23.1</v>
      </c>
      <c r="C12757" s="84" t="str">
        <f>IFERROR(VLOOKUP(B12757,Tabla_CyP,2,FALSE),"")</f>
        <v>Limpieza de obra periódica de la obra y el obrador</v>
      </c>
      <c r="D12757" s="89"/>
      <c r="E12757" s="90"/>
      <c r="F12757" s="88" t="s">
        <v>25</v>
      </c>
      <c r="G12757" s="266" t="str">
        <f>IFERROR(VLOOKUP(B12757,Tabla_CyP,4,FALSE),"")</f>
        <v>m2</v>
      </c>
    </row>
    <row r="12758" spans="1:7" ht="24" customHeight="1" x14ac:dyDescent="0.2">
      <c r="A12758" s="264"/>
      <c r="B12758" s="83"/>
      <c r="D12758" s="89"/>
      <c r="E12758" s="90"/>
      <c r="G12758" s="265"/>
    </row>
    <row r="12759" spans="1:7" ht="24" customHeight="1" x14ac:dyDescent="0.2">
      <c r="A12759" s="443" t="s">
        <v>506</v>
      </c>
      <c r="B12759" s="444"/>
      <c r="C12759" s="445" t="s">
        <v>0</v>
      </c>
      <c r="D12759" s="445" t="s">
        <v>26</v>
      </c>
      <c r="E12759" s="447" t="s">
        <v>27</v>
      </c>
      <c r="F12759" s="449" t="s">
        <v>28</v>
      </c>
      <c r="G12759" s="449" t="s">
        <v>29</v>
      </c>
    </row>
    <row r="12760" spans="1:7" ht="24" customHeight="1" x14ac:dyDescent="0.2">
      <c r="A12760" s="94" t="s">
        <v>507</v>
      </c>
      <c r="B12760" s="94" t="s">
        <v>508</v>
      </c>
      <c r="C12760" s="446"/>
      <c r="D12760" s="446"/>
      <c r="E12760" s="448"/>
      <c r="F12760" s="450"/>
      <c r="G12760" s="450"/>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23.1</v>
      </c>
      <c r="B12799" s="276" t="str">
        <f>C12757</f>
        <v>Limpieza de obra periódica de la obra y el obrador</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Primaria Creacion Bº 7 de Septiembre</v>
      </c>
      <c r="C12804" s="82"/>
      <c r="D12804" s="82"/>
      <c r="E12804" s="82"/>
      <c r="F12804" s="88" t="s">
        <v>37</v>
      </c>
      <c r="G12804" s="263">
        <f>Fecha_Base</f>
        <v>0</v>
      </c>
    </row>
    <row r="12805" spans="1:7" ht="24" customHeight="1" x14ac:dyDescent="0.2">
      <c r="A12805" s="264" t="s">
        <v>600</v>
      </c>
      <c r="B12805" s="83" t="str">
        <f>Ubicación</f>
        <v>Chimbas</v>
      </c>
      <c r="C12805" s="83"/>
      <c r="D12805" s="89"/>
      <c r="E12805" s="90"/>
      <c r="G12805" s="265"/>
    </row>
    <row r="12806" spans="1:7" ht="24" customHeight="1" x14ac:dyDescent="0.2">
      <c r="A12806" s="264" t="s">
        <v>38</v>
      </c>
      <c r="B12806" s="92">
        <f>IFERROR(VALUE(LEFT(B12807,FIND(".",B12807)-1)),"")</f>
        <v>23</v>
      </c>
      <c r="C12806" s="84" t="str">
        <f>IFERROR(VLOOKUP(B12806,Tabla_CyP,2,FALSE),"")</f>
        <v xml:space="preserve"> LIMPIEZA DE OBRA</v>
      </c>
      <c r="E12806" s="90"/>
      <c r="G12806" s="265"/>
    </row>
    <row r="12807" spans="1:7" ht="24" customHeight="1" x14ac:dyDescent="0.2">
      <c r="A12807" s="264" t="s">
        <v>24</v>
      </c>
      <c r="B12807" s="93" t="str">
        <f>IFERROR(VLOOKUP(COUNTIF($A$1:A12807,"ANALISIS DE PRECIOS"),Tabla_NumeroItem,2,FALSE),"")</f>
        <v>23.2</v>
      </c>
      <c r="C12807" s="84" t="str">
        <f>IFERROR(VLOOKUP(B12807,Tabla_CyP,2,FALSE),"")</f>
        <v>Limpieza final de la obra y el obrador</v>
      </c>
      <c r="D12807" s="89"/>
      <c r="E12807" s="90"/>
      <c r="F12807" s="88" t="s">
        <v>25</v>
      </c>
      <c r="G12807" s="266" t="str">
        <f>IFERROR(VLOOKUP(B12807,Tabla_CyP,4,FALSE),"")</f>
        <v>m2</v>
      </c>
    </row>
    <row r="12808" spans="1:7" ht="24" customHeight="1" x14ac:dyDescent="0.2">
      <c r="A12808" s="264"/>
      <c r="B12808" s="83"/>
      <c r="D12808" s="89"/>
      <c r="E12808" s="90"/>
      <c r="G12808" s="265"/>
    </row>
    <row r="12809" spans="1:7" ht="24" customHeight="1" x14ac:dyDescent="0.2">
      <c r="A12809" s="443" t="s">
        <v>506</v>
      </c>
      <c r="B12809" s="444"/>
      <c r="C12809" s="445" t="s">
        <v>0</v>
      </c>
      <c r="D12809" s="445" t="s">
        <v>26</v>
      </c>
      <c r="E12809" s="447" t="s">
        <v>27</v>
      </c>
      <c r="F12809" s="449" t="s">
        <v>28</v>
      </c>
      <c r="G12809" s="449" t="s">
        <v>29</v>
      </c>
    </row>
    <row r="12810" spans="1:7" ht="24" customHeight="1" x14ac:dyDescent="0.2">
      <c r="A12810" s="94" t="s">
        <v>507</v>
      </c>
      <c r="B12810" s="94" t="s">
        <v>508</v>
      </c>
      <c r="C12810" s="446"/>
      <c r="D12810" s="446"/>
      <c r="E12810" s="448"/>
      <c r="F12810" s="450"/>
      <c r="G12810" s="450"/>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23.2</v>
      </c>
      <c r="B12849" s="276" t="str">
        <f>C12807</f>
        <v>Limpieza final de la obra y el obrador</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Primaria Creacion Bº 7 de Septiembre</v>
      </c>
      <c r="C12854" s="82"/>
      <c r="D12854" s="82"/>
      <c r="E12854" s="82"/>
      <c r="F12854" s="88" t="s">
        <v>37</v>
      </c>
      <c r="G12854" s="263">
        <f>Fecha_Base</f>
        <v>0</v>
      </c>
    </row>
    <row r="12855" spans="1:7" ht="24" customHeight="1" x14ac:dyDescent="0.2">
      <c r="A12855" s="264" t="s">
        <v>600</v>
      </c>
      <c r="B12855" s="83" t="str">
        <f>Ubicación</f>
        <v>Chimbas</v>
      </c>
      <c r="C12855" s="83"/>
      <c r="D12855" s="89"/>
      <c r="E12855" s="90"/>
      <c r="G12855" s="265"/>
    </row>
    <row r="12856" spans="1:7" ht="24" customHeight="1" x14ac:dyDescent="0.2">
      <c r="A12856" s="264" t="s">
        <v>38</v>
      </c>
      <c r="B12856" s="92">
        <f>IFERROR(VALUE(LEFT(B12857,FIND(".",B12857)-1)),"")</f>
        <v>24</v>
      </c>
      <c r="C12856" s="84" t="str">
        <f>IFERROR(VLOOKUP(B12856,Tabla_CyP,2,FALSE),"")</f>
        <v xml:space="preserve"> VARIOS</v>
      </c>
      <c r="E12856" s="90"/>
      <c r="G12856" s="265"/>
    </row>
    <row r="12857" spans="1:7" ht="24" customHeight="1" x14ac:dyDescent="0.2">
      <c r="A12857" s="264" t="s">
        <v>24</v>
      </c>
      <c r="B12857" s="93" t="str">
        <f>IFERROR(VLOOKUP(COUNTIF($A$1:A12857,"ANALISIS DE PRECIOS"),Tabla_NumeroItem,2,FALSE),"")</f>
        <v>24.1.1</v>
      </c>
      <c r="C12857" s="84" t="str">
        <f>IFERROR(VLOOKUP(B12857,Tabla_CyP,2,FALSE),"")</f>
        <v>Mastil</v>
      </c>
      <c r="D12857" s="89"/>
      <c r="E12857" s="90"/>
      <c r="F12857" s="88" t="s">
        <v>25</v>
      </c>
      <c r="G12857" s="266" t="str">
        <f>IFERROR(VLOOKUP(B12857,Tabla_CyP,4,FALSE),"")</f>
        <v>Un</v>
      </c>
    </row>
    <row r="12858" spans="1:7" ht="24" customHeight="1" x14ac:dyDescent="0.2">
      <c r="A12858" s="264"/>
      <c r="B12858" s="83"/>
      <c r="D12858" s="89"/>
      <c r="E12858" s="90"/>
      <c r="G12858" s="265"/>
    </row>
    <row r="12859" spans="1:7" ht="24" customHeight="1" x14ac:dyDescent="0.2">
      <c r="A12859" s="443" t="s">
        <v>506</v>
      </c>
      <c r="B12859" s="444"/>
      <c r="C12859" s="445" t="s">
        <v>0</v>
      </c>
      <c r="D12859" s="445" t="s">
        <v>26</v>
      </c>
      <c r="E12859" s="447" t="s">
        <v>27</v>
      </c>
      <c r="F12859" s="449" t="s">
        <v>28</v>
      </c>
      <c r="G12859" s="449" t="s">
        <v>29</v>
      </c>
    </row>
    <row r="12860" spans="1:7" ht="24" customHeight="1" x14ac:dyDescent="0.2">
      <c r="A12860" s="94" t="s">
        <v>507</v>
      </c>
      <c r="B12860" s="94" t="s">
        <v>508</v>
      </c>
      <c r="C12860" s="446"/>
      <c r="D12860" s="446"/>
      <c r="E12860" s="448"/>
      <c r="F12860" s="450"/>
      <c r="G12860" s="450"/>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24.1.1</v>
      </c>
      <c r="B12899" s="276" t="str">
        <f>C12857</f>
        <v>Mastil</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Primaria Creacion Bº 7 de Septiembre</v>
      </c>
      <c r="C12904" s="82"/>
      <c r="D12904" s="82"/>
      <c r="E12904" s="82"/>
      <c r="F12904" s="88" t="s">
        <v>37</v>
      </c>
      <c r="G12904" s="263">
        <f>Fecha_Base</f>
        <v>0</v>
      </c>
    </row>
    <row r="12905" spans="1:7" ht="24" customHeight="1" x14ac:dyDescent="0.2">
      <c r="A12905" s="264" t="s">
        <v>600</v>
      </c>
      <c r="B12905" s="83" t="str">
        <f>Ubicación</f>
        <v>Chimbas</v>
      </c>
      <c r="C12905" s="83"/>
      <c r="D12905" s="89"/>
      <c r="E12905" s="90"/>
      <c r="G12905" s="265"/>
    </row>
    <row r="12906" spans="1:7" ht="24" customHeight="1" x14ac:dyDescent="0.2">
      <c r="A12906" s="264" t="s">
        <v>38</v>
      </c>
      <c r="B12906" s="92">
        <f>IFERROR(VALUE(LEFT(B12907,FIND(".",B12907)-1)),"")</f>
        <v>24</v>
      </c>
      <c r="C12906" s="84" t="str">
        <f>IFERROR(VLOOKUP(B12906,Tabla_CyP,2,FALSE),"")</f>
        <v xml:space="preserve"> VARIOS</v>
      </c>
      <c r="E12906" s="90"/>
      <c r="G12906" s="265"/>
    </row>
    <row r="12907" spans="1:7" ht="24" customHeight="1" x14ac:dyDescent="0.2">
      <c r="A12907" s="264" t="s">
        <v>24</v>
      </c>
      <c r="B12907" s="93" t="str">
        <f>IFERROR(VLOOKUP(COUNTIF($A$1:A12907,"ANALISIS DE PRECIOS"),Tabla_NumeroItem,2,FALSE),"")</f>
        <v>24.2.1</v>
      </c>
      <c r="C12907" s="84" t="str">
        <f>IFERROR(VLOOKUP(B12907,Tabla_CyP,2,FALSE),"")</f>
        <v>Guardasillas</v>
      </c>
      <c r="D12907" s="89"/>
      <c r="E12907" s="90"/>
      <c r="F12907" s="88" t="s">
        <v>25</v>
      </c>
      <c r="G12907" s="266" t="str">
        <f>IFERROR(VLOOKUP(B12907,Tabla_CyP,4,FALSE),"")</f>
        <v>ml</v>
      </c>
    </row>
    <row r="12908" spans="1:7" ht="24" customHeight="1" x14ac:dyDescent="0.2">
      <c r="A12908" s="264"/>
      <c r="B12908" s="83"/>
      <c r="D12908" s="89"/>
      <c r="E12908" s="90"/>
      <c r="G12908" s="265"/>
    </row>
    <row r="12909" spans="1:7" ht="24" customHeight="1" x14ac:dyDescent="0.2">
      <c r="A12909" s="443" t="s">
        <v>506</v>
      </c>
      <c r="B12909" s="444"/>
      <c r="C12909" s="445" t="s">
        <v>0</v>
      </c>
      <c r="D12909" s="445" t="s">
        <v>26</v>
      </c>
      <c r="E12909" s="447" t="s">
        <v>27</v>
      </c>
      <c r="F12909" s="449" t="s">
        <v>28</v>
      </c>
      <c r="G12909" s="449" t="s">
        <v>29</v>
      </c>
    </row>
    <row r="12910" spans="1:7" ht="24" customHeight="1" x14ac:dyDescent="0.2">
      <c r="A12910" s="94" t="s">
        <v>507</v>
      </c>
      <c r="B12910" s="94" t="s">
        <v>508</v>
      </c>
      <c r="C12910" s="446"/>
      <c r="D12910" s="446"/>
      <c r="E12910" s="448"/>
      <c r="F12910" s="450"/>
      <c r="G12910" s="450"/>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24.2.1</v>
      </c>
      <c r="B12949" s="276" t="str">
        <f>C12907</f>
        <v>Guardasillas</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Primaria Creacion Bº 7 de Septiembre</v>
      </c>
      <c r="C12954" s="82"/>
      <c r="D12954" s="82"/>
      <c r="E12954" s="82"/>
      <c r="F12954" s="88" t="s">
        <v>37</v>
      </c>
      <c r="G12954" s="263">
        <f>Fecha_Base</f>
        <v>0</v>
      </c>
    </row>
    <row r="12955" spans="1:7" ht="24" customHeight="1" x14ac:dyDescent="0.2">
      <c r="A12955" s="264" t="s">
        <v>600</v>
      </c>
      <c r="B12955" s="83" t="str">
        <f>Ubicación</f>
        <v>Chimbas</v>
      </c>
      <c r="C12955" s="83"/>
      <c r="D12955" s="89"/>
      <c r="E12955" s="90"/>
      <c r="G12955" s="265"/>
    </row>
    <row r="12956" spans="1:7" ht="24" customHeight="1" x14ac:dyDescent="0.2">
      <c r="A12956" s="264" t="s">
        <v>38</v>
      </c>
      <c r="B12956" s="92">
        <f>IFERROR(VALUE(LEFT(B12957,FIND(".",B12957)-1)),"")</f>
        <v>24</v>
      </c>
      <c r="C12956" s="84" t="str">
        <f>IFERROR(VLOOKUP(B12956,Tabla_CyP,2,FALSE),"")</f>
        <v xml:space="preserve"> VARIOS</v>
      </c>
      <c r="E12956" s="90"/>
      <c r="G12956" s="265"/>
    </row>
    <row r="12957" spans="1:7" ht="24" customHeight="1" x14ac:dyDescent="0.2">
      <c r="A12957" s="264" t="s">
        <v>24</v>
      </c>
      <c r="B12957" s="93" t="str">
        <f>IFERROR(VLOOKUP(COUNTIF($A$1:A12957,"ANALISIS DE PRECIOS"),Tabla_NumeroItem,2,FALSE),"")</f>
        <v>24.2.2</v>
      </c>
      <c r="C12957" s="84" t="str">
        <f>IFERROR(VLOOKUP(B12957,Tabla_CyP,2,FALSE),"")</f>
        <v>Provisiòn de canastos para residuos</v>
      </c>
      <c r="D12957" s="89"/>
      <c r="E12957" s="90"/>
      <c r="F12957" s="88" t="s">
        <v>25</v>
      </c>
      <c r="G12957" s="266" t="str">
        <f>IFERROR(VLOOKUP(B12957,Tabla_CyP,4,FALSE),"")</f>
        <v>Un</v>
      </c>
    </row>
    <row r="12958" spans="1:7" ht="24" customHeight="1" x14ac:dyDescent="0.2">
      <c r="A12958" s="264"/>
      <c r="B12958" s="83"/>
      <c r="D12958" s="89"/>
      <c r="E12958" s="90"/>
      <c r="G12958" s="265"/>
    </row>
    <row r="12959" spans="1:7" ht="24" customHeight="1" x14ac:dyDescent="0.2">
      <c r="A12959" s="443" t="s">
        <v>506</v>
      </c>
      <c r="B12959" s="444"/>
      <c r="C12959" s="445" t="s">
        <v>0</v>
      </c>
      <c r="D12959" s="445" t="s">
        <v>26</v>
      </c>
      <c r="E12959" s="447" t="s">
        <v>27</v>
      </c>
      <c r="F12959" s="449" t="s">
        <v>28</v>
      </c>
      <c r="G12959" s="449" t="s">
        <v>29</v>
      </c>
    </row>
    <row r="12960" spans="1:7" ht="24" customHeight="1" x14ac:dyDescent="0.2">
      <c r="A12960" s="94" t="s">
        <v>507</v>
      </c>
      <c r="B12960" s="94" t="s">
        <v>508</v>
      </c>
      <c r="C12960" s="446"/>
      <c r="D12960" s="446"/>
      <c r="E12960" s="448"/>
      <c r="F12960" s="450"/>
      <c r="G12960" s="450"/>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24.2.2</v>
      </c>
      <c r="B12999" s="276" t="str">
        <f>C12957</f>
        <v>Provisiòn de canastos para residuos</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Primaria Creacion Bº 7 de Septiembre</v>
      </c>
      <c r="C13004" s="82"/>
      <c r="D13004" s="82"/>
      <c r="E13004" s="82"/>
      <c r="F13004" s="88" t="s">
        <v>37</v>
      </c>
      <c r="G13004" s="263">
        <f>Fecha_Base</f>
        <v>0</v>
      </c>
    </row>
    <row r="13005" spans="1:7" ht="24" customHeight="1" x14ac:dyDescent="0.2">
      <c r="A13005" s="264" t="s">
        <v>600</v>
      </c>
      <c r="B13005" s="83" t="str">
        <f>Ubicación</f>
        <v>Chimbas</v>
      </c>
      <c r="C13005" s="83"/>
      <c r="D13005" s="89"/>
      <c r="E13005" s="90"/>
      <c r="G13005" s="265"/>
    </row>
    <row r="13006" spans="1:7" ht="24" customHeight="1" x14ac:dyDescent="0.2">
      <c r="A13006" s="264" t="s">
        <v>38</v>
      </c>
      <c r="B13006" s="92">
        <f>IFERROR(VALUE(LEFT(B13007,FIND(".",B13007)-1)),"")</f>
        <v>24</v>
      </c>
      <c r="C13006" s="84" t="str">
        <f>IFERROR(VLOOKUP(B13006,Tabla_CyP,2,FALSE),"")</f>
        <v xml:space="preserve"> VARIOS</v>
      </c>
      <c r="E13006" s="90"/>
      <c r="G13006" s="265"/>
    </row>
    <row r="13007" spans="1:7" ht="24" customHeight="1" x14ac:dyDescent="0.2">
      <c r="A13007" s="264" t="s">
        <v>24</v>
      </c>
      <c r="B13007" s="93" t="str">
        <f>IFERROR(VLOOKUP(COUNTIF($A$1:A13007,"ANALISIS DE PRECIOS"),Tabla_NumeroItem,2,FALSE),"")</f>
        <v>24.2.3</v>
      </c>
      <c r="C13007" s="84" t="str">
        <f>IFERROR(VLOOKUP(B13007,Tabla_CyP,2,FALSE),"")</f>
        <v>Pizarrones</v>
      </c>
      <c r="D13007" s="89"/>
      <c r="E13007" s="90"/>
      <c r="F13007" s="88" t="s">
        <v>25</v>
      </c>
      <c r="G13007" s="266" t="str">
        <f>IFERROR(VLOOKUP(B13007,Tabla_CyP,4,FALSE),"")</f>
        <v>Un</v>
      </c>
    </row>
    <row r="13008" spans="1:7" ht="24" customHeight="1" x14ac:dyDescent="0.2">
      <c r="A13008" s="264"/>
      <c r="B13008" s="83"/>
      <c r="D13008" s="89"/>
      <c r="E13008" s="90"/>
      <c r="G13008" s="265"/>
    </row>
    <row r="13009" spans="1:7" ht="24" customHeight="1" x14ac:dyDescent="0.2">
      <c r="A13009" s="443" t="s">
        <v>506</v>
      </c>
      <c r="B13009" s="444"/>
      <c r="C13009" s="445" t="s">
        <v>0</v>
      </c>
      <c r="D13009" s="445" t="s">
        <v>26</v>
      </c>
      <c r="E13009" s="447" t="s">
        <v>27</v>
      </c>
      <c r="F13009" s="449" t="s">
        <v>28</v>
      </c>
      <c r="G13009" s="449" t="s">
        <v>29</v>
      </c>
    </row>
    <row r="13010" spans="1:7" ht="24" customHeight="1" x14ac:dyDescent="0.2">
      <c r="A13010" s="94" t="s">
        <v>507</v>
      </c>
      <c r="B13010" s="94" t="s">
        <v>508</v>
      </c>
      <c r="C13010" s="446"/>
      <c r="D13010" s="446"/>
      <c r="E13010" s="448"/>
      <c r="F13010" s="450"/>
      <c r="G13010" s="450"/>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24.2.3</v>
      </c>
      <c r="B13049" s="276" t="str">
        <f>C13007</f>
        <v>Pizarrones</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Primaria Creacion Bº 7 de Septiembre</v>
      </c>
      <c r="C13054" s="82"/>
      <c r="D13054" s="82"/>
      <c r="E13054" s="82"/>
      <c r="F13054" s="88" t="s">
        <v>37</v>
      </c>
      <c r="G13054" s="263">
        <f>Fecha_Base</f>
        <v>0</v>
      </c>
    </row>
    <row r="13055" spans="1:7" ht="24" customHeight="1" x14ac:dyDescent="0.2">
      <c r="A13055" s="264" t="s">
        <v>600</v>
      </c>
      <c r="B13055" s="83" t="str">
        <f>Ubicación</f>
        <v>Chimbas</v>
      </c>
      <c r="C13055" s="83"/>
      <c r="D13055" s="89"/>
      <c r="E13055" s="90"/>
      <c r="G13055" s="265"/>
    </row>
    <row r="13056" spans="1:7" ht="24" customHeight="1" x14ac:dyDescent="0.2">
      <c r="A13056" s="264" t="s">
        <v>38</v>
      </c>
      <c r="B13056" s="92">
        <f>IFERROR(VALUE(LEFT(B13057,FIND(".",B13057)-1)),"")</f>
        <v>24</v>
      </c>
      <c r="C13056" s="84" t="str">
        <f>IFERROR(VLOOKUP(B13056,Tabla_CyP,2,FALSE),"")</f>
        <v xml:space="preserve"> VARIOS</v>
      </c>
      <c r="E13056" s="90"/>
      <c r="G13056" s="265"/>
    </row>
    <row r="13057" spans="1:7" ht="24" customHeight="1" x14ac:dyDescent="0.2">
      <c r="A13057" s="264" t="s">
        <v>24</v>
      </c>
      <c r="B13057" s="93" t="str">
        <f>IFERROR(VLOOKUP(COUNTIF($A$1:A13057,"ANALISIS DE PRECIOS"),Tabla_NumeroItem,2,FALSE),"")</f>
        <v>24.2.4</v>
      </c>
      <c r="C13057" s="84" t="str">
        <f>IFERROR(VLOOKUP(B13057,Tabla_CyP,2,FALSE),"")</f>
        <v>Caja Guarda llaves</v>
      </c>
      <c r="D13057" s="89"/>
      <c r="E13057" s="90"/>
      <c r="F13057" s="88" t="s">
        <v>25</v>
      </c>
      <c r="G13057" s="266" t="str">
        <f>IFERROR(VLOOKUP(B13057,Tabla_CyP,4,FALSE),"")</f>
        <v>Un</v>
      </c>
    </row>
    <row r="13058" spans="1:7" ht="24" customHeight="1" x14ac:dyDescent="0.2">
      <c r="A13058" s="264"/>
      <c r="B13058" s="83"/>
      <c r="D13058" s="89"/>
      <c r="E13058" s="90"/>
      <c r="G13058" s="265"/>
    </row>
    <row r="13059" spans="1:7" ht="24" customHeight="1" x14ac:dyDescent="0.2">
      <c r="A13059" s="443" t="s">
        <v>506</v>
      </c>
      <c r="B13059" s="444"/>
      <c r="C13059" s="445" t="s">
        <v>0</v>
      </c>
      <c r="D13059" s="445" t="s">
        <v>26</v>
      </c>
      <c r="E13059" s="447" t="s">
        <v>27</v>
      </c>
      <c r="F13059" s="449" t="s">
        <v>28</v>
      </c>
      <c r="G13059" s="449" t="s">
        <v>29</v>
      </c>
    </row>
    <row r="13060" spans="1:7" ht="24" customHeight="1" x14ac:dyDescent="0.2">
      <c r="A13060" s="94" t="s">
        <v>507</v>
      </c>
      <c r="B13060" s="94" t="s">
        <v>508</v>
      </c>
      <c r="C13060" s="446"/>
      <c r="D13060" s="446"/>
      <c r="E13060" s="448"/>
      <c r="F13060" s="450"/>
      <c r="G13060" s="450"/>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24.2.4</v>
      </c>
      <c r="B13099" s="276" t="str">
        <f>C13057</f>
        <v>Caja Guarda llaves</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Primaria Creacion Bº 7 de Septiembre</v>
      </c>
      <c r="C13104" s="82"/>
      <c r="D13104" s="82"/>
      <c r="E13104" s="82"/>
      <c r="F13104" s="88" t="s">
        <v>37</v>
      </c>
      <c r="G13104" s="263">
        <f>Fecha_Base</f>
        <v>0</v>
      </c>
    </row>
    <row r="13105" spans="1:7" ht="24" customHeight="1" x14ac:dyDescent="0.2">
      <c r="A13105" s="264" t="s">
        <v>600</v>
      </c>
      <c r="B13105" s="83" t="str">
        <f>Ubicación</f>
        <v>Chimbas</v>
      </c>
      <c r="C13105" s="83"/>
      <c r="D13105" s="89"/>
      <c r="E13105" s="90"/>
      <c r="G13105" s="265"/>
    </row>
    <row r="13106" spans="1:7" ht="24" customHeight="1" x14ac:dyDescent="0.2">
      <c r="A13106" s="264" t="s">
        <v>38</v>
      </c>
      <c r="B13106" s="92">
        <f>IFERROR(VALUE(LEFT(B13107,FIND(".",B13107)-1)),"")</f>
        <v>24</v>
      </c>
      <c r="C13106" s="84" t="str">
        <f>IFERROR(VLOOKUP(B13106,Tabla_CyP,2,FALSE),"")</f>
        <v xml:space="preserve"> VARIOS</v>
      </c>
      <c r="E13106" s="90"/>
      <c r="G13106" s="265"/>
    </row>
    <row r="13107" spans="1:7" ht="24" customHeight="1" x14ac:dyDescent="0.2">
      <c r="A13107" s="264" t="s">
        <v>24</v>
      </c>
      <c r="B13107" s="93" t="str">
        <f>IFERROR(VLOOKUP(COUNTIF($A$1:A13107,"ANALISIS DE PRECIOS"),Tabla_NumeroItem,2,FALSE),"")</f>
        <v>24.5</v>
      </c>
      <c r="C13107" s="84" t="str">
        <f>IFERROR(VLOOKUP(B13107,Tabla_CyP,2,FALSE),"")</f>
        <v>Planos aprobados</v>
      </c>
      <c r="D13107" s="89"/>
      <c r="E13107" s="90"/>
      <c r="F13107" s="88" t="s">
        <v>25</v>
      </c>
      <c r="G13107" s="266" t="str">
        <f>IFERROR(VLOOKUP(B13107,Tabla_CyP,4,FALSE),"")</f>
        <v>Un</v>
      </c>
    </row>
    <row r="13108" spans="1:7" ht="24" customHeight="1" x14ac:dyDescent="0.2">
      <c r="A13108" s="264"/>
      <c r="B13108" s="83"/>
      <c r="D13108" s="89"/>
      <c r="E13108" s="90"/>
      <c r="G13108" s="265"/>
    </row>
    <row r="13109" spans="1:7" ht="24" customHeight="1" x14ac:dyDescent="0.2">
      <c r="A13109" s="443" t="s">
        <v>506</v>
      </c>
      <c r="B13109" s="444"/>
      <c r="C13109" s="445" t="s">
        <v>0</v>
      </c>
      <c r="D13109" s="445" t="s">
        <v>26</v>
      </c>
      <c r="E13109" s="447" t="s">
        <v>27</v>
      </c>
      <c r="F13109" s="449" t="s">
        <v>28</v>
      </c>
      <c r="G13109" s="449" t="s">
        <v>29</v>
      </c>
    </row>
    <row r="13110" spans="1:7" ht="24" customHeight="1" x14ac:dyDescent="0.2">
      <c r="A13110" s="94" t="s">
        <v>507</v>
      </c>
      <c r="B13110" s="94" t="s">
        <v>508</v>
      </c>
      <c r="C13110" s="446"/>
      <c r="D13110" s="446"/>
      <c r="E13110" s="448"/>
      <c r="F13110" s="450"/>
      <c r="G13110" s="450"/>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24.5</v>
      </c>
      <c r="B13149" s="276" t="str">
        <f>C13107</f>
        <v>Planos aprobados</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Primaria Creacion Bº 7 de Septiembre</v>
      </c>
      <c r="C13154" s="82"/>
      <c r="D13154" s="82"/>
      <c r="E13154" s="82"/>
      <c r="F13154" s="88" t="s">
        <v>37</v>
      </c>
      <c r="G13154" s="263">
        <f>Fecha_Base</f>
        <v>0</v>
      </c>
    </row>
    <row r="13155" spans="1:7" ht="24" customHeight="1" x14ac:dyDescent="0.2">
      <c r="A13155" s="264" t="s">
        <v>600</v>
      </c>
      <c r="B13155" s="83" t="str">
        <f>Ubicación</f>
        <v>Chimbas</v>
      </c>
      <c r="C13155" s="83"/>
      <c r="D13155" s="89"/>
      <c r="E13155" s="90"/>
      <c r="G13155" s="265"/>
    </row>
    <row r="13156" spans="1:7" ht="24" customHeight="1" x14ac:dyDescent="0.2">
      <c r="A13156" s="264" t="s">
        <v>38</v>
      </c>
      <c r="B13156" s="92">
        <f>IFERROR(VALUE(LEFT(B13157,FIND(".",B13157)-1)),"")</f>
        <v>24</v>
      </c>
      <c r="C13156" s="84" t="str">
        <f>IFERROR(VLOOKUP(B13156,Tabla_CyP,2,FALSE),"")</f>
        <v xml:space="preserve"> VARIOS</v>
      </c>
      <c r="E13156" s="90"/>
      <c r="G13156" s="265"/>
    </row>
    <row r="13157" spans="1:7" ht="24" customHeight="1" x14ac:dyDescent="0.2">
      <c r="A13157" s="264" t="s">
        <v>24</v>
      </c>
      <c r="B13157" s="93" t="str">
        <f>IFERROR(VLOOKUP(COUNTIF($A$1:A13157,"ANALISIS DE PRECIOS"),Tabla_NumeroItem,2,FALSE),"")</f>
        <v>24.6.1</v>
      </c>
      <c r="C13157" s="84" t="str">
        <f>IFERROR(VLOOKUP(B13157,Tabla_CyP,2,FALSE),"")</f>
        <v>Escritorio y silla docente (gobierno)</v>
      </c>
      <c r="D13157" s="89"/>
      <c r="E13157" s="90"/>
      <c r="F13157" s="88" t="s">
        <v>25</v>
      </c>
      <c r="G13157" s="266" t="str">
        <f>IFERROR(VLOOKUP(B13157,Tabla_CyP,4,FALSE),"")</f>
        <v>Un</v>
      </c>
    </row>
    <row r="13158" spans="1:7" ht="24" customHeight="1" x14ac:dyDescent="0.2">
      <c r="A13158" s="264"/>
      <c r="B13158" s="83"/>
      <c r="D13158" s="89"/>
      <c r="E13158" s="90"/>
      <c r="G13158" s="265"/>
    </row>
    <row r="13159" spans="1:7" ht="24" customHeight="1" x14ac:dyDescent="0.2">
      <c r="A13159" s="443" t="s">
        <v>506</v>
      </c>
      <c r="B13159" s="444"/>
      <c r="C13159" s="445" t="s">
        <v>0</v>
      </c>
      <c r="D13159" s="445" t="s">
        <v>26</v>
      </c>
      <c r="E13159" s="447" t="s">
        <v>27</v>
      </c>
      <c r="F13159" s="449" t="s">
        <v>28</v>
      </c>
      <c r="G13159" s="449" t="s">
        <v>29</v>
      </c>
    </row>
    <row r="13160" spans="1:7" ht="24" customHeight="1" x14ac:dyDescent="0.2">
      <c r="A13160" s="94" t="s">
        <v>507</v>
      </c>
      <c r="B13160" s="94" t="s">
        <v>508</v>
      </c>
      <c r="C13160" s="446"/>
      <c r="D13160" s="446"/>
      <c r="E13160" s="448"/>
      <c r="F13160" s="450"/>
      <c r="G13160" s="450"/>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24.6.1</v>
      </c>
      <c r="B13199" s="276" t="str">
        <f>C13157</f>
        <v>Escritorio y silla docente (gobierno)</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Primaria Creacion Bº 7 de Septiembre</v>
      </c>
      <c r="C13204" s="82"/>
      <c r="D13204" s="82"/>
      <c r="E13204" s="82"/>
      <c r="F13204" s="88" t="s">
        <v>37</v>
      </c>
      <c r="G13204" s="263">
        <f>Fecha_Base</f>
        <v>0</v>
      </c>
    </row>
    <row r="13205" spans="1:7" ht="24" customHeight="1" x14ac:dyDescent="0.2">
      <c r="A13205" s="264" t="s">
        <v>600</v>
      </c>
      <c r="B13205" s="83" t="str">
        <f>Ubicación</f>
        <v>Chimbas</v>
      </c>
      <c r="C13205" s="83"/>
      <c r="D13205" s="89"/>
      <c r="E13205" s="90"/>
      <c r="G13205" s="265"/>
    </row>
    <row r="13206" spans="1:7" ht="24" customHeight="1" x14ac:dyDescent="0.2">
      <c r="A13206" s="264" t="s">
        <v>38</v>
      </c>
      <c r="B13206" s="92">
        <f>IFERROR(VALUE(LEFT(B13207,FIND(".",B13207)-1)),"")</f>
        <v>24</v>
      </c>
      <c r="C13206" s="84" t="str">
        <f>IFERROR(VLOOKUP(B13206,Tabla_CyP,2,FALSE),"")</f>
        <v xml:space="preserve"> VARIOS</v>
      </c>
      <c r="E13206" s="90"/>
      <c r="G13206" s="265"/>
    </row>
    <row r="13207" spans="1:7" ht="24" customHeight="1" x14ac:dyDescent="0.2">
      <c r="A13207" s="264" t="s">
        <v>24</v>
      </c>
      <c r="B13207" s="93" t="str">
        <f>IFERROR(VLOOKUP(COUNTIF($A$1:A13207,"ANALISIS DE PRECIOS"),Tabla_NumeroItem,2,FALSE),"")</f>
        <v>24.6.2</v>
      </c>
      <c r="C13207" s="84" t="str">
        <f>IFERROR(VLOOKUP(B13207,Tabla_CyP,2,FALSE),"")</f>
        <v xml:space="preserve">Mesa MC3 </v>
      </c>
      <c r="D13207" s="89"/>
      <c r="E13207" s="90"/>
      <c r="F13207" s="88" t="s">
        <v>25</v>
      </c>
      <c r="G13207" s="266" t="str">
        <f>IFERROR(VLOOKUP(B13207,Tabla_CyP,4,FALSE),"")</f>
        <v>Un</v>
      </c>
    </row>
    <row r="13208" spans="1:7" ht="24" customHeight="1" x14ac:dyDescent="0.2">
      <c r="A13208" s="264"/>
      <c r="B13208" s="83"/>
      <c r="D13208" s="89"/>
      <c r="E13208" s="90"/>
      <c r="G13208" s="265"/>
    </row>
    <row r="13209" spans="1:7" ht="24" customHeight="1" x14ac:dyDescent="0.2">
      <c r="A13209" s="443" t="s">
        <v>506</v>
      </c>
      <c r="B13209" s="444"/>
      <c r="C13209" s="445" t="s">
        <v>0</v>
      </c>
      <c r="D13209" s="445" t="s">
        <v>26</v>
      </c>
      <c r="E13209" s="447" t="s">
        <v>27</v>
      </c>
      <c r="F13209" s="449" t="s">
        <v>28</v>
      </c>
      <c r="G13209" s="449" t="s">
        <v>29</v>
      </c>
    </row>
    <row r="13210" spans="1:7" ht="24" customHeight="1" x14ac:dyDescent="0.2">
      <c r="A13210" s="94" t="s">
        <v>507</v>
      </c>
      <c r="B13210" s="94" t="s">
        <v>508</v>
      </c>
      <c r="C13210" s="446"/>
      <c r="D13210" s="446"/>
      <c r="E13210" s="448"/>
      <c r="F13210" s="450"/>
      <c r="G13210" s="450"/>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24.6.2</v>
      </c>
      <c r="B13249" s="276" t="str">
        <f>C13207</f>
        <v xml:space="preserve">Mesa MC3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Primaria Creacion Bº 7 de Septiembre</v>
      </c>
      <c r="C13254" s="82"/>
      <c r="D13254" s="82"/>
      <c r="E13254" s="82"/>
      <c r="F13254" s="88" t="s">
        <v>37</v>
      </c>
      <c r="G13254" s="263">
        <f>Fecha_Base</f>
        <v>0</v>
      </c>
    </row>
    <row r="13255" spans="1:7" ht="24" customHeight="1" x14ac:dyDescent="0.2">
      <c r="A13255" s="264" t="s">
        <v>600</v>
      </c>
      <c r="B13255" s="83" t="str">
        <f>Ubicación</f>
        <v>Chimbas</v>
      </c>
      <c r="C13255" s="83"/>
      <c r="D13255" s="89"/>
      <c r="E13255" s="90"/>
      <c r="G13255" s="265"/>
    </row>
    <row r="13256" spans="1:7" ht="24" customHeight="1" x14ac:dyDescent="0.2">
      <c r="A13256" s="264" t="s">
        <v>38</v>
      </c>
      <c r="B13256" s="92">
        <f>IFERROR(VALUE(LEFT(B13257,FIND(".",B13257)-1)),"")</f>
        <v>24</v>
      </c>
      <c r="C13256" s="84" t="str">
        <f>IFERROR(VLOOKUP(B13256,Tabla_CyP,2,FALSE),"")</f>
        <v xml:space="preserve"> VARIOS</v>
      </c>
      <c r="E13256" s="90"/>
      <c r="G13256" s="265"/>
    </row>
    <row r="13257" spans="1:7" ht="24" customHeight="1" x14ac:dyDescent="0.2">
      <c r="A13257" s="264" t="s">
        <v>24</v>
      </c>
      <c r="B13257" s="93" t="str">
        <f>IFERROR(VLOOKUP(COUNTIF($A$1:A13257,"ANALISIS DE PRECIOS"),Tabla_NumeroItem,2,FALSE),"")</f>
        <v>24.6.3</v>
      </c>
      <c r="C13257" s="84" t="str">
        <f>IFERROR(VLOOKUP(B13257,Tabla_CyP,2,FALSE),"")</f>
        <v xml:space="preserve">Silla SM1 </v>
      </c>
      <c r="D13257" s="89"/>
      <c r="E13257" s="90"/>
      <c r="F13257" s="88" t="s">
        <v>25</v>
      </c>
      <c r="G13257" s="266" t="str">
        <f>IFERROR(VLOOKUP(B13257,Tabla_CyP,4,FALSE),"")</f>
        <v>Un</v>
      </c>
    </row>
    <row r="13258" spans="1:7" ht="24" customHeight="1" x14ac:dyDescent="0.2">
      <c r="A13258" s="264"/>
      <c r="B13258" s="83"/>
      <c r="D13258" s="89"/>
      <c r="E13258" s="90"/>
      <c r="G13258" s="265"/>
    </row>
    <row r="13259" spans="1:7" ht="24" customHeight="1" x14ac:dyDescent="0.2">
      <c r="A13259" s="443" t="s">
        <v>506</v>
      </c>
      <c r="B13259" s="444"/>
      <c r="C13259" s="445" t="s">
        <v>0</v>
      </c>
      <c r="D13259" s="445" t="s">
        <v>26</v>
      </c>
      <c r="E13259" s="447" t="s">
        <v>27</v>
      </c>
      <c r="F13259" s="449" t="s">
        <v>28</v>
      </c>
      <c r="G13259" s="449" t="s">
        <v>29</v>
      </c>
    </row>
    <row r="13260" spans="1:7" ht="24" customHeight="1" x14ac:dyDescent="0.2">
      <c r="A13260" s="94" t="s">
        <v>507</v>
      </c>
      <c r="B13260" s="94" t="s">
        <v>508</v>
      </c>
      <c r="C13260" s="446"/>
      <c r="D13260" s="446"/>
      <c r="E13260" s="448"/>
      <c r="F13260" s="450"/>
      <c r="G13260" s="450"/>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24.6.3</v>
      </c>
      <c r="B13299" s="276" t="str">
        <f>C13257</f>
        <v xml:space="preserve">Silla SM1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Primaria Creacion Bº 7 de Septiembre</v>
      </c>
      <c r="C13304" s="82"/>
      <c r="D13304" s="82"/>
      <c r="E13304" s="82"/>
      <c r="F13304" s="88" t="s">
        <v>37</v>
      </c>
      <c r="G13304" s="263">
        <f>Fecha_Base</f>
        <v>0</v>
      </c>
    </row>
    <row r="13305" spans="1:7" ht="24" customHeight="1" x14ac:dyDescent="0.2">
      <c r="A13305" s="264" t="s">
        <v>600</v>
      </c>
      <c r="B13305" s="83" t="str">
        <f>Ubicación</f>
        <v>Chimbas</v>
      </c>
      <c r="C13305" s="83"/>
      <c r="D13305" s="89"/>
      <c r="E13305" s="90"/>
      <c r="G13305" s="265"/>
    </row>
    <row r="13306" spans="1:7" ht="24" customHeight="1" x14ac:dyDescent="0.2">
      <c r="A13306" s="264" t="s">
        <v>38</v>
      </c>
      <c r="B13306" s="92">
        <f>IFERROR(VALUE(LEFT(B13307,FIND(".",B13307)-1)),"")</f>
        <v>24</v>
      </c>
      <c r="C13306" s="84" t="str">
        <f>IFERROR(VLOOKUP(B13306,Tabla_CyP,2,FALSE),"")</f>
        <v xml:space="preserve"> VARIOS</v>
      </c>
      <c r="E13306" s="90"/>
      <c r="G13306" s="265"/>
    </row>
    <row r="13307" spans="1:7" ht="24" customHeight="1" x14ac:dyDescent="0.2">
      <c r="A13307" s="264" t="s">
        <v>24</v>
      </c>
      <c r="B13307" s="93" t="str">
        <f>IFERROR(VLOOKUP(COUNTIF($A$1:A13307,"ANALISIS DE PRECIOS"),Tabla_NumeroItem,2,FALSE),"")</f>
        <v>24.6.4</v>
      </c>
      <c r="C13307" s="84" t="str">
        <f>IFERROR(VLOOKUP(B13307,Tabla_CyP,2,FALSE),"")</f>
        <v>Silla SM1 (SUM)</v>
      </c>
      <c r="D13307" s="89"/>
      <c r="E13307" s="90"/>
      <c r="F13307" s="88" t="s">
        <v>25</v>
      </c>
      <c r="G13307" s="266" t="str">
        <f>IFERROR(VLOOKUP(B13307,Tabla_CyP,4,FALSE),"")</f>
        <v>Un</v>
      </c>
    </row>
    <row r="13308" spans="1:7" ht="24" customHeight="1" x14ac:dyDescent="0.2">
      <c r="A13308" s="264"/>
      <c r="B13308" s="83"/>
      <c r="D13308" s="89"/>
      <c r="E13308" s="90"/>
      <c r="G13308" s="265"/>
    </row>
    <row r="13309" spans="1:7" ht="24" customHeight="1" x14ac:dyDescent="0.2">
      <c r="A13309" s="443" t="s">
        <v>506</v>
      </c>
      <c r="B13309" s="444"/>
      <c r="C13309" s="445" t="s">
        <v>0</v>
      </c>
      <c r="D13309" s="445" t="s">
        <v>26</v>
      </c>
      <c r="E13309" s="447" t="s">
        <v>27</v>
      </c>
      <c r="F13309" s="449" t="s">
        <v>28</v>
      </c>
      <c r="G13309" s="449" t="s">
        <v>29</v>
      </c>
    </row>
    <row r="13310" spans="1:7" ht="24" customHeight="1" x14ac:dyDescent="0.2">
      <c r="A13310" s="94" t="s">
        <v>507</v>
      </c>
      <c r="B13310" s="94" t="s">
        <v>508</v>
      </c>
      <c r="C13310" s="446"/>
      <c r="D13310" s="446"/>
      <c r="E13310" s="448"/>
      <c r="F13310" s="450"/>
      <c r="G13310" s="450"/>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24.6.4</v>
      </c>
      <c r="B13349" s="276" t="str">
        <f>C13307</f>
        <v>Silla SM1 (SUM)</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Primaria Creacion Bº 7 de Septiembre</v>
      </c>
      <c r="C13354" s="82"/>
      <c r="D13354" s="82"/>
      <c r="E13354" s="82"/>
      <c r="F13354" s="88" t="s">
        <v>37</v>
      </c>
      <c r="G13354" s="263">
        <f>Fecha_Base</f>
        <v>0</v>
      </c>
    </row>
    <row r="13355" spans="1:7" ht="24" customHeight="1" x14ac:dyDescent="0.2">
      <c r="A13355" s="264" t="s">
        <v>600</v>
      </c>
      <c r="B13355" s="83" t="str">
        <f>Ubicación</f>
        <v>Chimbas</v>
      </c>
      <c r="C13355" s="83"/>
      <c r="D13355" s="89"/>
      <c r="E13355" s="90"/>
      <c r="G13355" s="265"/>
    </row>
    <row r="13356" spans="1:7" ht="24" customHeight="1" x14ac:dyDescent="0.2">
      <c r="A13356" s="264" t="s">
        <v>38</v>
      </c>
      <c r="B13356" s="92">
        <f>IFERROR(VALUE(LEFT(B13357,FIND(".",B13357)-1)),"")</f>
        <v>24</v>
      </c>
      <c r="C13356" s="84" t="str">
        <f>IFERROR(VLOOKUP(B13356,Tabla_CyP,2,FALSE),"")</f>
        <v xml:space="preserve"> VARIOS</v>
      </c>
      <c r="E13356" s="90"/>
      <c r="G13356" s="265"/>
    </row>
    <row r="13357" spans="1:7" ht="24" customHeight="1" x14ac:dyDescent="0.2">
      <c r="A13357" s="264" t="s">
        <v>24</v>
      </c>
      <c r="B13357" s="93" t="str">
        <f>IFERROR(VLOOKUP(COUNTIF($A$1:A13357,"ANALISIS DE PRECIOS"),Tabla_NumeroItem,2,FALSE),"")</f>
        <v>24.6.5</v>
      </c>
      <c r="C13357" s="84" t="str">
        <f>IFERROR(VLOOKUP(B13357,Tabla_CyP,2,FALSE),"")</f>
        <v xml:space="preserve">Escritorio y silla docente </v>
      </c>
      <c r="D13357" s="89"/>
      <c r="E13357" s="90"/>
      <c r="F13357" s="88" t="s">
        <v>25</v>
      </c>
      <c r="G13357" s="266" t="str">
        <f>IFERROR(VLOOKUP(B13357,Tabla_CyP,4,FALSE),"")</f>
        <v>Un</v>
      </c>
    </row>
    <row r="13358" spans="1:7" ht="24" customHeight="1" x14ac:dyDescent="0.2">
      <c r="A13358" s="264"/>
      <c r="B13358" s="83"/>
      <c r="D13358" s="89"/>
      <c r="E13358" s="90"/>
      <c r="G13358" s="265"/>
    </row>
    <row r="13359" spans="1:7" ht="24" customHeight="1" x14ac:dyDescent="0.2">
      <c r="A13359" s="443" t="s">
        <v>506</v>
      </c>
      <c r="B13359" s="444"/>
      <c r="C13359" s="445" t="s">
        <v>0</v>
      </c>
      <c r="D13359" s="445" t="s">
        <v>26</v>
      </c>
      <c r="E13359" s="447" t="s">
        <v>27</v>
      </c>
      <c r="F13359" s="449" t="s">
        <v>28</v>
      </c>
      <c r="G13359" s="449" t="s">
        <v>29</v>
      </c>
    </row>
    <row r="13360" spans="1:7" ht="24" customHeight="1" x14ac:dyDescent="0.2">
      <c r="A13360" s="94" t="s">
        <v>507</v>
      </c>
      <c r="B13360" s="94" t="s">
        <v>508</v>
      </c>
      <c r="C13360" s="446"/>
      <c r="D13360" s="446"/>
      <c r="E13360" s="448"/>
      <c r="F13360" s="450"/>
      <c r="G13360" s="450"/>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24.6.5</v>
      </c>
      <c r="B13399" s="276" t="str">
        <f>C13357</f>
        <v xml:space="preserve">Escritorio y silla docente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Primaria Creacion Bº 7 de Septiembre</v>
      </c>
      <c r="C13404" s="82"/>
      <c r="D13404" s="82"/>
      <c r="E13404" s="82"/>
      <c r="F13404" s="88" t="s">
        <v>37</v>
      </c>
      <c r="G13404" s="263">
        <f>Fecha_Base</f>
        <v>0</v>
      </c>
    </row>
    <row r="13405" spans="1:7" ht="24" customHeight="1" x14ac:dyDescent="0.2">
      <c r="A13405" s="264" t="s">
        <v>600</v>
      </c>
      <c r="B13405" s="83" t="str">
        <f>Ubicación</f>
        <v>Chimbas</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43" t="s">
        <v>506</v>
      </c>
      <c r="B13409" s="444"/>
      <c r="C13409" s="445" t="s">
        <v>0</v>
      </c>
      <c r="D13409" s="445" t="s">
        <v>26</v>
      </c>
      <c r="E13409" s="447" t="s">
        <v>27</v>
      </c>
      <c r="F13409" s="449" t="s">
        <v>28</v>
      </c>
      <c r="G13409" s="449" t="s">
        <v>29</v>
      </c>
    </row>
    <row r="13410" spans="1:7" ht="24" customHeight="1" x14ac:dyDescent="0.2">
      <c r="A13410" s="94" t="s">
        <v>507</v>
      </c>
      <c r="B13410" s="94" t="s">
        <v>508</v>
      </c>
      <c r="C13410" s="446"/>
      <c r="D13410" s="446"/>
      <c r="E13410" s="448"/>
      <c r="F13410" s="450"/>
      <c r="G13410" s="450"/>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Primaria Creacion Bº 7 de Septiembre</v>
      </c>
      <c r="C13454" s="82"/>
      <c r="D13454" s="82"/>
      <c r="E13454" s="82"/>
      <c r="F13454" s="88" t="s">
        <v>37</v>
      </c>
      <c r="G13454" s="263">
        <f>Fecha_Base</f>
        <v>0</v>
      </c>
    </row>
    <row r="13455" spans="1:7" ht="24" customHeight="1" x14ac:dyDescent="0.2">
      <c r="A13455" s="264" t="s">
        <v>600</v>
      </c>
      <c r="B13455" s="83" t="str">
        <f>Ubicación</f>
        <v>Chimbas</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43" t="s">
        <v>506</v>
      </c>
      <c r="B13459" s="444"/>
      <c r="C13459" s="445" t="s">
        <v>0</v>
      </c>
      <c r="D13459" s="445" t="s">
        <v>26</v>
      </c>
      <c r="E13459" s="447" t="s">
        <v>27</v>
      </c>
      <c r="F13459" s="449" t="s">
        <v>28</v>
      </c>
      <c r="G13459" s="449" t="s">
        <v>29</v>
      </c>
    </row>
    <row r="13460" spans="1:7" ht="24" customHeight="1" x14ac:dyDescent="0.2">
      <c r="A13460" s="94" t="s">
        <v>507</v>
      </c>
      <c r="B13460" s="94" t="s">
        <v>508</v>
      </c>
      <c r="C13460" s="446"/>
      <c r="D13460" s="446"/>
      <c r="E13460" s="448"/>
      <c r="F13460" s="450"/>
      <c r="G13460" s="450"/>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Primaria Creacion Bº 7 de Septiembre</v>
      </c>
      <c r="C13504" s="82"/>
      <c r="D13504" s="82"/>
      <c r="E13504" s="82"/>
      <c r="F13504" s="88" t="s">
        <v>37</v>
      </c>
      <c r="G13504" s="263">
        <f>Fecha_Base</f>
        <v>0</v>
      </c>
    </row>
    <row r="13505" spans="1:7" ht="24" customHeight="1" x14ac:dyDescent="0.2">
      <c r="A13505" s="264" t="s">
        <v>600</v>
      </c>
      <c r="B13505" s="83" t="str">
        <f>Ubicación</f>
        <v>Chimbas</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43" t="s">
        <v>506</v>
      </c>
      <c r="B13509" s="444"/>
      <c r="C13509" s="445" t="s">
        <v>0</v>
      </c>
      <c r="D13509" s="445" t="s">
        <v>26</v>
      </c>
      <c r="E13509" s="447" t="s">
        <v>27</v>
      </c>
      <c r="F13509" s="449" t="s">
        <v>28</v>
      </c>
      <c r="G13509" s="449" t="s">
        <v>29</v>
      </c>
    </row>
    <row r="13510" spans="1:7" ht="24" customHeight="1" x14ac:dyDescent="0.2">
      <c r="A13510" s="94" t="s">
        <v>507</v>
      </c>
      <c r="B13510" s="94" t="s">
        <v>508</v>
      </c>
      <c r="C13510" s="446"/>
      <c r="D13510" s="446"/>
      <c r="E13510" s="448"/>
      <c r="F13510" s="450"/>
      <c r="G13510" s="450"/>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Primaria Creacion Bº 7 de Septiembre</v>
      </c>
      <c r="C13554" s="82"/>
      <c r="D13554" s="82"/>
      <c r="E13554" s="82"/>
      <c r="F13554" s="88" t="s">
        <v>37</v>
      </c>
      <c r="G13554" s="263">
        <f>Fecha_Base</f>
        <v>0</v>
      </c>
    </row>
    <row r="13555" spans="1:7" ht="24" customHeight="1" x14ac:dyDescent="0.2">
      <c r="A13555" s="264" t="s">
        <v>600</v>
      </c>
      <c r="B13555" s="83" t="str">
        <f>Ubicación</f>
        <v>Chimbas</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43" t="s">
        <v>506</v>
      </c>
      <c r="B13559" s="444"/>
      <c r="C13559" s="445" t="s">
        <v>0</v>
      </c>
      <c r="D13559" s="445" t="s">
        <v>26</v>
      </c>
      <c r="E13559" s="447" t="s">
        <v>27</v>
      </c>
      <c r="F13559" s="449" t="s">
        <v>28</v>
      </c>
      <c r="G13559" s="449" t="s">
        <v>29</v>
      </c>
    </row>
    <row r="13560" spans="1:7" ht="24" customHeight="1" x14ac:dyDescent="0.2">
      <c r="A13560" s="94" t="s">
        <v>507</v>
      </c>
      <c r="B13560" s="94" t="s">
        <v>508</v>
      </c>
      <c r="C13560" s="446"/>
      <c r="D13560" s="446"/>
      <c r="E13560" s="448"/>
      <c r="F13560" s="450"/>
      <c r="G13560" s="450"/>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Primaria Creacion Bº 7 de Septiembre</v>
      </c>
      <c r="C13604" s="82"/>
      <c r="D13604" s="82"/>
      <c r="E13604" s="82"/>
      <c r="F13604" s="88" t="s">
        <v>37</v>
      </c>
      <c r="G13604" s="263">
        <f>Fecha_Base</f>
        <v>0</v>
      </c>
    </row>
    <row r="13605" spans="1:7" ht="24" customHeight="1" x14ac:dyDescent="0.2">
      <c r="A13605" s="264" t="s">
        <v>600</v>
      </c>
      <c r="B13605" s="83" t="str">
        <f>Ubicación</f>
        <v>Chimbas</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43" t="s">
        <v>506</v>
      </c>
      <c r="B13609" s="444"/>
      <c r="C13609" s="445" t="s">
        <v>0</v>
      </c>
      <c r="D13609" s="445" t="s">
        <v>26</v>
      </c>
      <c r="E13609" s="447" t="s">
        <v>27</v>
      </c>
      <c r="F13609" s="449" t="s">
        <v>28</v>
      </c>
      <c r="G13609" s="449" t="s">
        <v>29</v>
      </c>
    </row>
    <row r="13610" spans="1:7" ht="24" customHeight="1" x14ac:dyDescent="0.2">
      <c r="A13610" s="94" t="s">
        <v>507</v>
      </c>
      <c r="B13610" s="94" t="s">
        <v>508</v>
      </c>
      <c r="C13610" s="446"/>
      <c r="D13610" s="446"/>
      <c r="E13610" s="448"/>
      <c r="F13610" s="450"/>
      <c r="G13610" s="450"/>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Primaria Creacion Bº 7 de Septiembre</v>
      </c>
      <c r="C13654" s="82"/>
      <c r="D13654" s="82"/>
      <c r="E13654" s="82"/>
      <c r="F13654" s="88" t="s">
        <v>37</v>
      </c>
      <c r="G13654" s="263">
        <f>Fecha_Base</f>
        <v>0</v>
      </c>
    </row>
    <row r="13655" spans="1:7" ht="24" customHeight="1" x14ac:dyDescent="0.2">
      <c r="A13655" s="264" t="s">
        <v>600</v>
      </c>
      <c r="B13655" s="83" t="str">
        <f>Ubicación</f>
        <v>Chimbas</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43" t="s">
        <v>506</v>
      </c>
      <c r="B13659" s="444"/>
      <c r="C13659" s="445" t="s">
        <v>0</v>
      </c>
      <c r="D13659" s="445" t="s">
        <v>26</v>
      </c>
      <c r="E13659" s="447" t="s">
        <v>27</v>
      </c>
      <c r="F13659" s="449" t="s">
        <v>28</v>
      </c>
      <c r="G13659" s="449" t="s">
        <v>29</v>
      </c>
    </row>
    <row r="13660" spans="1:7" ht="24" customHeight="1" x14ac:dyDescent="0.2">
      <c r="A13660" s="94" t="s">
        <v>507</v>
      </c>
      <c r="B13660" s="94" t="s">
        <v>508</v>
      </c>
      <c r="C13660" s="446"/>
      <c r="D13660" s="446"/>
      <c r="E13660" s="448"/>
      <c r="F13660" s="450"/>
      <c r="G13660" s="450"/>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Primaria Creacion Bº 7 de Septiembre</v>
      </c>
      <c r="C13704" s="82"/>
      <c r="D13704" s="82"/>
      <c r="E13704" s="82"/>
      <c r="F13704" s="88" t="s">
        <v>37</v>
      </c>
      <c r="G13704" s="263">
        <f>Fecha_Base</f>
        <v>0</v>
      </c>
    </row>
    <row r="13705" spans="1:7" ht="24" customHeight="1" x14ac:dyDescent="0.2">
      <c r="A13705" s="264" t="s">
        <v>600</v>
      </c>
      <c r="B13705" s="83" t="str">
        <f>Ubicación</f>
        <v>Chimbas</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43" t="s">
        <v>506</v>
      </c>
      <c r="B13709" s="444"/>
      <c r="C13709" s="445" t="s">
        <v>0</v>
      </c>
      <c r="D13709" s="445" t="s">
        <v>26</v>
      </c>
      <c r="E13709" s="447" t="s">
        <v>27</v>
      </c>
      <c r="F13709" s="449" t="s">
        <v>28</v>
      </c>
      <c r="G13709" s="449" t="s">
        <v>29</v>
      </c>
    </row>
    <row r="13710" spans="1:7" ht="24" customHeight="1" x14ac:dyDescent="0.2">
      <c r="A13710" s="94" t="s">
        <v>507</v>
      </c>
      <c r="B13710" s="94" t="s">
        <v>508</v>
      </c>
      <c r="C13710" s="446"/>
      <c r="D13710" s="446"/>
      <c r="E13710" s="448"/>
      <c r="F13710" s="450"/>
      <c r="G13710" s="450"/>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Primaria Creacion Bº 7 de Septiembre</v>
      </c>
      <c r="C13754" s="82"/>
      <c r="D13754" s="82"/>
      <c r="E13754" s="82"/>
      <c r="F13754" s="88" t="s">
        <v>37</v>
      </c>
      <c r="G13754" s="263">
        <f>Fecha_Base</f>
        <v>0</v>
      </c>
    </row>
    <row r="13755" spans="1:7" ht="24" customHeight="1" x14ac:dyDescent="0.2">
      <c r="A13755" s="264" t="s">
        <v>600</v>
      </c>
      <c r="B13755" s="83" t="str">
        <f>Ubicación</f>
        <v>Chimbas</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43" t="s">
        <v>506</v>
      </c>
      <c r="B13759" s="444"/>
      <c r="C13759" s="445" t="s">
        <v>0</v>
      </c>
      <c r="D13759" s="445" t="s">
        <v>26</v>
      </c>
      <c r="E13759" s="447" t="s">
        <v>27</v>
      </c>
      <c r="F13759" s="449" t="s">
        <v>28</v>
      </c>
      <c r="G13759" s="449" t="s">
        <v>29</v>
      </c>
    </row>
    <row r="13760" spans="1:7" ht="24" customHeight="1" x14ac:dyDescent="0.2">
      <c r="A13760" s="94" t="s">
        <v>507</v>
      </c>
      <c r="B13760" s="94" t="s">
        <v>508</v>
      </c>
      <c r="C13760" s="446"/>
      <c r="D13760" s="446"/>
      <c r="E13760" s="448"/>
      <c r="F13760" s="450"/>
      <c r="G13760" s="450"/>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Primaria Creacion Bº 7 de Septiembre</v>
      </c>
      <c r="C13804" s="82"/>
      <c r="D13804" s="82"/>
      <c r="E13804" s="82"/>
      <c r="F13804" s="88" t="s">
        <v>37</v>
      </c>
      <c r="G13804" s="263">
        <f>Fecha_Base</f>
        <v>0</v>
      </c>
    </row>
    <row r="13805" spans="1:7" ht="24" customHeight="1" x14ac:dyDescent="0.2">
      <c r="A13805" s="264" t="s">
        <v>600</v>
      </c>
      <c r="B13805" s="83" t="str">
        <f>Ubicación</f>
        <v>Chimbas</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43" t="s">
        <v>506</v>
      </c>
      <c r="B13809" s="444"/>
      <c r="C13809" s="445" t="s">
        <v>0</v>
      </c>
      <c r="D13809" s="445" t="s">
        <v>26</v>
      </c>
      <c r="E13809" s="447" t="s">
        <v>27</v>
      </c>
      <c r="F13809" s="449" t="s">
        <v>28</v>
      </c>
      <c r="G13809" s="449" t="s">
        <v>29</v>
      </c>
    </row>
    <row r="13810" spans="1:7" ht="24" customHeight="1" x14ac:dyDescent="0.2">
      <c r="A13810" s="94" t="s">
        <v>507</v>
      </c>
      <c r="B13810" s="94" t="s">
        <v>508</v>
      </c>
      <c r="C13810" s="446"/>
      <c r="D13810" s="446"/>
      <c r="E13810" s="448"/>
      <c r="F13810" s="450"/>
      <c r="G13810" s="450"/>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Primaria Creacion Bº 7 de Septiembre</v>
      </c>
      <c r="C13854" s="82"/>
      <c r="D13854" s="82"/>
      <c r="E13854" s="82"/>
      <c r="F13854" s="88" t="s">
        <v>37</v>
      </c>
      <c r="G13854" s="263">
        <f>Fecha_Base</f>
        <v>0</v>
      </c>
    </row>
    <row r="13855" spans="1:7" ht="24" customHeight="1" x14ac:dyDescent="0.2">
      <c r="A13855" s="264" t="s">
        <v>600</v>
      </c>
      <c r="B13855" s="83" t="str">
        <f>Ubicación</f>
        <v>Chimbas</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43" t="s">
        <v>506</v>
      </c>
      <c r="B13859" s="444"/>
      <c r="C13859" s="445" t="s">
        <v>0</v>
      </c>
      <c r="D13859" s="445" t="s">
        <v>26</v>
      </c>
      <c r="E13859" s="447" t="s">
        <v>27</v>
      </c>
      <c r="F13859" s="449" t="s">
        <v>28</v>
      </c>
      <c r="G13859" s="449" t="s">
        <v>29</v>
      </c>
    </row>
    <row r="13860" spans="1:7" ht="24" customHeight="1" x14ac:dyDescent="0.2">
      <c r="A13860" s="94" t="s">
        <v>507</v>
      </c>
      <c r="B13860" s="94" t="s">
        <v>508</v>
      </c>
      <c r="C13860" s="446"/>
      <c r="D13860" s="446"/>
      <c r="E13860" s="448"/>
      <c r="F13860" s="450"/>
      <c r="G13860" s="450"/>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Primaria Creacion Bº 7 de Septiembre</v>
      </c>
      <c r="C13904" s="82"/>
      <c r="D13904" s="82"/>
      <c r="E13904" s="82"/>
      <c r="F13904" s="88" t="s">
        <v>37</v>
      </c>
      <c r="G13904" s="263">
        <f>Fecha_Base</f>
        <v>0</v>
      </c>
    </row>
    <row r="13905" spans="1:7" ht="24" customHeight="1" x14ac:dyDescent="0.2">
      <c r="A13905" s="264" t="s">
        <v>600</v>
      </c>
      <c r="B13905" s="83" t="str">
        <f>Ubicación</f>
        <v>Chimbas</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43" t="s">
        <v>506</v>
      </c>
      <c r="B13909" s="444"/>
      <c r="C13909" s="445" t="s">
        <v>0</v>
      </c>
      <c r="D13909" s="445" t="s">
        <v>26</v>
      </c>
      <c r="E13909" s="447" t="s">
        <v>27</v>
      </c>
      <c r="F13909" s="449" t="s">
        <v>28</v>
      </c>
      <c r="G13909" s="449" t="s">
        <v>29</v>
      </c>
    </row>
    <row r="13910" spans="1:7" ht="24" customHeight="1" x14ac:dyDescent="0.2">
      <c r="A13910" s="94" t="s">
        <v>507</v>
      </c>
      <c r="B13910" s="94" t="s">
        <v>508</v>
      </c>
      <c r="C13910" s="446"/>
      <c r="D13910" s="446"/>
      <c r="E13910" s="448"/>
      <c r="F13910" s="450"/>
      <c r="G13910" s="450"/>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Primaria Creacion Bº 7 de Septiembre</v>
      </c>
      <c r="C13954" s="82"/>
      <c r="D13954" s="82"/>
      <c r="E13954" s="82"/>
      <c r="F13954" s="88" t="s">
        <v>37</v>
      </c>
      <c r="G13954" s="263">
        <f>Fecha_Base</f>
        <v>0</v>
      </c>
    </row>
    <row r="13955" spans="1:7" ht="24" customHeight="1" x14ac:dyDescent="0.2">
      <c r="A13955" s="264" t="s">
        <v>600</v>
      </c>
      <c r="B13955" s="83" t="str">
        <f>Ubicación</f>
        <v>Chimbas</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43" t="s">
        <v>506</v>
      </c>
      <c r="B13959" s="444"/>
      <c r="C13959" s="445" t="s">
        <v>0</v>
      </c>
      <c r="D13959" s="445" t="s">
        <v>26</v>
      </c>
      <c r="E13959" s="447" t="s">
        <v>27</v>
      </c>
      <c r="F13959" s="449" t="s">
        <v>28</v>
      </c>
      <c r="G13959" s="449" t="s">
        <v>29</v>
      </c>
    </row>
    <row r="13960" spans="1:7" ht="24" customHeight="1" x14ac:dyDescent="0.2">
      <c r="A13960" s="94" t="s">
        <v>507</v>
      </c>
      <c r="B13960" s="94" t="s">
        <v>508</v>
      </c>
      <c r="C13960" s="446"/>
      <c r="D13960" s="446"/>
      <c r="E13960" s="448"/>
      <c r="F13960" s="450"/>
      <c r="G13960" s="450"/>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Primaria Creacion Bº 7 de Septiembre</v>
      </c>
      <c r="C14004" s="82"/>
      <c r="D14004" s="82"/>
      <c r="E14004" s="82"/>
      <c r="F14004" s="88" t="s">
        <v>37</v>
      </c>
      <c r="G14004" s="263">
        <f>Fecha_Base</f>
        <v>0</v>
      </c>
    </row>
    <row r="14005" spans="1:7" ht="24" customHeight="1" x14ac:dyDescent="0.2">
      <c r="A14005" s="264" t="s">
        <v>600</v>
      </c>
      <c r="B14005" s="83" t="str">
        <f>Ubicación</f>
        <v>Chimbas</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43" t="s">
        <v>506</v>
      </c>
      <c r="B14009" s="444"/>
      <c r="C14009" s="445" t="s">
        <v>0</v>
      </c>
      <c r="D14009" s="445" t="s">
        <v>26</v>
      </c>
      <c r="E14009" s="447" t="s">
        <v>27</v>
      </c>
      <c r="F14009" s="449" t="s">
        <v>28</v>
      </c>
      <c r="G14009" s="449" t="s">
        <v>29</v>
      </c>
    </row>
    <row r="14010" spans="1:7" ht="24" customHeight="1" x14ac:dyDescent="0.2">
      <c r="A14010" s="94" t="s">
        <v>507</v>
      </c>
      <c r="B14010" s="94" t="s">
        <v>508</v>
      </c>
      <c r="C14010" s="446"/>
      <c r="D14010" s="446"/>
      <c r="E14010" s="448"/>
      <c r="F14010" s="450"/>
      <c r="G14010" s="450"/>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Primaria Creacion Bº 7 de Septiembre</v>
      </c>
      <c r="C14054" s="82"/>
      <c r="D14054" s="82"/>
      <c r="E14054" s="82"/>
      <c r="F14054" s="88" t="s">
        <v>37</v>
      </c>
      <c r="G14054" s="263">
        <f>Fecha_Base</f>
        <v>0</v>
      </c>
    </row>
    <row r="14055" spans="1:7" ht="24" customHeight="1" x14ac:dyDescent="0.2">
      <c r="A14055" s="264" t="s">
        <v>600</v>
      </c>
      <c r="B14055" s="83" t="str">
        <f>Ubicación</f>
        <v>Chimbas</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43" t="s">
        <v>506</v>
      </c>
      <c r="B14059" s="444"/>
      <c r="C14059" s="445" t="s">
        <v>0</v>
      </c>
      <c r="D14059" s="445" t="s">
        <v>26</v>
      </c>
      <c r="E14059" s="447" t="s">
        <v>27</v>
      </c>
      <c r="F14059" s="449" t="s">
        <v>28</v>
      </c>
      <c r="G14059" s="449" t="s">
        <v>29</v>
      </c>
    </row>
    <row r="14060" spans="1:7" ht="24" customHeight="1" x14ac:dyDescent="0.2">
      <c r="A14060" s="94" t="s">
        <v>507</v>
      </c>
      <c r="B14060" s="94" t="s">
        <v>508</v>
      </c>
      <c r="C14060" s="446"/>
      <c r="D14060" s="446"/>
      <c r="E14060" s="448"/>
      <c r="F14060" s="450"/>
      <c r="G14060" s="450"/>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Primaria Creacion Bº 7 de Septiembre</v>
      </c>
      <c r="C14104" s="82"/>
      <c r="D14104" s="82"/>
      <c r="E14104" s="82"/>
      <c r="F14104" s="88" t="s">
        <v>37</v>
      </c>
      <c r="G14104" s="263">
        <f>Fecha_Base</f>
        <v>0</v>
      </c>
    </row>
    <row r="14105" spans="1:7" ht="24" customHeight="1" x14ac:dyDescent="0.2">
      <c r="A14105" s="264" t="s">
        <v>600</v>
      </c>
      <c r="B14105" s="83" t="str">
        <f>Ubicación</f>
        <v>Chimbas</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43" t="s">
        <v>506</v>
      </c>
      <c r="B14109" s="444"/>
      <c r="C14109" s="445" t="s">
        <v>0</v>
      </c>
      <c r="D14109" s="445" t="s">
        <v>26</v>
      </c>
      <c r="E14109" s="447" t="s">
        <v>27</v>
      </c>
      <c r="F14109" s="449" t="s">
        <v>28</v>
      </c>
      <c r="G14109" s="449" t="s">
        <v>29</v>
      </c>
    </row>
    <row r="14110" spans="1:7" ht="24" customHeight="1" x14ac:dyDescent="0.2">
      <c r="A14110" s="94" t="s">
        <v>507</v>
      </c>
      <c r="B14110" s="94" t="s">
        <v>508</v>
      </c>
      <c r="C14110" s="446"/>
      <c r="D14110" s="446"/>
      <c r="E14110" s="448"/>
      <c r="F14110" s="450"/>
      <c r="G14110" s="450"/>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Primaria Creacion Bº 7 de Septiembre</v>
      </c>
      <c r="C14154" s="82"/>
      <c r="D14154" s="82"/>
      <c r="E14154" s="82"/>
      <c r="F14154" s="88" t="s">
        <v>37</v>
      </c>
      <c r="G14154" s="263">
        <f>Fecha_Base</f>
        <v>0</v>
      </c>
    </row>
    <row r="14155" spans="1:7" ht="24" customHeight="1" x14ac:dyDescent="0.2">
      <c r="A14155" s="264" t="s">
        <v>600</v>
      </c>
      <c r="B14155" s="83" t="str">
        <f>Ubicación</f>
        <v>Chimbas</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43" t="s">
        <v>506</v>
      </c>
      <c r="B14159" s="444"/>
      <c r="C14159" s="445" t="s">
        <v>0</v>
      </c>
      <c r="D14159" s="445" t="s">
        <v>26</v>
      </c>
      <c r="E14159" s="447" t="s">
        <v>27</v>
      </c>
      <c r="F14159" s="449" t="s">
        <v>28</v>
      </c>
      <c r="G14159" s="449" t="s">
        <v>29</v>
      </c>
    </row>
    <row r="14160" spans="1:7" ht="24" customHeight="1" x14ac:dyDescent="0.2">
      <c r="A14160" s="94" t="s">
        <v>507</v>
      </c>
      <c r="B14160" s="94" t="s">
        <v>508</v>
      </c>
      <c r="C14160" s="446"/>
      <c r="D14160" s="446"/>
      <c r="E14160" s="448"/>
      <c r="F14160" s="450"/>
      <c r="G14160" s="450"/>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Primaria Creacion Bº 7 de Septiembre</v>
      </c>
      <c r="C14204" s="82"/>
      <c r="D14204" s="82"/>
      <c r="E14204" s="82"/>
      <c r="F14204" s="88" t="s">
        <v>37</v>
      </c>
      <c r="G14204" s="263">
        <f>Fecha_Base</f>
        <v>0</v>
      </c>
    </row>
    <row r="14205" spans="1:7" ht="24" customHeight="1" x14ac:dyDescent="0.2">
      <c r="A14205" s="264" t="s">
        <v>600</v>
      </c>
      <c r="B14205" s="83" t="str">
        <f>Ubicación</f>
        <v>Chimbas</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43" t="s">
        <v>506</v>
      </c>
      <c r="B14209" s="444"/>
      <c r="C14209" s="445" t="s">
        <v>0</v>
      </c>
      <c r="D14209" s="445" t="s">
        <v>26</v>
      </c>
      <c r="E14209" s="447" t="s">
        <v>27</v>
      </c>
      <c r="F14209" s="449" t="s">
        <v>28</v>
      </c>
      <c r="G14209" s="449" t="s">
        <v>29</v>
      </c>
    </row>
    <row r="14210" spans="1:7" ht="24" customHeight="1" x14ac:dyDescent="0.2">
      <c r="A14210" s="94" t="s">
        <v>507</v>
      </c>
      <c r="B14210" s="94" t="s">
        <v>508</v>
      </c>
      <c r="C14210" s="446"/>
      <c r="D14210" s="446"/>
      <c r="E14210" s="448"/>
      <c r="F14210" s="450"/>
      <c r="G14210" s="450"/>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Primaria Creacion Bº 7 de Septiembre</v>
      </c>
      <c r="C14254" s="82"/>
      <c r="D14254" s="82"/>
      <c r="E14254" s="82"/>
      <c r="F14254" s="88" t="s">
        <v>37</v>
      </c>
      <c r="G14254" s="263">
        <f>Fecha_Base</f>
        <v>0</v>
      </c>
    </row>
    <row r="14255" spans="1:7" ht="24" customHeight="1" x14ac:dyDescent="0.2">
      <c r="A14255" s="264" t="s">
        <v>600</v>
      </c>
      <c r="B14255" s="83" t="str">
        <f>Ubicación</f>
        <v>Chimbas</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43" t="s">
        <v>506</v>
      </c>
      <c r="B14259" s="444"/>
      <c r="C14259" s="445" t="s">
        <v>0</v>
      </c>
      <c r="D14259" s="445" t="s">
        <v>26</v>
      </c>
      <c r="E14259" s="447" t="s">
        <v>27</v>
      </c>
      <c r="F14259" s="449" t="s">
        <v>28</v>
      </c>
      <c r="G14259" s="449" t="s">
        <v>29</v>
      </c>
    </row>
    <row r="14260" spans="1:7" ht="24" customHeight="1" x14ac:dyDescent="0.2">
      <c r="A14260" s="94" t="s">
        <v>507</v>
      </c>
      <c r="B14260" s="94" t="s">
        <v>508</v>
      </c>
      <c r="C14260" s="446"/>
      <c r="D14260" s="446"/>
      <c r="E14260" s="448"/>
      <c r="F14260" s="450"/>
      <c r="G14260" s="450"/>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Primaria Creacion Bº 7 de Septiembre</v>
      </c>
      <c r="C14304" s="82"/>
      <c r="D14304" s="82"/>
      <c r="E14304" s="82"/>
      <c r="F14304" s="88" t="s">
        <v>37</v>
      </c>
      <c r="G14304" s="263">
        <f>Fecha_Base</f>
        <v>0</v>
      </c>
    </row>
    <row r="14305" spans="1:7" ht="24" customHeight="1" x14ac:dyDescent="0.2">
      <c r="A14305" s="264" t="s">
        <v>600</v>
      </c>
      <c r="B14305" s="83" t="str">
        <f>Ubicación</f>
        <v>Chimbas</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43" t="s">
        <v>506</v>
      </c>
      <c r="B14309" s="444"/>
      <c r="C14309" s="445" t="s">
        <v>0</v>
      </c>
      <c r="D14309" s="445" t="s">
        <v>26</v>
      </c>
      <c r="E14309" s="447" t="s">
        <v>27</v>
      </c>
      <c r="F14309" s="449" t="s">
        <v>28</v>
      </c>
      <c r="G14309" s="449" t="s">
        <v>29</v>
      </c>
    </row>
    <row r="14310" spans="1:7" ht="24" customHeight="1" x14ac:dyDescent="0.2">
      <c r="A14310" s="94" t="s">
        <v>507</v>
      </c>
      <c r="B14310" s="94" t="s">
        <v>508</v>
      </c>
      <c r="C14310" s="446"/>
      <c r="D14310" s="446"/>
      <c r="E14310" s="448"/>
      <c r="F14310" s="450"/>
      <c r="G14310" s="450"/>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Primaria Creacion Bº 7 de Septiembre</v>
      </c>
      <c r="C14354" s="82"/>
      <c r="D14354" s="82"/>
      <c r="E14354" s="82"/>
      <c r="F14354" s="88" t="s">
        <v>37</v>
      </c>
      <c r="G14354" s="263">
        <f>Fecha_Base</f>
        <v>0</v>
      </c>
    </row>
    <row r="14355" spans="1:7" ht="24" customHeight="1" x14ac:dyDescent="0.2">
      <c r="A14355" s="264" t="s">
        <v>600</v>
      </c>
      <c r="B14355" s="83" t="str">
        <f>Ubicación</f>
        <v>Chimbas</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43" t="s">
        <v>506</v>
      </c>
      <c r="B14359" s="444"/>
      <c r="C14359" s="445" t="s">
        <v>0</v>
      </c>
      <c r="D14359" s="445" t="s">
        <v>26</v>
      </c>
      <c r="E14359" s="447" t="s">
        <v>27</v>
      </c>
      <c r="F14359" s="449" t="s">
        <v>28</v>
      </c>
      <c r="G14359" s="449" t="s">
        <v>29</v>
      </c>
    </row>
    <row r="14360" spans="1:7" ht="24" customHeight="1" x14ac:dyDescent="0.2">
      <c r="A14360" s="94" t="s">
        <v>507</v>
      </c>
      <c r="B14360" s="94" t="s">
        <v>508</v>
      </c>
      <c r="C14360" s="446"/>
      <c r="D14360" s="446"/>
      <c r="E14360" s="448"/>
      <c r="F14360" s="450"/>
      <c r="G14360" s="450"/>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Primaria Creacion Bº 7 de Septiembre</v>
      </c>
      <c r="C14404" s="82"/>
      <c r="D14404" s="82"/>
      <c r="E14404" s="82"/>
      <c r="F14404" s="88" t="s">
        <v>37</v>
      </c>
      <c r="G14404" s="263">
        <f>Fecha_Base</f>
        <v>0</v>
      </c>
    </row>
    <row r="14405" spans="1:7" ht="24" customHeight="1" x14ac:dyDescent="0.2">
      <c r="A14405" s="264" t="s">
        <v>600</v>
      </c>
      <c r="B14405" s="83" t="str">
        <f>Ubicación</f>
        <v>Chimbas</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43" t="s">
        <v>506</v>
      </c>
      <c r="B14409" s="444"/>
      <c r="C14409" s="445" t="s">
        <v>0</v>
      </c>
      <c r="D14409" s="445" t="s">
        <v>26</v>
      </c>
      <c r="E14409" s="447" t="s">
        <v>27</v>
      </c>
      <c r="F14409" s="449" t="s">
        <v>28</v>
      </c>
      <c r="G14409" s="449" t="s">
        <v>29</v>
      </c>
    </row>
    <row r="14410" spans="1:7" ht="24" customHeight="1" x14ac:dyDescent="0.2">
      <c r="A14410" s="94" t="s">
        <v>507</v>
      </c>
      <c r="B14410" s="94" t="s">
        <v>508</v>
      </c>
      <c r="C14410" s="446"/>
      <c r="D14410" s="446"/>
      <c r="E14410" s="448"/>
      <c r="F14410" s="450"/>
      <c r="G14410" s="450"/>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Primaria Creacion Bº 7 de Septiembre</v>
      </c>
      <c r="C14454" s="82"/>
      <c r="D14454" s="82"/>
      <c r="E14454" s="82"/>
      <c r="F14454" s="88" t="s">
        <v>37</v>
      </c>
      <c r="G14454" s="263">
        <f>Fecha_Base</f>
        <v>0</v>
      </c>
    </row>
    <row r="14455" spans="1:7" ht="24" customHeight="1" x14ac:dyDescent="0.2">
      <c r="A14455" s="264" t="s">
        <v>600</v>
      </c>
      <c r="B14455" s="83" t="str">
        <f>Ubicación</f>
        <v>Chimbas</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43" t="s">
        <v>506</v>
      </c>
      <c r="B14459" s="444"/>
      <c r="C14459" s="445" t="s">
        <v>0</v>
      </c>
      <c r="D14459" s="445" t="s">
        <v>26</v>
      </c>
      <c r="E14459" s="447" t="s">
        <v>27</v>
      </c>
      <c r="F14459" s="449" t="s">
        <v>28</v>
      </c>
      <c r="G14459" s="449" t="s">
        <v>29</v>
      </c>
    </row>
    <row r="14460" spans="1:7" ht="24" customHeight="1" x14ac:dyDescent="0.2">
      <c r="A14460" s="94" t="s">
        <v>507</v>
      </c>
      <c r="B14460" s="94" t="s">
        <v>508</v>
      </c>
      <c r="C14460" s="446"/>
      <c r="D14460" s="446"/>
      <c r="E14460" s="448"/>
      <c r="F14460" s="450"/>
      <c r="G14460" s="450"/>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Primaria Creacion Bº 7 de Septiembre</v>
      </c>
      <c r="C14504" s="82"/>
      <c r="D14504" s="82"/>
      <c r="E14504" s="82"/>
      <c r="F14504" s="88" t="s">
        <v>37</v>
      </c>
      <c r="G14504" s="263">
        <f>Fecha_Base</f>
        <v>0</v>
      </c>
    </row>
    <row r="14505" spans="1:7" ht="24" customHeight="1" x14ac:dyDescent="0.2">
      <c r="A14505" s="264" t="s">
        <v>600</v>
      </c>
      <c r="B14505" s="83" t="str">
        <f>Ubicación</f>
        <v>Chimbas</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43" t="s">
        <v>506</v>
      </c>
      <c r="B14509" s="444"/>
      <c r="C14509" s="445" t="s">
        <v>0</v>
      </c>
      <c r="D14509" s="445" t="s">
        <v>26</v>
      </c>
      <c r="E14509" s="447" t="s">
        <v>27</v>
      </c>
      <c r="F14509" s="449" t="s">
        <v>28</v>
      </c>
      <c r="G14509" s="449" t="s">
        <v>29</v>
      </c>
    </row>
    <row r="14510" spans="1:7" ht="24" customHeight="1" x14ac:dyDescent="0.2">
      <c r="A14510" s="94" t="s">
        <v>507</v>
      </c>
      <c r="B14510" s="94" t="s">
        <v>508</v>
      </c>
      <c r="C14510" s="446"/>
      <c r="D14510" s="446"/>
      <c r="E14510" s="448"/>
      <c r="F14510" s="450"/>
      <c r="G14510" s="450"/>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Primaria Creacion Bº 7 de Septiembre</v>
      </c>
      <c r="C14554" s="82"/>
      <c r="D14554" s="82"/>
      <c r="E14554" s="82"/>
      <c r="F14554" s="88" t="s">
        <v>37</v>
      </c>
      <c r="G14554" s="263">
        <f>Fecha_Base</f>
        <v>0</v>
      </c>
    </row>
    <row r="14555" spans="1:7" ht="24" customHeight="1" x14ac:dyDescent="0.2">
      <c r="A14555" s="264" t="s">
        <v>600</v>
      </c>
      <c r="B14555" s="83" t="str">
        <f>Ubicación</f>
        <v>Chimbas</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43" t="s">
        <v>506</v>
      </c>
      <c r="B14559" s="444"/>
      <c r="C14559" s="445" t="s">
        <v>0</v>
      </c>
      <c r="D14559" s="445" t="s">
        <v>26</v>
      </c>
      <c r="E14559" s="447" t="s">
        <v>27</v>
      </c>
      <c r="F14559" s="449" t="s">
        <v>28</v>
      </c>
      <c r="G14559" s="449" t="s">
        <v>29</v>
      </c>
    </row>
    <row r="14560" spans="1:7" ht="24" customHeight="1" x14ac:dyDescent="0.2">
      <c r="A14560" s="94" t="s">
        <v>507</v>
      </c>
      <c r="B14560" s="94" t="s">
        <v>508</v>
      </c>
      <c r="C14560" s="446"/>
      <c r="D14560" s="446"/>
      <c r="E14560" s="448"/>
      <c r="F14560" s="450"/>
      <c r="G14560" s="450"/>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Primaria Creacion Bº 7 de Septiembre</v>
      </c>
      <c r="C14604" s="82"/>
      <c r="D14604" s="82"/>
      <c r="E14604" s="82"/>
      <c r="F14604" s="88" t="s">
        <v>37</v>
      </c>
      <c r="G14604" s="263">
        <f>Fecha_Base</f>
        <v>0</v>
      </c>
    </row>
    <row r="14605" spans="1:7" ht="24" customHeight="1" x14ac:dyDescent="0.2">
      <c r="A14605" s="264" t="s">
        <v>600</v>
      </c>
      <c r="B14605" s="83" t="str">
        <f>Ubicación</f>
        <v>Chimbas</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43" t="s">
        <v>506</v>
      </c>
      <c r="B14609" s="444"/>
      <c r="C14609" s="445" t="s">
        <v>0</v>
      </c>
      <c r="D14609" s="445" t="s">
        <v>26</v>
      </c>
      <c r="E14609" s="447" t="s">
        <v>27</v>
      </c>
      <c r="F14609" s="449" t="s">
        <v>28</v>
      </c>
      <c r="G14609" s="449" t="s">
        <v>29</v>
      </c>
    </row>
    <row r="14610" spans="1:7" ht="24" customHeight="1" x14ac:dyDescent="0.2">
      <c r="A14610" s="94" t="s">
        <v>507</v>
      </c>
      <c r="B14610" s="94" t="s">
        <v>508</v>
      </c>
      <c r="C14610" s="446"/>
      <c r="D14610" s="446"/>
      <c r="E14610" s="448"/>
      <c r="F14610" s="450"/>
      <c r="G14610" s="450"/>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Primaria Creacion Bº 7 de Septiembre</v>
      </c>
      <c r="C14654" s="82"/>
      <c r="D14654" s="82"/>
      <c r="E14654" s="82"/>
      <c r="F14654" s="88" t="s">
        <v>37</v>
      </c>
      <c r="G14654" s="263">
        <f>Fecha_Base</f>
        <v>0</v>
      </c>
    </row>
    <row r="14655" spans="1:7" ht="24" customHeight="1" x14ac:dyDescent="0.2">
      <c r="A14655" s="264" t="s">
        <v>600</v>
      </c>
      <c r="B14655" s="83" t="str">
        <f>Ubicación</f>
        <v>Chimbas</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43" t="s">
        <v>506</v>
      </c>
      <c r="B14659" s="444"/>
      <c r="C14659" s="445" t="s">
        <v>0</v>
      </c>
      <c r="D14659" s="445" t="s">
        <v>26</v>
      </c>
      <c r="E14659" s="447" t="s">
        <v>27</v>
      </c>
      <c r="F14659" s="449" t="s">
        <v>28</v>
      </c>
      <c r="G14659" s="449" t="s">
        <v>29</v>
      </c>
    </row>
    <row r="14660" spans="1:7" ht="24" customHeight="1" x14ac:dyDescent="0.2">
      <c r="A14660" s="94" t="s">
        <v>507</v>
      </c>
      <c r="B14660" s="94" t="s">
        <v>508</v>
      </c>
      <c r="C14660" s="446"/>
      <c r="D14660" s="446"/>
      <c r="E14660" s="448"/>
      <c r="F14660" s="450"/>
      <c r="G14660" s="450"/>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Primaria Creacion Bº 7 de Septiembre</v>
      </c>
      <c r="C14704" s="82"/>
      <c r="D14704" s="82"/>
      <c r="E14704" s="82"/>
      <c r="F14704" s="88" t="s">
        <v>37</v>
      </c>
      <c r="G14704" s="263">
        <f>Fecha_Base</f>
        <v>0</v>
      </c>
    </row>
    <row r="14705" spans="1:7" ht="24" customHeight="1" x14ac:dyDescent="0.2">
      <c r="A14705" s="264" t="s">
        <v>600</v>
      </c>
      <c r="B14705" s="83" t="str">
        <f>Ubicación</f>
        <v>Chimbas</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43" t="s">
        <v>506</v>
      </c>
      <c r="B14709" s="444"/>
      <c r="C14709" s="445" t="s">
        <v>0</v>
      </c>
      <c r="D14709" s="445" t="s">
        <v>26</v>
      </c>
      <c r="E14709" s="447" t="s">
        <v>27</v>
      </c>
      <c r="F14709" s="449" t="s">
        <v>28</v>
      </c>
      <c r="G14709" s="449" t="s">
        <v>29</v>
      </c>
    </row>
    <row r="14710" spans="1:7" ht="24" customHeight="1" x14ac:dyDescent="0.2">
      <c r="A14710" s="94" t="s">
        <v>507</v>
      </c>
      <c r="B14710" s="94" t="s">
        <v>508</v>
      </c>
      <c r="C14710" s="446"/>
      <c r="D14710" s="446"/>
      <c r="E14710" s="448"/>
      <c r="F14710" s="450"/>
      <c r="G14710" s="450"/>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Primaria Creacion Bº 7 de Septiembre</v>
      </c>
      <c r="C14754" s="82"/>
      <c r="D14754" s="82"/>
      <c r="E14754" s="82"/>
      <c r="F14754" s="88" t="s">
        <v>37</v>
      </c>
      <c r="G14754" s="263">
        <f>Fecha_Base</f>
        <v>0</v>
      </c>
    </row>
    <row r="14755" spans="1:7" ht="24" customHeight="1" x14ac:dyDescent="0.2">
      <c r="A14755" s="264" t="s">
        <v>600</v>
      </c>
      <c r="B14755" s="83" t="str">
        <f>Ubicación</f>
        <v>Chimbas</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43" t="s">
        <v>506</v>
      </c>
      <c r="B14759" s="444"/>
      <c r="C14759" s="445" t="s">
        <v>0</v>
      </c>
      <c r="D14759" s="445" t="s">
        <v>26</v>
      </c>
      <c r="E14759" s="447" t="s">
        <v>27</v>
      </c>
      <c r="F14759" s="449" t="s">
        <v>28</v>
      </c>
      <c r="G14759" s="449" t="s">
        <v>29</v>
      </c>
    </row>
    <row r="14760" spans="1:7" ht="24" customHeight="1" x14ac:dyDescent="0.2">
      <c r="A14760" s="94" t="s">
        <v>507</v>
      </c>
      <c r="B14760" s="94" t="s">
        <v>508</v>
      </c>
      <c r="C14760" s="446"/>
      <c r="D14760" s="446"/>
      <c r="E14760" s="448"/>
      <c r="F14760" s="450"/>
      <c r="G14760" s="450"/>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Primaria Creacion Bº 7 de Septiembre</v>
      </c>
      <c r="C14804" s="82"/>
      <c r="D14804" s="82"/>
      <c r="E14804" s="82"/>
      <c r="F14804" s="88" t="s">
        <v>37</v>
      </c>
      <c r="G14804" s="263">
        <f>Fecha_Base</f>
        <v>0</v>
      </c>
    </row>
    <row r="14805" spans="1:7" ht="24" customHeight="1" x14ac:dyDescent="0.2">
      <c r="A14805" s="264" t="s">
        <v>600</v>
      </c>
      <c r="B14805" s="83" t="str">
        <f>Ubicación</f>
        <v>Chimbas</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43" t="s">
        <v>506</v>
      </c>
      <c r="B14809" s="444"/>
      <c r="C14809" s="445" t="s">
        <v>0</v>
      </c>
      <c r="D14809" s="445" t="s">
        <v>26</v>
      </c>
      <c r="E14809" s="447" t="s">
        <v>27</v>
      </c>
      <c r="F14809" s="449" t="s">
        <v>28</v>
      </c>
      <c r="G14809" s="449" t="s">
        <v>29</v>
      </c>
    </row>
    <row r="14810" spans="1:7" ht="24" customHeight="1" x14ac:dyDescent="0.2">
      <c r="A14810" s="94" t="s">
        <v>507</v>
      </c>
      <c r="B14810" s="94" t="s">
        <v>508</v>
      </c>
      <c r="C14810" s="446"/>
      <c r="D14810" s="446"/>
      <c r="E14810" s="448"/>
      <c r="F14810" s="450"/>
      <c r="G14810" s="450"/>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Primaria Creacion Bº 7 de Septiembre</v>
      </c>
      <c r="C14854" s="82"/>
      <c r="D14854" s="82"/>
      <c r="E14854" s="82"/>
      <c r="F14854" s="88" t="s">
        <v>37</v>
      </c>
      <c r="G14854" s="263">
        <f>Fecha_Base</f>
        <v>0</v>
      </c>
    </row>
    <row r="14855" spans="1:7" ht="24" customHeight="1" x14ac:dyDescent="0.2">
      <c r="A14855" s="264" t="s">
        <v>600</v>
      </c>
      <c r="B14855" s="83" t="str">
        <f>Ubicación</f>
        <v>Chimbas</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43" t="s">
        <v>506</v>
      </c>
      <c r="B14859" s="444"/>
      <c r="C14859" s="445" t="s">
        <v>0</v>
      </c>
      <c r="D14859" s="445" t="s">
        <v>26</v>
      </c>
      <c r="E14859" s="447" t="s">
        <v>27</v>
      </c>
      <c r="F14859" s="449" t="s">
        <v>28</v>
      </c>
      <c r="G14859" s="449" t="s">
        <v>29</v>
      </c>
    </row>
    <row r="14860" spans="1:7" ht="24" customHeight="1" x14ac:dyDescent="0.2">
      <c r="A14860" s="94" t="s">
        <v>507</v>
      </c>
      <c r="B14860" s="94" t="s">
        <v>508</v>
      </c>
      <c r="C14860" s="446"/>
      <c r="D14860" s="446"/>
      <c r="E14860" s="448"/>
      <c r="F14860" s="450"/>
      <c r="G14860" s="450"/>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Primaria Creacion Bº 7 de Septiembre</v>
      </c>
      <c r="C14904" s="82"/>
      <c r="D14904" s="82"/>
      <c r="E14904" s="82"/>
      <c r="F14904" s="88" t="s">
        <v>37</v>
      </c>
      <c r="G14904" s="263">
        <f>Fecha_Base</f>
        <v>0</v>
      </c>
    </row>
    <row r="14905" spans="1:7" ht="24" customHeight="1" x14ac:dyDescent="0.2">
      <c r="A14905" s="264" t="s">
        <v>600</v>
      </c>
      <c r="B14905" s="83" t="str">
        <f>Ubicación</f>
        <v>Chimbas</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43" t="s">
        <v>506</v>
      </c>
      <c r="B14909" s="444"/>
      <c r="C14909" s="445" t="s">
        <v>0</v>
      </c>
      <c r="D14909" s="445" t="s">
        <v>26</v>
      </c>
      <c r="E14909" s="447" t="s">
        <v>27</v>
      </c>
      <c r="F14909" s="449" t="s">
        <v>28</v>
      </c>
      <c r="G14909" s="449" t="s">
        <v>29</v>
      </c>
    </row>
    <row r="14910" spans="1:7" ht="24" customHeight="1" x14ac:dyDescent="0.2">
      <c r="A14910" s="94" t="s">
        <v>507</v>
      </c>
      <c r="B14910" s="94" t="s">
        <v>508</v>
      </c>
      <c r="C14910" s="446"/>
      <c r="D14910" s="446"/>
      <c r="E14910" s="448"/>
      <c r="F14910" s="450"/>
      <c r="G14910" s="450"/>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Primaria Creacion Bº 7 de Septiembre</v>
      </c>
      <c r="C14954" s="82"/>
      <c r="D14954" s="82"/>
      <c r="E14954" s="82"/>
      <c r="F14954" s="88" t="s">
        <v>37</v>
      </c>
      <c r="G14954" s="263">
        <f>Fecha_Base</f>
        <v>0</v>
      </c>
    </row>
    <row r="14955" spans="1:7" ht="24" customHeight="1" x14ac:dyDescent="0.2">
      <c r="A14955" s="264" t="s">
        <v>600</v>
      </c>
      <c r="B14955" s="83" t="str">
        <f>Ubicación</f>
        <v>Chimbas</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43" t="s">
        <v>506</v>
      </c>
      <c r="B14959" s="444"/>
      <c r="C14959" s="445" t="s">
        <v>0</v>
      </c>
      <c r="D14959" s="445" t="s">
        <v>26</v>
      </c>
      <c r="E14959" s="447" t="s">
        <v>27</v>
      </c>
      <c r="F14959" s="449" t="s">
        <v>28</v>
      </c>
      <c r="G14959" s="449" t="s">
        <v>29</v>
      </c>
    </row>
    <row r="14960" spans="1:7" ht="24" customHeight="1" x14ac:dyDescent="0.2">
      <c r="A14960" s="94" t="s">
        <v>507</v>
      </c>
      <c r="B14960" s="94" t="s">
        <v>508</v>
      </c>
      <c r="C14960" s="446"/>
      <c r="D14960" s="446"/>
      <c r="E14960" s="448"/>
      <c r="F14960" s="450"/>
      <c r="G14960" s="450"/>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79"/>
  <sheetViews>
    <sheetView showZeros="0" view="pageBreakPreview" topLeftCell="A349" zoomScaleNormal="100" zoomScaleSheetLayoutView="100" workbookViewId="0">
      <selection activeCell="I373" sqref="I373"/>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Primaria Creacion Bº 7 de Septiembre</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Chimbas</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53" t="s">
        <v>44</v>
      </c>
      <c r="B8" s="454"/>
      <c r="C8" s="454"/>
      <c r="D8" s="455"/>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58" t="s">
        <v>990</v>
      </c>
      <c r="B10" s="456" t="s">
        <v>0</v>
      </c>
      <c r="C10" s="456"/>
      <c r="D10" s="459" t="s">
        <v>13</v>
      </c>
      <c r="E10" s="46"/>
      <c r="F10" s="456" t="s">
        <v>19</v>
      </c>
      <c r="G10" s="456"/>
      <c r="H10" s="456"/>
      <c r="I10" s="456"/>
      <c r="J10" s="456"/>
      <c r="K10" s="456"/>
      <c r="L10" s="456"/>
      <c r="M10" s="456"/>
      <c r="N10" s="456"/>
      <c r="O10" s="456"/>
      <c r="P10" s="456"/>
      <c r="Q10" s="456"/>
      <c r="R10" s="15"/>
      <c r="S10" s="457" t="s">
        <v>18</v>
      </c>
    </row>
    <row r="11" spans="1:88" ht="20.100000000000001" customHeight="1" x14ac:dyDescent="0.2">
      <c r="A11" s="458"/>
      <c r="B11" s="456"/>
      <c r="C11" s="456"/>
      <c r="D11" s="459"/>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7"/>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51" t="str">
        <f t="shared" ref="B13:B44" si="9">IFERROR(VLOOKUP(A13,Tabla_CyP,2,FALSE),"")</f>
        <v xml:space="preserve"> TRABAJOS PREPARATORIOS</v>
      </c>
      <c r="C13" s="452"/>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51" t="str">
        <f t="shared" si="9"/>
        <v>Preparación y limpieza de los terrenos.</v>
      </c>
      <c r="C14" s="452"/>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51" t="str">
        <f t="shared" si="9"/>
        <v>Preparación y limpieza.</v>
      </c>
      <c r="C15" s="452"/>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1.1.3</v>
      </c>
      <c r="B16" s="451" t="str">
        <f t="shared" si="9"/>
        <v>Construcción del Obrador, Depósito de materiales, Sanitarios de personal</v>
      </c>
      <c r="C16" s="452"/>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1.1.4</v>
      </c>
      <c r="B17" s="451" t="str">
        <f t="shared" si="9"/>
        <v>Provisión y colocación del Cartel de Obra</v>
      </c>
      <c r="C17" s="452"/>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1.2</v>
      </c>
      <c r="B18" s="451" t="str">
        <f t="shared" si="9"/>
        <v>Replanteo y Otros</v>
      </c>
      <c r="C18" s="452"/>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1.2.1</v>
      </c>
      <c r="B19" s="451" t="str">
        <f t="shared" si="9"/>
        <v>Replanteo de la Obra</v>
      </c>
      <c r="C19" s="452"/>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1.2.2</v>
      </c>
      <c r="B20" s="451" t="str">
        <f t="shared" si="9"/>
        <v>Oficina para la Inspección</v>
      </c>
      <c r="C20" s="452"/>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1.2.3</v>
      </c>
      <c r="B21" s="451" t="str">
        <f t="shared" si="9"/>
        <v>Cegado de Pozos Absorbentes o Negros, Cámaras, Zanjas o excavaciones</v>
      </c>
      <c r="C21" s="452"/>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1.2.5</v>
      </c>
      <c r="B22" s="451" t="str">
        <f t="shared" si="9"/>
        <v>Vallados y Cierres Perimetrales</v>
      </c>
      <c r="C22" s="452"/>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1.3</v>
      </c>
      <c r="B23" s="451" t="str">
        <f t="shared" si="9"/>
        <v>Actividades complementarias</v>
      </c>
      <c r="C23" s="452"/>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1.3.1</v>
      </c>
      <c r="B24" s="451" t="str">
        <f t="shared" si="9"/>
        <v>Vigilancia y alumbrado de obra</v>
      </c>
      <c r="C24" s="452"/>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1.3.2</v>
      </c>
      <c r="B25" s="451" t="str">
        <f t="shared" si="9"/>
        <v>Energia de obra. Agua para construcción</v>
      </c>
      <c r="C25" s="452"/>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1.3.3</v>
      </c>
      <c r="B26" s="451" t="str">
        <f t="shared" si="9"/>
        <v>Medidas de seguridad</v>
      </c>
      <c r="C26" s="452"/>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1.4</v>
      </c>
      <c r="B27" s="451" t="str">
        <f t="shared" si="9"/>
        <v>Cumplimiento Plan de Gestión Ambiental y Social. Condiciones de Higiene y Seguridad</v>
      </c>
      <c r="C27" s="452"/>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1.4.1</v>
      </c>
      <c r="B28" s="451" t="str">
        <f t="shared" si="9"/>
        <v>Plan de Manejo Ambiental</v>
      </c>
      <c r="C28" s="452"/>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1.4.2</v>
      </c>
      <c r="B29" s="451" t="str">
        <f t="shared" si="9"/>
        <v>Permiso Ambiental</v>
      </c>
      <c r="C29" s="452"/>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t="str">
        <f>CyP!A35</f>
        <v>1.4.3</v>
      </c>
      <c r="B30" s="451" t="str">
        <f t="shared" si="9"/>
        <v>Seguimiento Pmas</v>
      </c>
      <c r="C30" s="452"/>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f>CyP!A36</f>
        <v>2</v>
      </c>
      <c r="B31" s="451" t="str">
        <f t="shared" si="9"/>
        <v>MOVIMIENTO DE SUELOS</v>
      </c>
      <c r="C31" s="452"/>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t="str">
        <f>CyP!A37</f>
        <v>2.1</v>
      </c>
      <c r="B32" s="451" t="str">
        <f t="shared" si="9"/>
        <v>Terraplenamientos, Rellenos y Compactación</v>
      </c>
      <c r="C32" s="452"/>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2.1.1</v>
      </c>
      <c r="B33" s="451" t="str">
        <f t="shared" si="9"/>
        <v>Relleno Bajo Contrapiso</v>
      </c>
      <c r="C33" s="452"/>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2.1.2</v>
      </c>
      <c r="B34" s="451" t="str">
        <f t="shared" si="9"/>
        <v>Relleno de Zanjas y Conductos</v>
      </c>
      <c r="C34" s="452"/>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2.1.3</v>
      </c>
      <c r="B35" s="451" t="str">
        <f t="shared" si="9"/>
        <v>Nivelación del Terreno</v>
      </c>
      <c r="C35" s="452"/>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t="str">
        <f>CyP!A41</f>
        <v>2.2</v>
      </c>
      <c r="B36" s="451" t="str">
        <f t="shared" si="9"/>
        <v>Excavacion para fundaciones</v>
      </c>
      <c r="C36" s="452"/>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f>CyP!A42</f>
        <v>3</v>
      </c>
      <c r="B37" s="451" t="str">
        <f t="shared" si="9"/>
        <v>ESTRUCTURA RESISTENTE</v>
      </c>
      <c r="C37" s="452"/>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t="str">
        <f>CyP!A43</f>
        <v>3.1</v>
      </c>
      <c r="B38" s="451" t="str">
        <f t="shared" si="9"/>
        <v>Estructura de Hº Aº</v>
      </c>
      <c r="C38" s="452"/>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t="str">
        <f>CyP!A44</f>
        <v>3.1.1</v>
      </c>
      <c r="B39" s="451" t="str">
        <f t="shared" si="9"/>
        <v>Hormigones de limpieza y no resistentes</v>
      </c>
      <c r="C39" s="452"/>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3.1.2</v>
      </c>
      <c r="B40" s="451" t="str">
        <f t="shared" si="9"/>
        <v xml:space="preserve">Hormigones para cimientos </v>
      </c>
      <c r="C40" s="452"/>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3.1.3</v>
      </c>
      <c r="B41" s="451" t="str">
        <f t="shared" si="9"/>
        <v>Hormigones para sobrecimientos</v>
      </c>
      <c r="C41" s="452"/>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3.1.4</v>
      </c>
      <c r="B42" s="451" t="str">
        <f t="shared" si="9"/>
        <v>Hormigones para plateas, zapatas, bases y vigas de fundación</v>
      </c>
      <c r="C42" s="452"/>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3.1.5</v>
      </c>
      <c r="B43" s="451" t="str">
        <f t="shared" si="9"/>
        <v>Hormigones para vigas de arriostramiento</v>
      </c>
      <c r="C43" s="452"/>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3.1.6</v>
      </c>
      <c r="B44" s="451" t="str">
        <f t="shared" si="9"/>
        <v>Hormigones para columnas de carga</v>
      </c>
      <c r="C44" s="452"/>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3.1.7</v>
      </c>
      <c r="B45" s="451" t="str">
        <f t="shared" ref="B45:B76" si="12">IFERROR(VLOOKUP(A45,Tabla_CyP,2,FALSE),"")</f>
        <v>Hormigones para columnas de encadenado</v>
      </c>
      <c r="C45" s="452"/>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3.1.8</v>
      </c>
      <c r="B46" s="451" t="str">
        <f t="shared" si="12"/>
        <v>Hormigones para vigas  de carga</v>
      </c>
      <c r="C46" s="452"/>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3.1.9</v>
      </c>
      <c r="B47" s="451" t="str">
        <f t="shared" si="12"/>
        <v>Hormigones para vigas de encadenado</v>
      </c>
      <c r="C47" s="452"/>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3.1.10</v>
      </c>
      <c r="B48" s="451" t="str">
        <f t="shared" si="12"/>
        <v>Hormigones para losas</v>
      </c>
      <c r="C48" s="452"/>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v>
      </c>
      <c r="B49" s="451" t="str">
        <f t="shared" si="12"/>
        <v>Estructura  metálica</v>
      </c>
      <c r="C49" s="452"/>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t="str">
        <f>CyP!A55</f>
        <v>3.2.1</v>
      </c>
      <c r="B50" s="451" t="str">
        <f t="shared" si="12"/>
        <v>Vigas, correas, y cerramiento</v>
      </c>
      <c r="C50" s="452"/>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3.2.2</v>
      </c>
      <c r="B51" s="451" t="str">
        <f t="shared" si="12"/>
        <v>Estructura metálica de Torre de Tanque</v>
      </c>
      <c r="C51" s="452"/>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t="str">
        <f>CyP!A57</f>
        <v>3.2.3</v>
      </c>
      <c r="B52" s="451" t="str">
        <f t="shared" si="12"/>
        <v>Pergolas metálicas</v>
      </c>
      <c r="C52" s="452"/>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f>CyP!A58</f>
        <v>4</v>
      </c>
      <c r="B53" s="451" t="str">
        <f t="shared" si="12"/>
        <v xml:space="preserve"> ALBAÑILERÍA</v>
      </c>
      <c r="C53" s="452"/>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4.1</v>
      </c>
      <c r="B54" s="451" t="str">
        <f t="shared" si="12"/>
        <v>Muros</v>
      </c>
      <c r="C54" s="452"/>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4.1.3</v>
      </c>
      <c r="B55" s="451" t="str">
        <f t="shared" si="12"/>
        <v>Mamposterías  de ladrillón de 0,20 m</v>
      </c>
      <c r="C55" s="452"/>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4.2</v>
      </c>
      <c r="B56" s="451" t="str">
        <f t="shared" si="12"/>
        <v>Tabiques</v>
      </c>
      <c r="C56" s="452"/>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4.2.2</v>
      </c>
      <c r="B57" s="451" t="str">
        <f t="shared" si="12"/>
        <v>Tabiques de Hº Aº</v>
      </c>
      <c r="C57" s="452"/>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4.4</v>
      </c>
      <c r="B58" s="451" t="str">
        <f t="shared" si="12"/>
        <v>Aislaciones</v>
      </c>
      <c r="C58" s="452"/>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4.4.1</v>
      </c>
      <c r="B59" s="451" t="str">
        <f t="shared" si="12"/>
        <v>Capa Aisladora Horizontal y Vertical</v>
      </c>
      <c r="C59" s="452"/>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4.5</v>
      </c>
      <c r="B60" s="451" t="str">
        <f t="shared" si="12"/>
        <v>Revoques</v>
      </c>
      <c r="C60" s="452"/>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4.5.1</v>
      </c>
      <c r="B61" s="451" t="str">
        <f t="shared" si="12"/>
        <v>Jaharro a la cal  interior y exterior</v>
      </c>
      <c r="C61" s="452"/>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4.5.2</v>
      </c>
      <c r="B62" s="451" t="str">
        <f t="shared" si="12"/>
        <v>Revoque  impermeable</v>
      </c>
      <c r="C62" s="452"/>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4.5.3</v>
      </c>
      <c r="B63" s="451" t="str">
        <f t="shared" si="12"/>
        <v>Jaharro bajo revestimiento</v>
      </c>
      <c r="C63" s="452"/>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4.5.4</v>
      </c>
      <c r="B64" s="451" t="str">
        <f t="shared" si="12"/>
        <v>Enlucidos</v>
      </c>
      <c r="C64" s="452"/>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4.6</v>
      </c>
      <c r="B65" s="451" t="str">
        <f t="shared" si="12"/>
        <v>Contrapisos</v>
      </c>
      <c r="C65" s="452"/>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t="str">
        <f>CyP!A71</f>
        <v>4.6.2</v>
      </c>
      <c r="B66" s="451" t="str">
        <f t="shared" si="12"/>
        <v>De hormigón armado</v>
      </c>
      <c r="C66" s="452"/>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4.7</v>
      </c>
      <c r="B67" s="451" t="str">
        <f t="shared" si="12"/>
        <v>Antepechos</v>
      </c>
      <c r="C67" s="452"/>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4.7.1</v>
      </c>
      <c r="B68" s="451" t="str">
        <f t="shared" si="12"/>
        <v xml:space="preserve">De hormigón </v>
      </c>
      <c r="C68" s="452"/>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f>CyP!A74</f>
        <v>5</v>
      </c>
      <c r="B69" s="451" t="str">
        <f t="shared" si="12"/>
        <v xml:space="preserve"> REVESTIMIENTOS</v>
      </c>
      <c r="C69" s="452"/>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5.1</v>
      </c>
      <c r="B70" s="451" t="str">
        <f t="shared" si="12"/>
        <v>Cerámico</v>
      </c>
      <c r="C70" s="452"/>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t="str">
        <f>CyP!A76</f>
        <v>5.6</v>
      </c>
      <c r="B71" s="451" t="str">
        <f t="shared" si="12"/>
        <v>Acrílico con color incorporado</v>
      </c>
      <c r="C71" s="452"/>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f>CyP!A77</f>
        <v>6</v>
      </c>
      <c r="B72" s="451" t="str">
        <f t="shared" si="12"/>
        <v xml:space="preserve"> PISOS Y ZÓCALOS</v>
      </c>
      <c r="C72" s="452"/>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6.1</v>
      </c>
      <c r="B73" s="451" t="str">
        <f t="shared" si="12"/>
        <v>Pisos Interiores</v>
      </c>
      <c r="C73" s="452"/>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t="str">
        <f>CyP!A79</f>
        <v>6.1.1</v>
      </c>
      <c r="B74" s="451" t="str">
        <f t="shared" si="12"/>
        <v>De hormigón</v>
      </c>
      <c r="C74" s="452"/>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6.1.2</v>
      </c>
      <c r="B75" s="451" t="str">
        <f t="shared" si="12"/>
        <v>Pisos de mosaico granítico (0,30 x 0,30)</v>
      </c>
      <c r="C75" s="452"/>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6.1.7</v>
      </c>
      <c r="B76" s="451" t="str">
        <f t="shared" si="12"/>
        <v>Zócalos graníticos (0,07x0,30)</v>
      </c>
      <c r="C76" s="452"/>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6.1.10</v>
      </c>
      <c r="B77" s="451" t="str">
        <f t="shared" ref="B77:B211" si="14">IFERROR(VLOOKUP(A77,Tabla_CyP,2,FALSE),"")</f>
        <v>Zócalo cementicio</v>
      </c>
      <c r="C77" s="452"/>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6.1.12</v>
      </c>
      <c r="B78" s="451" t="str">
        <f t="shared" si="14"/>
        <v>Umbrales y solías</v>
      </c>
      <c r="C78" s="452"/>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v>
      </c>
      <c r="B79" s="451" t="str">
        <f t="shared" si="14"/>
        <v>Pisos Exteriores</v>
      </c>
      <c r="C79" s="452"/>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6.2.1</v>
      </c>
      <c r="B80" s="451" t="str">
        <f t="shared" si="14"/>
        <v>De hormigón armado fratasado</v>
      </c>
      <c r="C80" s="452"/>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t="str">
        <f>CyP!A86</f>
        <v>6.2.2</v>
      </c>
      <c r="B81" s="451" t="str">
        <f t="shared" si="14"/>
        <v>De hormigón fratasado</v>
      </c>
      <c r="C81" s="452"/>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6.2.3</v>
      </c>
      <c r="B82" s="451" t="str">
        <f t="shared" si="14"/>
        <v>Piso consolidado de grancilla + fillet</v>
      </c>
      <c r="C82" s="452"/>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t="str">
        <f>CyP!A88</f>
        <v>6.2.4</v>
      </c>
      <c r="B83" s="451" t="str">
        <f t="shared" si="14"/>
        <v>De hormigón armado llaneado tipo industrial c/ endurecedor y color</v>
      </c>
      <c r="C83" s="452"/>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t="str">
        <f>CyP!A89</f>
        <v>6.2.9</v>
      </c>
      <c r="B84" s="451" t="str">
        <f t="shared" si="14"/>
        <v>Zocalo exterior rehundido</v>
      </c>
      <c r="C84" s="452"/>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f>CyP!A90</f>
        <v>7</v>
      </c>
      <c r="B85" s="451" t="str">
        <f t="shared" si="14"/>
        <v xml:space="preserve"> MARMOLERÍA</v>
      </c>
      <c r="C85" s="452"/>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t="str">
        <f>CyP!A91</f>
        <v>7.1</v>
      </c>
      <c r="B86" s="451" t="str">
        <f t="shared" si="14"/>
        <v>Mesadas de granito natural</v>
      </c>
      <c r="C86" s="452"/>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f>CyP!A92</f>
        <v>8</v>
      </c>
      <c r="B87" s="451" t="str">
        <f t="shared" si="14"/>
        <v xml:space="preserve"> CUBIERTAS Y TECHOS</v>
      </c>
      <c r="C87" s="452"/>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8.1</v>
      </c>
      <c r="B88" s="451" t="str">
        <f t="shared" si="14"/>
        <v>Sobre losa de hormigón armado</v>
      </c>
      <c r="C88" s="452"/>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8.2</v>
      </c>
      <c r="B89" s="451" t="str">
        <f t="shared" si="14"/>
        <v>Cubiertas metálicas (incluída aislaciones)</v>
      </c>
      <c r="C89" s="452"/>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f>CyP!A95</f>
        <v>9</v>
      </c>
      <c r="B90" s="451" t="str">
        <f t="shared" si="14"/>
        <v xml:space="preserve"> CIELORRASOS</v>
      </c>
      <c r="C90" s="452"/>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t="str">
        <f>CyP!A96</f>
        <v>9.1</v>
      </c>
      <c r="B91" s="451" t="str">
        <f t="shared" si="14"/>
        <v>Aplicados</v>
      </c>
      <c r="C91" s="452"/>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9.1.1</v>
      </c>
      <c r="B92" s="451" t="str">
        <f t="shared" si="14"/>
        <v>A la cal</v>
      </c>
      <c r="C92" s="452"/>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t="str">
        <f>CyP!A98</f>
        <v>9.1.2</v>
      </c>
      <c r="B93" s="451" t="str">
        <f t="shared" si="14"/>
        <v>Al yeso</v>
      </c>
      <c r="C93" s="452"/>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f>CyP!A99</f>
        <v>10</v>
      </c>
      <c r="B94" s="451" t="str">
        <f t="shared" si="14"/>
        <v xml:space="preserve"> CARPINTERÍAS</v>
      </c>
      <c r="C94" s="452"/>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v>
      </c>
      <c r="B95" s="451" t="str">
        <f t="shared" si="14"/>
        <v>Carpinteria metalica</v>
      </c>
      <c r="C95" s="452"/>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v>
      </c>
      <c r="B96" s="451" t="str">
        <f t="shared" si="14"/>
        <v>Chapa Doblada y herrería</v>
      </c>
      <c r="C96" s="452"/>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10.1.1.1</v>
      </c>
      <c r="B97" s="451" t="str">
        <f t="shared" si="14"/>
        <v>P1</v>
      </c>
      <c r="C97" s="452"/>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10.1.1.2</v>
      </c>
      <c r="B98" s="451" t="str">
        <f t="shared" ref="B98:B161" si="17">IFERROR(VLOOKUP(A98,Tabla_CyP,2,FALSE),"")</f>
        <v>P2</v>
      </c>
      <c r="C98" s="452"/>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10.1.1.3</v>
      </c>
      <c r="B99" s="451" t="str">
        <f t="shared" si="17"/>
        <v>P3</v>
      </c>
      <c r="C99" s="452"/>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10.1.1.4</v>
      </c>
      <c r="B100" s="451" t="str">
        <f t="shared" si="17"/>
        <v>P4</v>
      </c>
      <c r="C100" s="452"/>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10.1.1.5</v>
      </c>
      <c r="B101" s="451" t="str">
        <f t="shared" si="17"/>
        <v>P5</v>
      </c>
      <c r="C101" s="452"/>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10.1.1.6</v>
      </c>
      <c r="B102" s="451" t="str">
        <f t="shared" si="17"/>
        <v>P6</v>
      </c>
      <c r="C102" s="452"/>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10.1.1.7</v>
      </c>
      <c r="B103" s="451" t="str">
        <f t="shared" si="17"/>
        <v>P7</v>
      </c>
      <c r="C103" s="452"/>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10.1.1.8</v>
      </c>
      <c r="B104" s="451" t="str">
        <f t="shared" si="17"/>
        <v>P8</v>
      </c>
      <c r="C104" s="452"/>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10.1.1.9</v>
      </c>
      <c r="B105" s="451" t="str">
        <f t="shared" si="17"/>
        <v>P9</v>
      </c>
      <c r="C105" s="452"/>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10.1.1.10</v>
      </c>
      <c r="B106" s="451" t="str">
        <f t="shared" si="17"/>
        <v>P10</v>
      </c>
      <c r="C106" s="452"/>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10.1.1.11</v>
      </c>
      <c r="B107" s="451" t="str">
        <f t="shared" si="17"/>
        <v>P11</v>
      </c>
      <c r="C107" s="452"/>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10.1.1.12</v>
      </c>
      <c r="B108" s="451" t="str">
        <f t="shared" si="17"/>
        <v>P12</v>
      </c>
      <c r="C108" s="452"/>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10.1.1.13</v>
      </c>
      <c r="B109" s="451" t="str">
        <f t="shared" si="17"/>
        <v>PL</v>
      </c>
      <c r="C109" s="452"/>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10.1.1.14</v>
      </c>
      <c r="B110" s="451" t="str">
        <f t="shared" si="17"/>
        <v>PL1</v>
      </c>
      <c r="C110" s="452"/>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10.1.1.15</v>
      </c>
      <c r="B111" s="451" t="str">
        <f t="shared" si="17"/>
        <v>PT1</v>
      </c>
      <c r="C111" s="452"/>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10.1.1.16</v>
      </c>
      <c r="B112" s="451" t="str">
        <f t="shared" si="17"/>
        <v>PT2</v>
      </c>
      <c r="C112" s="452"/>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10.1.1.17</v>
      </c>
      <c r="B113" s="451" t="str">
        <f t="shared" si="17"/>
        <v>V2</v>
      </c>
      <c r="C113" s="452"/>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10.1.1.18</v>
      </c>
      <c r="B114" s="451" t="str">
        <f t="shared" si="17"/>
        <v>V3</v>
      </c>
      <c r="C114" s="452"/>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10.1.1.19</v>
      </c>
      <c r="B115" s="451" t="str">
        <f t="shared" si="17"/>
        <v>V4</v>
      </c>
      <c r="C115" s="452"/>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t="str">
        <f>CyP!A121</f>
        <v>10.1.1.20</v>
      </c>
      <c r="B116" s="451" t="str">
        <f t="shared" si="17"/>
        <v>V5</v>
      </c>
      <c r="C116" s="452"/>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10.1.1.21</v>
      </c>
      <c r="B117" s="451" t="str">
        <f t="shared" si="17"/>
        <v>V6</v>
      </c>
      <c r="C117" s="452"/>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10.1.1.22</v>
      </c>
      <c r="B118" s="451" t="str">
        <f t="shared" si="17"/>
        <v>V7</v>
      </c>
      <c r="C118" s="452"/>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10.1.1.23</v>
      </c>
      <c r="B119" s="451" t="str">
        <f t="shared" si="17"/>
        <v>V10</v>
      </c>
      <c r="C119" s="452"/>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10.1.3</v>
      </c>
      <c r="B120" s="451" t="str">
        <f t="shared" si="17"/>
        <v>Chapa artística micro perforada</v>
      </c>
      <c r="C120" s="452"/>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10.1.5</v>
      </c>
      <c r="B121" s="451" t="str">
        <f t="shared" si="17"/>
        <v>Malla de Seguridad</v>
      </c>
      <c r="C121" s="452"/>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10.2</v>
      </c>
      <c r="B122" s="451" t="str">
        <f t="shared" si="17"/>
        <v>Carpintería de Aluminio</v>
      </c>
      <c r="C122" s="452"/>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10.2.1</v>
      </c>
      <c r="B123" s="451" t="str">
        <f t="shared" si="17"/>
        <v>V1</v>
      </c>
      <c r="C123" s="452"/>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10.2.2</v>
      </c>
      <c r="B124" s="451" t="str">
        <f t="shared" si="17"/>
        <v>V8</v>
      </c>
      <c r="C124" s="452"/>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t="str">
        <f>CyP!A130</f>
        <v>10.2.3</v>
      </c>
      <c r="B125" s="451" t="str">
        <f t="shared" si="17"/>
        <v>V9</v>
      </c>
      <c r="C125" s="452"/>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10.4</v>
      </c>
      <c r="B126" s="451" t="str">
        <f t="shared" si="17"/>
        <v>Muebles fijos</v>
      </c>
      <c r="C126" s="452"/>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f>CyP!A132</f>
        <v>11</v>
      </c>
      <c r="B127" s="451" t="str">
        <f t="shared" si="17"/>
        <v xml:space="preserve"> INSTALACIÓN ELÉCTRICA</v>
      </c>
      <c r="C127" s="452"/>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11.1</v>
      </c>
      <c r="B128" s="451" t="str">
        <f t="shared" si="17"/>
        <v>Fuerza motriz</v>
      </c>
      <c r="C128" s="452"/>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11.1.1</v>
      </c>
      <c r="B129" s="451" t="str">
        <f t="shared" si="17"/>
        <v>Bomba centrifuga 1HP</v>
      </c>
      <c r="C129" s="452"/>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v>
      </c>
      <c r="B130" s="451" t="str">
        <f t="shared" si="17"/>
        <v>Media tensión</v>
      </c>
      <c r="C130" s="452"/>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11.2.1</v>
      </c>
      <c r="B131" s="451" t="str">
        <f t="shared" si="17"/>
        <v>Llave 1 pto. Jeluz</v>
      </c>
      <c r="C131" s="452"/>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11.2.2</v>
      </c>
      <c r="B132" s="451" t="str">
        <f t="shared" si="17"/>
        <v>Llave combinación</v>
      </c>
      <c r="C132" s="452"/>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11.2.3</v>
      </c>
      <c r="B133" s="451" t="str">
        <f t="shared" si="17"/>
        <v>Toma Monofásico 10A  Exterior Exult (doble)</v>
      </c>
      <c r="C133" s="452"/>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11.2.4</v>
      </c>
      <c r="B134" s="451" t="str">
        <f t="shared" si="17"/>
        <v>Toma Monofásico 20A  Exterior Exult</v>
      </c>
      <c r="C134" s="452"/>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11.2.5</v>
      </c>
      <c r="B135" s="451" t="str">
        <f t="shared" si="17"/>
        <v>Toma Monofásico 10A  Interior Exult</v>
      </c>
      <c r="C135" s="452"/>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11.2.6</v>
      </c>
      <c r="B136" s="451" t="str">
        <f t="shared" si="17"/>
        <v>Toma Monofásico 20A  Interior Exult</v>
      </c>
      <c r="C136" s="452"/>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11.2.7</v>
      </c>
      <c r="B137" s="451" t="str">
        <f t="shared" si="17"/>
        <v>Pulsador timbre</v>
      </c>
      <c r="C137" s="452"/>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11.2.8</v>
      </c>
      <c r="B138" s="451" t="str">
        <f t="shared" si="17"/>
        <v>Timbre común Domiciliario</v>
      </c>
      <c r="C138" s="452"/>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11.2.9</v>
      </c>
      <c r="B139" s="451" t="str">
        <f t="shared" si="17"/>
        <v>Caja chapa 18 rectangular</v>
      </c>
      <c r="C139" s="452"/>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11.2.10</v>
      </c>
      <c r="B140" s="451" t="str">
        <f t="shared" si="17"/>
        <v xml:space="preserve">Caja chapa 18 octogonal grande </v>
      </c>
      <c r="C140" s="452"/>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11.2.11</v>
      </c>
      <c r="B141" s="451" t="str">
        <f t="shared" si="17"/>
        <v>Caja chapa 18 octogonal chica</v>
      </c>
      <c r="C141" s="452"/>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11.2.12</v>
      </c>
      <c r="B142" s="451" t="str">
        <f t="shared" si="17"/>
        <v>Caja conexión P=7 10 x 10 x 5</v>
      </c>
      <c r="C142" s="452"/>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11.2.13</v>
      </c>
      <c r="B143" s="451" t="str">
        <f t="shared" si="17"/>
        <v>Caja conexión P=7 15 x 15</v>
      </c>
      <c r="C143" s="452"/>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11.2.14</v>
      </c>
      <c r="B144" s="451" t="str">
        <f t="shared" si="17"/>
        <v>Caja conexión P=7 20 x 20</v>
      </c>
      <c r="C144" s="452"/>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11.2.15</v>
      </c>
      <c r="B145" s="451" t="str">
        <f t="shared" si="17"/>
        <v>Ganchos "U" c/tuercas para cajas</v>
      </c>
      <c r="C145" s="452"/>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11.2.16</v>
      </c>
      <c r="B146" s="451" t="str">
        <f t="shared" si="17"/>
        <v>Conector 3/4" zincado a rosca</v>
      </c>
      <c r="C146" s="452"/>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11.2.17</v>
      </c>
      <c r="B147" s="451" t="str">
        <f t="shared" si="17"/>
        <v>Caño semipesado 3/4" (15,4 mm) tramo de 3m</v>
      </c>
      <c r="C147" s="452"/>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11.2.18</v>
      </c>
      <c r="B148" s="451" t="str">
        <f t="shared" si="17"/>
        <v>Curvas 3/4"</v>
      </c>
      <c r="C148" s="452"/>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11.2.19</v>
      </c>
      <c r="B149" s="451" t="str">
        <f t="shared" si="17"/>
        <v>Cupla 3/4"</v>
      </c>
      <c r="C149" s="452"/>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11.2.20</v>
      </c>
      <c r="B150" s="451" t="str">
        <f t="shared" si="17"/>
        <v>Gabinete metálico de embutir 12 módulos</v>
      </c>
      <c r="C150" s="452"/>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11.2.21</v>
      </c>
      <c r="B151" s="451" t="str">
        <f t="shared" si="17"/>
        <v>Gabinete metálico de embutir 24/30 módulos</v>
      </c>
      <c r="C151" s="452"/>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11.2.22</v>
      </c>
      <c r="B152" s="451" t="str">
        <f t="shared" si="17"/>
        <v xml:space="preserve">Gabinete metálico de embutir 32/40 módulos                         </v>
      </c>
      <c r="C152" s="452"/>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11.2.23</v>
      </c>
      <c r="B153" s="451" t="str">
        <f t="shared" si="17"/>
        <v xml:space="preserve">Jabalinas 15x1500 tipo Cooperwel </v>
      </c>
      <c r="C153" s="452"/>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11.2.24</v>
      </c>
      <c r="B154" s="451" t="str">
        <f t="shared" si="17"/>
        <v>Prensa cable p/jabalina</v>
      </c>
      <c r="C154" s="452"/>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11.2.25</v>
      </c>
      <c r="B155" s="451" t="str">
        <f t="shared" si="17"/>
        <v>Caja de Inspección Hierro fundido</v>
      </c>
      <c r="C155" s="452"/>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11.2.26</v>
      </c>
      <c r="B156" s="451" t="str">
        <f t="shared" si="17"/>
        <v xml:space="preserve">Cable Cu desnudo 25 mm2 </v>
      </c>
      <c r="C156" s="452"/>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11.2.27</v>
      </c>
      <c r="B157" s="451" t="str">
        <f t="shared" si="17"/>
        <v>Cable Cu antillama 1,5 mm2  Pirelli</v>
      </c>
      <c r="C157" s="452"/>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11.2.28</v>
      </c>
      <c r="B158" s="451" t="str">
        <f t="shared" si="17"/>
        <v>Cable Cu antillama 2,5 mm2 pirelli</v>
      </c>
      <c r="C158" s="452"/>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11.2.29</v>
      </c>
      <c r="B159" s="451" t="str">
        <f t="shared" si="17"/>
        <v>Cable Cu antillama 4 mm2  Pirelli</v>
      </c>
      <c r="C159" s="452"/>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11.2.30</v>
      </c>
      <c r="B160" s="451" t="str">
        <f t="shared" si="17"/>
        <v>Cable Cu antillama 6 mm2 Pirelli</v>
      </c>
      <c r="C160" s="452"/>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11.2.31</v>
      </c>
      <c r="B161" s="451" t="str">
        <f t="shared" si="17"/>
        <v>Cable Cu antillama 10 mm2 Pirelli</v>
      </c>
      <c r="C161" s="452"/>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11.2.32</v>
      </c>
      <c r="B162" s="451" t="str">
        <f t="shared" ref="B162:B208" si="21">IFERROR(VLOOKUP(A162,Tabla_CyP,2,FALSE),"")</f>
        <v>Cable Cu antillama 35 mm2 Pirelli</v>
      </c>
      <c r="C162" s="452"/>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11.2.33</v>
      </c>
      <c r="B163" s="451" t="str">
        <f t="shared" si="21"/>
        <v>Interrupt. difer. 4 x 16 Amp. 30 mA.</v>
      </c>
      <c r="C163" s="452"/>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11.2.34</v>
      </c>
      <c r="B164" s="451" t="str">
        <f t="shared" si="21"/>
        <v>Interrupt. difer. 4 x 25 Amp. 30 mA.</v>
      </c>
      <c r="C164" s="452"/>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11.2.35</v>
      </c>
      <c r="B165" s="451" t="str">
        <f t="shared" si="21"/>
        <v>Interrupt. difer. 4 x 32 Amp. 30 mA.</v>
      </c>
      <c r="C165" s="452"/>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11.2.36</v>
      </c>
      <c r="B166" s="451" t="str">
        <f t="shared" si="21"/>
        <v>Interrupt. difer. 4 x 60 Amp. 30 mA.</v>
      </c>
      <c r="C166" s="452"/>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11.2.37</v>
      </c>
      <c r="B167" s="451" t="str">
        <f t="shared" si="21"/>
        <v>Interrupt. difer. 4 x 120 Amp. 300 mA.</v>
      </c>
      <c r="C167" s="452"/>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11.2.38</v>
      </c>
      <c r="B168" s="451" t="str">
        <f t="shared" si="21"/>
        <v>Llaves termomagneticas 2 x 6A - MG</v>
      </c>
      <c r="C168" s="452"/>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11.2.39</v>
      </c>
      <c r="B169" s="451" t="str">
        <f t="shared" si="21"/>
        <v>Llaves termomagneticas 2 x 10A - MG</v>
      </c>
      <c r="C169" s="452"/>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11.2.40</v>
      </c>
      <c r="B170" s="451" t="str">
        <f t="shared" si="21"/>
        <v>Llaves termomagneticas 2 x 16A - MG</v>
      </c>
      <c r="C170" s="452"/>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11.2.41</v>
      </c>
      <c r="B171" s="451" t="str">
        <f t="shared" si="21"/>
        <v>Llaves termomagneticas 2 x 20A - MG</v>
      </c>
      <c r="C171" s="452"/>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11.2.42</v>
      </c>
      <c r="B172" s="451" t="str">
        <f t="shared" si="21"/>
        <v>Llaves termomagneticas 2x25A - MG</v>
      </c>
      <c r="C172" s="452"/>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11.2.43</v>
      </c>
      <c r="B173" s="451" t="str">
        <f t="shared" si="21"/>
        <v>Llaves termomagneticas 4 x 25 A - MG</v>
      </c>
      <c r="C173" s="452"/>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11.2.44</v>
      </c>
      <c r="B174" s="451" t="str">
        <f t="shared" si="21"/>
        <v>Llaves termomagneticas 4 x 32 A - MG</v>
      </c>
      <c r="C174" s="452"/>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11.2.45</v>
      </c>
      <c r="B175" s="451" t="str">
        <f t="shared" si="21"/>
        <v>Contactor p 10 KA</v>
      </c>
      <c r="C175" s="452"/>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11.2.46</v>
      </c>
      <c r="B176" s="451" t="str">
        <f t="shared" si="21"/>
        <v>llave Selectora p transferencia GE tetrapolar</v>
      </c>
      <c r="C176" s="452"/>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11.2.47</v>
      </c>
      <c r="B177" s="451" t="str">
        <f t="shared" si="21"/>
        <v xml:space="preserve">Juego de Barras 200A c. tapa acrilico                        </v>
      </c>
      <c r="C177" s="452"/>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11.2.48</v>
      </c>
      <c r="B178" s="451" t="str">
        <f t="shared" si="21"/>
        <v>Cámara de HºA</v>
      </c>
      <c r="C178" s="452"/>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11.3</v>
      </c>
      <c r="B179" s="451" t="str">
        <f t="shared" si="21"/>
        <v>Baja tensión</v>
      </c>
      <c r="C179" s="452"/>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11.3.1</v>
      </c>
      <c r="B180" s="451" t="str">
        <f t="shared" si="21"/>
        <v>Router inalámbrico 24 bocas</v>
      </c>
      <c r="C180" s="452"/>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11.3.2</v>
      </c>
      <c r="B181" s="451" t="str">
        <f t="shared" si="21"/>
        <v>Rack XL con 4 montantes de 19" 600x500x600mm</v>
      </c>
      <c r="C181" s="452"/>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11.3.3</v>
      </c>
      <c r="B182" s="451" t="str">
        <f t="shared" si="21"/>
        <v>Rack XL con 4 montantes de 19" 600x500x600mm</v>
      </c>
      <c r="C182" s="452"/>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11.3.4</v>
      </c>
      <c r="B183" s="451" t="str">
        <f t="shared" si="21"/>
        <v>Patch Pannel 19" con 24 tomas RJ45 de 8 contactos</v>
      </c>
      <c r="C183" s="452"/>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11.3.5</v>
      </c>
      <c r="B184" s="451" t="str">
        <f t="shared" si="21"/>
        <v>Patch Cord de 3m c/u  con 2 conect. RJ45 de 8 contac.</v>
      </c>
      <c r="C184" s="452"/>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11.3.6</v>
      </c>
      <c r="B185" s="451" t="str">
        <f t="shared" si="21"/>
        <v>Toma RJ45 (hembra) de embutir para red de datos</v>
      </c>
      <c r="C185" s="452"/>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11.4</v>
      </c>
      <c r="B186" s="451" t="str">
        <f t="shared" si="21"/>
        <v>Artefactos</v>
      </c>
      <c r="C186" s="452"/>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11.4.1</v>
      </c>
      <c r="B187" s="451" t="str">
        <f t="shared" si="21"/>
        <v>Artefactos de Iluminación</v>
      </c>
      <c r="C187" s="452"/>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11.4.1.1</v>
      </c>
      <c r="B188" s="451" t="str">
        <f t="shared" si="21"/>
        <v xml:space="preserve">Luminaria Tipo Novalucce </v>
      </c>
      <c r="C188" s="452"/>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11.4.1.2</v>
      </c>
      <c r="B189" s="451" t="str">
        <f t="shared" si="21"/>
        <v>Luminaria farol tipo Atlantis 100w</v>
      </c>
      <c r="C189" s="452"/>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11.4.1.3</v>
      </c>
      <c r="B190" s="451" t="str">
        <f t="shared" si="21"/>
        <v>Luminaria cuadrada 1x18w</v>
      </c>
      <c r="C190" s="452"/>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11.4.1.4</v>
      </c>
      <c r="B191" s="451" t="str">
        <f t="shared" si="21"/>
        <v>Reflector Led 20w</v>
      </c>
      <c r="C191" s="452"/>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11.4.1.5</v>
      </c>
      <c r="B192" s="451" t="str">
        <f t="shared" si="21"/>
        <v>Reflector Led 150w</v>
      </c>
      <c r="C192" s="452"/>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11.4.1.6</v>
      </c>
      <c r="B193" s="451" t="str">
        <f t="shared" si="21"/>
        <v>Farol exterior 100w</v>
      </c>
      <c r="C193" s="452"/>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11.4.2</v>
      </c>
      <c r="B194" s="451" t="str">
        <f t="shared" si="21"/>
        <v>Luminarias</v>
      </c>
      <c r="C194" s="452"/>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11.4.2.1</v>
      </c>
      <c r="B195" s="451" t="str">
        <f t="shared" si="21"/>
        <v>Tubos LED .18w Luz Dia</v>
      </c>
      <c r="C195" s="452"/>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11.4.2.2</v>
      </c>
      <c r="B196" s="451" t="str">
        <f t="shared" si="21"/>
        <v>Tubos LED .24w Luz Dia</v>
      </c>
      <c r="C196" s="452"/>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11.4.3</v>
      </c>
      <c r="B197" s="451" t="str">
        <f t="shared" si="21"/>
        <v>Iluminación de Emergencia</v>
      </c>
      <c r="C197" s="452"/>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11.4.4</v>
      </c>
      <c r="B198" s="451" t="str">
        <f t="shared" si="21"/>
        <v>Ventiladores</v>
      </c>
      <c r="C198" s="452"/>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11.4.5</v>
      </c>
      <c r="B199" s="451" t="str">
        <f t="shared" si="21"/>
        <v>Otros Artefactos</v>
      </c>
      <c r="C199" s="452"/>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11.4.5.1</v>
      </c>
      <c r="B200" s="451" t="str">
        <f t="shared" si="21"/>
        <v>TERMOTANQUE ELECTRICO 80 lts</v>
      </c>
      <c r="C200" s="452"/>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11.4.5.2</v>
      </c>
      <c r="B201" s="451" t="str">
        <f t="shared" si="21"/>
        <v>TERMOTANQUE ELECTRICO 60 lts</v>
      </c>
      <c r="C201" s="452"/>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11.4.5.3</v>
      </c>
      <c r="B202" s="451" t="str">
        <f t="shared" si="21"/>
        <v>Freezer</v>
      </c>
      <c r="C202" s="452"/>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11.4.5.4</v>
      </c>
      <c r="B203" s="451" t="str">
        <f t="shared" si="21"/>
        <v>Heladera</v>
      </c>
      <c r="C203" s="452"/>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12</v>
      </c>
      <c r="B204" s="451" t="str">
        <f t="shared" si="21"/>
        <v>INSTALACIÓN SANITARIA</v>
      </c>
      <c r="C204" s="452"/>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12.1</v>
      </c>
      <c r="B205" s="451" t="str">
        <f t="shared" si="21"/>
        <v>Instalación base de cloacas, caños, cámaras</v>
      </c>
      <c r="C205" s="452"/>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12.1.1</v>
      </c>
      <c r="B206" s="451" t="str">
        <f t="shared" si="21"/>
        <v>Excavaciones</v>
      </c>
      <c r="C206" s="452"/>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12.1.2</v>
      </c>
      <c r="B207" s="451" t="str">
        <f t="shared" si="21"/>
        <v>Rellenos de Tierra</v>
      </c>
      <c r="C207" s="452"/>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12.1.3</v>
      </c>
      <c r="B208" s="451" t="str">
        <f t="shared" si="21"/>
        <v>Revoques de cámaras de inspección y receptáculos</v>
      </c>
      <c r="C208" s="452"/>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12.1.4</v>
      </c>
      <c r="B209" s="451" t="str">
        <f t="shared" si="14"/>
        <v>Cámaras y receptáculos</v>
      </c>
      <c r="C209" s="452"/>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12.1.5</v>
      </c>
      <c r="B210" s="451" t="str">
        <f t="shared" si="14"/>
        <v>Cañerías, piezas y accesorios</v>
      </c>
      <c r="C210" s="452"/>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12.1.5.1</v>
      </c>
      <c r="B211" s="451" t="str">
        <f t="shared" si="14"/>
        <v>Caño PVC Ø 110  (incluido caños de ventilacion y desague pluvial)</v>
      </c>
      <c r="C211" s="452"/>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12.1.5.2</v>
      </c>
      <c r="B212" s="451" t="str">
        <f t="shared" ref="B212" si="25">IFERROR(VLOOKUP(A212,Tabla_CyP,2,FALSE),"")</f>
        <v>Caño PVC Ø 63</v>
      </c>
      <c r="C212" s="452"/>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12.1.5.3</v>
      </c>
      <c r="B213" s="451" t="str">
        <f t="shared" ref="B213:B226" si="26">IFERROR(VLOOKUP(A213,Tabla_CyP,2,FALSE),"")</f>
        <v>Caño PVC Ø 40</v>
      </c>
      <c r="C213" s="452"/>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12.1.5.4</v>
      </c>
      <c r="B214" s="451" t="str">
        <f t="shared" si="26"/>
        <v>Bocas de Acceso</v>
      </c>
      <c r="C214" s="452"/>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12.1.5.5</v>
      </c>
      <c r="B215" s="451" t="str">
        <f t="shared" si="26"/>
        <v>Bocas de Inspección</v>
      </c>
      <c r="C215" s="452"/>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12.1.5.6</v>
      </c>
      <c r="B216" s="451" t="str">
        <f t="shared" si="26"/>
        <v>Pileta de piso</v>
      </c>
      <c r="C216" s="452"/>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12.2</v>
      </c>
      <c r="B217" s="451" t="str">
        <f t="shared" si="26"/>
        <v>Ventilacion</v>
      </c>
      <c r="C217" s="452"/>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12.2.1</v>
      </c>
      <c r="B218" s="451" t="str">
        <f t="shared" si="26"/>
        <v>Cañerías de P.V.C. y Accesorios</v>
      </c>
      <c r="C218" s="452"/>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12.3</v>
      </c>
      <c r="B219" s="451" t="str">
        <f t="shared" si="26"/>
        <v>Dispositivos de tratamiento de efluentes y otros</v>
      </c>
      <c r="C219" s="452"/>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12.3.1</v>
      </c>
      <c r="B220" s="451" t="str">
        <f t="shared" si="26"/>
        <v>Tratamiento de Efluentes</v>
      </c>
      <c r="C220" s="452"/>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12.3.2</v>
      </c>
      <c r="B221" s="451" t="str">
        <f t="shared" si="26"/>
        <v xml:space="preserve">Cámara séptica </v>
      </c>
      <c r="C221" s="452"/>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12.3.3</v>
      </c>
      <c r="B222" s="451" t="str">
        <f t="shared" si="26"/>
        <v>Pozos Absorbentes y Conexiones</v>
      </c>
      <c r="C222" s="452"/>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12.3.4</v>
      </c>
      <c r="B223" s="451" t="str">
        <f t="shared" si="26"/>
        <v>Interceptores de grasas y aceites</v>
      </c>
      <c r="C223" s="452"/>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12.6</v>
      </c>
      <c r="B224" s="451" t="str">
        <f t="shared" si="26"/>
        <v>Cañería distribución agua fría-caliente</v>
      </c>
      <c r="C224" s="452"/>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12.6.1</v>
      </c>
      <c r="B225" s="451" t="str">
        <f t="shared" si="26"/>
        <v>Piezas especiales</v>
      </c>
      <c r="C225" s="452"/>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12.6.2</v>
      </c>
      <c r="B226" s="451" t="str">
        <f t="shared" si="26"/>
        <v>Cañerías para distribución de agua</v>
      </c>
      <c r="C226" s="452"/>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12.6.2.1</v>
      </c>
      <c r="B227" s="451" t="str">
        <f t="shared" ref="B227:B290" si="27">IFERROR(VLOOKUP(A227,Tabla_CyP,2,FALSE),"")</f>
        <v>Caño AcquaØ 75mm</v>
      </c>
      <c r="C227" s="452"/>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12.6.2.2</v>
      </c>
      <c r="B228" s="451" t="str">
        <f t="shared" si="27"/>
        <v>Caño AcquaØ 63mm- P/colector</v>
      </c>
      <c r="C228" s="452"/>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12.6.2.3</v>
      </c>
      <c r="B229" s="451" t="str">
        <f t="shared" si="27"/>
        <v>Caño AcquaØ 50mm</v>
      </c>
      <c r="C229" s="452"/>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12.6.2.4</v>
      </c>
      <c r="B230" s="451" t="str">
        <f t="shared" si="27"/>
        <v>Caño AcquaØ 40mm</v>
      </c>
      <c r="C230" s="452"/>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12.6.2.5</v>
      </c>
      <c r="B231" s="451" t="str">
        <f t="shared" si="27"/>
        <v>Caño AcquaØ 32mm</v>
      </c>
      <c r="C231" s="452"/>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12.6.2.6</v>
      </c>
      <c r="B232" s="451" t="str">
        <f t="shared" si="27"/>
        <v>Caño AcquaØ 25mm</v>
      </c>
      <c r="C232" s="452"/>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12.6.2.7</v>
      </c>
      <c r="B233" s="451" t="str">
        <f t="shared" si="27"/>
        <v>Caño AcquaØ 20mm</v>
      </c>
      <c r="C233" s="452"/>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12.6.2.8</v>
      </c>
      <c r="B234" s="451" t="str">
        <f t="shared" si="27"/>
        <v>Varios</v>
      </c>
      <c r="C234" s="452"/>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12.6.3</v>
      </c>
      <c r="B235" s="451" t="str">
        <f t="shared" si="27"/>
        <v>Revestimientos de cañerías</v>
      </c>
      <c r="C235" s="452"/>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12.7</v>
      </c>
      <c r="B236" s="451" t="str">
        <f t="shared" si="27"/>
        <v>Tanque de reserva y Bombeo</v>
      </c>
      <c r="C236" s="452"/>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12.7.1</v>
      </c>
      <c r="B237" s="451" t="str">
        <f t="shared" si="27"/>
        <v>Tanques de Reserva</v>
      </c>
      <c r="C237" s="452"/>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12.7.1.1</v>
      </c>
      <c r="B238" s="451" t="str">
        <f t="shared" si="27"/>
        <v>Tanque 2500 ltrs</v>
      </c>
      <c r="C238" s="452"/>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12.7.2</v>
      </c>
      <c r="B239" s="451" t="str">
        <f t="shared" si="27"/>
        <v>Tanque de bombeo</v>
      </c>
      <c r="C239" s="452"/>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12.7.2.1</v>
      </c>
      <c r="B240" s="451" t="str">
        <f t="shared" si="27"/>
        <v>Tanque 2500 ltrs</v>
      </c>
      <c r="C240" s="452"/>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12.8</v>
      </c>
      <c r="B241" s="451" t="str">
        <f t="shared" si="27"/>
        <v>Artefactos sanitarios y griferia</v>
      </c>
      <c r="C241" s="452"/>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t="str">
        <f>CyP!A247</f>
        <v>12.8.1</v>
      </c>
      <c r="B242" s="451" t="str">
        <f t="shared" si="27"/>
        <v>Artefactos y Accesorios</v>
      </c>
      <c r="C242" s="452"/>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12.8.1.1</v>
      </c>
      <c r="B243" s="451" t="str">
        <f t="shared" si="27"/>
        <v xml:space="preserve">Inodoro Ferrum </v>
      </c>
      <c r="C243" s="452"/>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12.8.1.2</v>
      </c>
      <c r="B244" s="451" t="str">
        <f t="shared" si="27"/>
        <v>Inodoro Ferrum discapacitado c/depósito mochila</v>
      </c>
      <c r="C244" s="452"/>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12.8.1.3</v>
      </c>
      <c r="B245" s="451" t="str">
        <f t="shared" si="27"/>
        <v>Bebedero</v>
      </c>
      <c r="C245" s="452"/>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12.8.1.4</v>
      </c>
      <c r="B246" s="451" t="str">
        <f t="shared" si="27"/>
        <v>Barrales discapacitado</v>
      </c>
      <c r="C246" s="452"/>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12.8.1.5</v>
      </c>
      <c r="B247" s="451" t="str">
        <f t="shared" si="27"/>
        <v>Lavamanos AºIº</v>
      </c>
      <c r="C247" s="452"/>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12.8.1.6</v>
      </c>
      <c r="B248" s="451" t="str">
        <f t="shared" si="27"/>
        <v>Pileta de Cocina AºIº</v>
      </c>
      <c r="C248" s="452"/>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12.8.1.7</v>
      </c>
      <c r="B249" s="451" t="str">
        <f t="shared" si="27"/>
        <v xml:space="preserve">Griferia FV para Lavatorio </v>
      </c>
      <c r="C249" s="452"/>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12.8.1.8</v>
      </c>
      <c r="B250" s="451" t="str">
        <f t="shared" si="27"/>
        <v>Griferia FV para Lavatorio p/discapacitado</v>
      </c>
      <c r="C250" s="452"/>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t="str">
        <f>CyP!A256</f>
        <v>12.8.1.9</v>
      </c>
      <c r="B251" s="451" t="str">
        <f t="shared" si="27"/>
        <v>Griferia Pileta Cocinar FV y Pileta de lavar</v>
      </c>
      <c r="C251" s="452"/>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12.8.1.10</v>
      </c>
      <c r="B252" s="451" t="str">
        <f t="shared" si="27"/>
        <v xml:space="preserve">Lavabo discapacitado </v>
      </c>
      <c r="C252" s="452"/>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t="str">
        <f>CyP!A258</f>
        <v>12.8.1.11</v>
      </c>
      <c r="B253" s="451" t="str">
        <f t="shared" si="27"/>
        <v>Varios, Accesorios para fijacion, adhesicos, etc.</v>
      </c>
      <c r="C253" s="452"/>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12.8.1.12</v>
      </c>
      <c r="B254" s="451" t="str">
        <f t="shared" si="27"/>
        <v>Flexibles</v>
      </c>
      <c r="C254" s="452"/>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12.9</v>
      </c>
      <c r="B255" s="451" t="str">
        <f t="shared" si="27"/>
        <v>Cañería de desague pluvial</v>
      </c>
      <c r="C255" s="452"/>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12.9.1</v>
      </c>
      <c r="B256" s="451" t="str">
        <f t="shared" si="27"/>
        <v>De P.V.C.</v>
      </c>
      <c r="C256" s="452"/>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12.9.1.1</v>
      </c>
      <c r="B257" s="451" t="str">
        <f t="shared" si="27"/>
        <v>Canaleta - Rejillas</v>
      </c>
      <c r="C257" s="452"/>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12.9.1.2</v>
      </c>
      <c r="B258" s="451" t="str">
        <f t="shared" si="27"/>
        <v>Gargola Hº Aº</v>
      </c>
      <c r="C258" s="452"/>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12.9.1.3</v>
      </c>
      <c r="B259" s="451" t="str">
        <f t="shared" si="27"/>
        <v>Embudo PVCº</v>
      </c>
      <c r="C259" s="452"/>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12.9.1.4</v>
      </c>
      <c r="B260" s="451" t="str">
        <f t="shared" si="27"/>
        <v>De P.V.C.</v>
      </c>
      <c r="C260" s="452"/>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12.10</v>
      </c>
      <c r="B261" s="451" t="str">
        <f t="shared" si="27"/>
        <v>Conexión a redes externas</v>
      </c>
      <c r="C261" s="452"/>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12.10.1</v>
      </c>
      <c r="B262" s="451" t="str">
        <f t="shared" si="27"/>
        <v>Conexión de agua</v>
      </c>
      <c r="C262" s="452"/>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t="str">
        <f>CyP!A268</f>
        <v>12.10.2</v>
      </c>
      <c r="B263" s="451" t="str">
        <f t="shared" si="27"/>
        <v>Conexión de cloaca</v>
      </c>
      <c r="C263" s="452"/>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f>CyP!A269</f>
        <v>13</v>
      </c>
      <c r="B264" s="451" t="str">
        <f t="shared" si="27"/>
        <v xml:space="preserve"> INSTALACIÓN GAS</v>
      </c>
      <c r="C264" s="452"/>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t="str">
        <f>CyP!A270</f>
        <v>13.1</v>
      </c>
      <c r="B265" s="451" t="str">
        <f t="shared" si="27"/>
        <v>Tendido de cañeria</v>
      </c>
      <c r="C265" s="452"/>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13.1.1</v>
      </c>
      <c r="B266" s="451" t="str">
        <f t="shared" si="27"/>
        <v>Cañerias y accesorios</v>
      </c>
      <c r="C266" s="452"/>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13.1.1.1</v>
      </c>
      <c r="B267" s="451" t="str">
        <f t="shared" si="27"/>
        <v>Cañeria 63mm</v>
      </c>
      <c r="C267" s="452"/>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13.1.1.2</v>
      </c>
      <c r="B268" s="451" t="str">
        <f t="shared" si="27"/>
        <v>Cañeria 25mm</v>
      </c>
      <c r="C268" s="452"/>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13.1.2</v>
      </c>
      <c r="B269" s="451" t="str">
        <f t="shared" si="27"/>
        <v>Protección de cañerías y accesorios</v>
      </c>
      <c r="C269" s="452"/>
      <c r="D269" s="13">
        <f t="shared" ref="D269:D323"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00000000000001" customHeight="1" x14ac:dyDescent="0.2">
      <c r="A270" s="49" t="str">
        <f>CyP!A275</f>
        <v>13.2</v>
      </c>
      <c r="B270" s="451" t="str">
        <f t="shared" si="27"/>
        <v>Reguladores y medidores</v>
      </c>
      <c r="C270" s="452"/>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13.2.1</v>
      </c>
      <c r="B271" s="451" t="str">
        <f t="shared" si="27"/>
        <v>Nicho para medidor y regulador</v>
      </c>
      <c r="C271" s="452"/>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13.3</v>
      </c>
      <c r="B272" s="451" t="str">
        <f t="shared" si="27"/>
        <v>Rejillas de ventilación y conductos</v>
      </c>
      <c r="C272" s="452"/>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13.3.1</v>
      </c>
      <c r="B273" s="451" t="str">
        <f t="shared" si="27"/>
        <v>Ventilaciones</v>
      </c>
      <c r="C273" s="452"/>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13.4</v>
      </c>
      <c r="B274" s="451" t="str">
        <f t="shared" si="27"/>
        <v>Artefactos</v>
      </c>
      <c r="C274" s="452"/>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13.4.1</v>
      </c>
      <c r="B275" s="451" t="str">
        <f t="shared" si="27"/>
        <v>Artefactos para gas y accesorios</v>
      </c>
      <c r="C275" s="452"/>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13.4.1.1</v>
      </c>
      <c r="B276" s="451" t="str">
        <f t="shared" si="27"/>
        <v>Horno pizzero 12 moldes</v>
      </c>
      <c r="C276" s="452"/>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t="str">
        <f>CyP!A282</f>
        <v>13.4.1.2</v>
      </c>
      <c r="B277" s="451" t="str">
        <f t="shared" si="27"/>
        <v>Anafe 4 hornallas</v>
      </c>
      <c r="C277" s="452"/>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13.4.1.3</v>
      </c>
      <c r="B278" s="451" t="str">
        <f t="shared" si="27"/>
        <v>Cocina semi-industrial 29000Kcal.</v>
      </c>
      <c r="C278" s="452"/>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13.5</v>
      </c>
      <c r="B279" s="451" t="str">
        <f t="shared" si="27"/>
        <v>Conexión a redes externas y otras (GLP a granel)</v>
      </c>
      <c r="C279" s="452"/>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13.5.1</v>
      </c>
      <c r="B280" s="451" t="str">
        <f t="shared" si="27"/>
        <v>A Red Externa</v>
      </c>
      <c r="C280" s="452"/>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14</v>
      </c>
      <c r="B281" s="451" t="str">
        <f t="shared" si="27"/>
        <v xml:space="preserve"> INSTALACIÓN ELECTROMECANICA</v>
      </c>
      <c r="C281" s="452"/>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14.1</v>
      </c>
      <c r="B282" s="451" t="str">
        <f t="shared" si="27"/>
        <v>Sistema de Bombeo Sanitario</v>
      </c>
      <c r="C282" s="452"/>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14.1.1</v>
      </c>
      <c r="B283" s="451" t="str">
        <f t="shared" si="27"/>
        <v>Equipo de bombeo</v>
      </c>
      <c r="C283" s="452"/>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14.2</v>
      </c>
      <c r="B284" s="451" t="str">
        <f t="shared" si="27"/>
        <v>Sistema de Bombeo de Servicio Contra Incendio</v>
      </c>
      <c r="C284" s="452"/>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14.2.1</v>
      </c>
      <c r="B285" s="451" t="str">
        <f t="shared" si="27"/>
        <v xml:space="preserve">Tablero Electrico </v>
      </c>
      <c r="C285" s="452"/>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14.2.2</v>
      </c>
      <c r="B286" s="451" t="str">
        <f t="shared" si="27"/>
        <v>Grupo Electrogeno</v>
      </c>
      <c r="C286" s="452"/>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f>CyP!A292</f>
        <v>16</v>
      </c>
      <c r="B287" s="451" t="str">
        <f t="shared" si="27"/>
        <v xml:space="preserve"> INSTALACIÓN DE AIRE ACONDICIONADO</v>
      </c>
      <c r="C287" s="452"/>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16.1</v>
      </c>
      <c r="B288" s="451" t="str">
        <f t="shared" si="27"/>
        <v>Instalación de aire acondicionado frio - calor</v>
      </c>
      <c r="C288" s="452"/>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t="str">
        <f>CyP!A294</f>
        <v>16.1.1</v>
      </c>
      <c r="B289" s="451" t="str">
        <f t="shared" si="27"/>
        <v>Equipos de Aire Acondicionado 6500 fr</v>
      </c>
      <c r="C289" s="452"/>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16.1.2</v>
      </c>
      <c r="B290" s="451" t="str">
        <f t="shared" si="27"/>
        <v>Equipos de Aire Acondicionado 3500 fr</v>
      </c>
      <c r="C290" s="452"/>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16.1.3</v>
      </c>
      <c r="B291" s="451" t="str">
        <f t="shared" ref="B291:B323" si="30">IFERROR(VLOOKUP(A291,Tabla_CyP,2,FALSE),"")</f>
        <v>Accesorios</v>
      </c>
      <c r="C291" s="452"/>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f>CyP!A297</f>
        <v>17</v>
      </c>
      <c r="B292" s="451" t="str">
        <f t="shared" si="30"/>
        <v xml:space="preserve"> INSTALACIÓN DE SEGURIDAD</v>
      </c>
      <c r="C292" s="452"/>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17.1</v>
      </c>
      <c r="B293" s="451" t="str">
        <f t="shared" si="30"/>
        <v>Contra Incendio</v>
      </c>
      <c r="C293" s="452"/>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17.1.1</v>
      </c>
      <c r="B294" s="451" t="str">
        <f t="shared" si="30"/>
        <v>Tendido de cañerías</v>
      </c>
      <c r="C294" s="452"/>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17.1.1.1</v>
      </c>
      <c r="B295" s="451" t="str">
        <f t="shared" si="30"/>
        <v>Caño PEAD 2 1/2"</v>
      </c>
      <c r="C295" s="452"/>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17.1.1.2</v>
      </c>
      <c r="B296" s="451" t="str">
        <f t="shared" si="30"/>
        <v>Caño PEAD 3"</v>
      </c>
      <c r="C296" s="452"/>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17.1.1.3</v>
      </c>
      <c r="B297" s="451" t="str">
        <f t="shared" si="30"/>
        <v>Caño PEAD 3 1/2"</v>
      </c>
      <c r="C297" s="452"/>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17.1.1.4</v>
      </c>
      <c r="B298" s="451" t="str">
        <f t="shared" si="30"/>
        <v>Caño PEAD 5"</v>
      </c>
      <c r="C298" s="452"/>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17.1.2</v>
      </c>
      <c r="B299" s="451" t="str">
        <f t="shared" si="30"/>
        <v>Hidrantes, bocas de impulsion</v>
      </c>
      <c r="C299" s="452"/>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17.1.2.1</v>
      </c>
      <c r="B300" s="451" t="str">
        <f t="shared" si="30"/>
        <v>Toma de Incendio para Bomberos en Vereda</v>
      </c>
      <c r="C300" s="452"/>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17.1.2.2</v>
      </c>
      <c r="B301" s="451" t="str">
        <f t="shared" si="30"/>
        <v>Gabinete Antivàndalo para Hidrantes Completo Manguera 45mm largo 25mtrs</v>
      </c>
      <c r="C301" s="452"/>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17.1.3</v>
      </c>
      <c r="B302" s="451" t="str">
        <f t="shared" si="30"/>
        <v>Matafuegos, carteles de señalización</v>
      </c>
      <c r="C302" s="452"/>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17.1.3.1</v>
      </c>
      <c r="B303" s="451" t="str">
        <f t="shared" si="30"/>
        <v>Matafuegos CO2 de 5 kg</v>
      </c>
      <c r="C303" s="452"/>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17.1.3.2</v>
      </c>
      <c r="B304" s="451" t="str">
        <f t="shared" si="30"/>
        <v>Matafuegos ABC de 5 kg</v>
      </c>
      <c r="C304" s="452"/>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17.1.3.3</v>
      </c>
      <c r="B305" s="451" t="str">
        <f t="shared" si="30"/>
        <v>Matafuegos Clase K 5Kg</v>
      </c>
      <c r="C305" s="452"/>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17.1.3.4</v>
      </c>
      <c r="B306" s="451" t="str">
        <f t="shared" si="30"/>
        <v>Cartel de Salida con Iluminación Autónoma Minimo 6 hs</v>
      </c>
      <c r="C306" s="452"/>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17.1.3.5</v>
      </c>
      <c r="B307" s="451" t="str">
        <f t="shared" si="30"/>
        <v>Cartel de Salida de PVC</v>
      </c>
      <c r="C307" s="452"/>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17.1.3.6</v>
      </c>
      <c r="B308" s="451" t="str">
        <f t="shared" si="30"/>
        <v xml:space="preserve">Botiquin Primeros Auxilios </v>
      </c>
      <c r="C308" s="452"/>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17.1.4</v>
      </c>
      <c r="B309" s="451" t="str">
        <f t="shared" si="30"/>
        <v>Tanques Servicio contra Incendio</v>
      </c>
      <c r="C309" s="452"/>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17.1.4.2</v>
      </c>
      <c r="B310" s="451" t="str">
        <f t="shared" si="30"/>
        <v>Tanque de Agua Exclusivo para Extincion de Incendio 5000litros</v>
      </c>
      <c r="C310" s="452"/>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17.1.5</v>
      </c>
      <c r="B311" s="451" t="str">
        <f t="shared" si="30"/>
        <v xml:space="preserve">Planos   </v>
      </c>
      <c r="C311" s="452"/>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17.2</v>
      </c>
      <c r="B312" s="451" t="str">
        <f t="shared" si="30"/>
        <v>Alarmas técnicas</v>
      </c>
      <c r="C312" s="452"/>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17.2.1</v>
      </c>
      <c r="B313" s="451" t="str">
        <f t="shared" si="30"/>
        <v>Detectores de Humo y Gas</v>
      </c>
      <c r="C313" s="452"/>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17.2.1.1</v>
      </c>
      <c r="B314" s="451" t="str">
        <f t="shared" si="30"/>
        <v>Detector de humo</v>
      </c>
      <c r="C314" s="452"/>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17.2.1.2</v>
      </c>
      <c r="B315" s="451" t="str">
        <f t="shared" si="30"/>
        <v>Detector de gas</v>
      </c>
      <c r="C315" s="452"/>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17.2.2</v>
      </c>
      <c r="B316" s="451" t="str">
        <f t="shared" si="30"/>
        <v>Alarmas contra robos</v>
      </c>
      <c r="C316" s="452"/>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17.2.2.1</v>
      </c>
      <c r="B317" s="451" t="str">
        <f t="shared" si="30"/>
        <v>Avisador Manual de Incendio</v>
      </c>
      <c r="C317" s="452"/>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49" t="str">
        <f>CyP!A323</f>
        <v>17.2.2.2</v>
      </c>
      <c r="B318" s="451" t="str">
        <f t="shared" si="30"/>
        <v>Alarma Combinada 90 d BA</v>
      </c>
      <c r="C318" s="452"/>
      <c r="D318" s="13">
        <f t="shared" si="28"/>
        <v>0</v>
      </c>
      <c r="E318" s="47"/>
      <c r="F318" s="101"/>
      <c r="G318" s="101"/>
      <c r="H318" s="101"/>
      <c r="I318" s="101"/>
      <c r="J318" s="101"/>
      <c r="K318" s="101"/>
      <c r="L318" s="101"/>
      <c r="M318" s="101"/>
      <c r="N318" s="101"/>
      <c r="O318" s="101"/>
      <c r="P318" s="101"/>
      <c r="Q318" s="101"/>
      <c r="R318" s="17"/>
      <c r="S318" s="18">
        <f t="shared" si="29"/>
        <v>0</v>
      </c>
    </row>
    <row r="319" spans="1:19" ht="20.100000000000001" customHeight="1" x14ac:dyDescent="0.2">
      <c r="A319" s="49" t="str">
        <f>CyP!A324</f>
        <v>17.2.2.3</v>
      </c>
      <c r="B319" s="451" t="str">
        <f t="shared" si="30"/>
        <v>Luz Estrombótica</v>
      </c>
      <c r="C319" s="452"/>
      <c r="D319" s="13">
        <f t="shared" si="28"/>
        <v>0</v>
      </c>
      <c r="E319" s="47"/>
      <c r="F319" s="101"/>
      <c r="G319" s="101"/>
      <c r="H319" s="101"/>
      <c r="I319" s="101"/>
      <c r="J319" s="101"/>
      <c r="K319" s="101"/>
      <c r="L319" s="101"/>
      <c r="M319" s="101"/>
      <c r="N319" s="101"/>
      <c r="O319" s="101"/>
      <c r="P319" s="101"/>
      <c r="Q319" s="101"/>
      <c r="R319" s="17"/>
      <c r="S319" s="18">
        <f t="shared" si="29"/>
        <v>0</v>
      </c>
    </row>
    <row r="320" spans="1:19" ht="20.100000000000001" customHeight="1" x14ac:dyDescent="0.2">
      <c r="A320" s="49" t="str">
        <f>CyP!A325</f>
        <v>17.3</v>
      </c>
      <c r="B320" s="451" t="str">
        <f t="shared" si="30"/>
        <v>Pararrayos</v>
      </c>
      <c r="C320" s="452"/>
      <c r="D320" s="13">
        <f t="shared" si="28"/>
        <v>0</v>
      </c>
      <c r="E320" s="47"/>
      <c r="F320" s="101"/>
      <c r="G320" s="101"/>
      <c r="H320" s="101"/>
      <c r="I320" s="101"/>
      <c r="J320" s="101"/>
      <c r="K320" s="101"/>
      <c r="L320" s="101"/>
      <c r="M320" s="101"/>
      <c r="N320" s="101"/>
      <c r="O320" s="101"/>
      <c r="P320" s="101"/>
      <c r="Q320" s="101"/>
      <c r="R320" s="17"/>
      <c r="S320" s="18">
        <f t="shared" si="29"/>
        <v>0</v>
      </c>
    </row>
    <row r="321" spans="1:19" ht="20.100000000000001" customHeight="1" x14ac:dyDescent="0.2">
      <c r="A321" s="49" t="str">
        <f>CyP!A326</f>
        <v>17.3.1</v>
      </c>
      <c r="B321" s="451" t="str">
        <f t="shared" si="30"/>
        <v>Pararrayo</v>
      </c>
      <c r="C321" s="452"/>
      <c r="D321" s="13">
        <f t="shared" si="28"/>
        <v>0</v>
      </c>
      <c r="E321" s="47"/>
      <c r="F321" s="101"/>
      <c r="G321" s="101"/>
      <c r="H321" s="101"/>
      <c r="I321" s="101"/>
      <c r="J321" s="101"/>
      <c r="K321" s="101"/>
      <c r="L321" s="101"/>
      <c r="M321" s="101"/>
      <c r="N321" s="101"/>
      <c r="O321" s="101"/>
      <c r="P321" s="101"/>
      <c r="Q321" s="101"/>
      <c r="R321" s="17"/>
      <c r="S321" s="18">
        <f t="shared" si="29"/>
        <v>0</v>
      </c>
    </row>
    <row r="322" spans="1:19" ht="20.100000000000001" customHeight="1" x14ac:dyDescent="0.2">
      <c r="A322" s="49" t="str">
        <f>CyP!A327</f>
        <v>17.3.2</v>
      </c>
      <c r="B322" s="451" t="str">
        <f t="shared" si="30"/>
        <v>Accesorios Pararrayos (aisladores etc)</v>
      </c>
      <c r="C322" s="452"/>
      <c r="D322" s="13">
        <f t="shared" si="28"/>
        <v>0</v>
      </c>
      <c r="E322" s="47"/>
      <c r="F322" s="101"/>
      <c r="G322" s="101"/>
      <c r="H322" s="101"/>
      <c r="I322" s="101"/>
      <c r="J322" s="101"/>
      <c r="K322" s="101"/>
      <c r="L322" s="101"/>
      <c r="M322" s="101"/>
      <c r="N322" s="101"/>
      <c r="O322" s="101"/>
      <c r="P322" s="101"/>
      <c r="Q322" s="101"/>
      <c r="R322" s="17"/>
      <c r="S322" s="18">
        <f t="shared" si="29"/>
        <v>0</v>
      </c>
    </row>
    <row r="323" spans="1:19" ht="20.100000000000001" customHeight="1" x14ac:dyDescent="0.2">
      <c r="A323" s="49" t="str">
        <f>CyP!A328</f>
        <v>19</v>
      </c>
      <c r="B323" s="451" t="str">
        <f t="shared" si="30"/>
        <v xml:space="preserve"> CRISTALES, ESPEJOS Y VIDRIOS</v>
      </c>
      <c r="C323" s="452"/>
      <c r="D323" s="13">
        <f t="shared" si="28"/>
        <v>0</v>
      </c>
      <c r="E323" s="47"/>
      <c r="F323" s="101"/>
      <c r="G323" s="101"/>
      <c r="H323" s="101"/>
      <c r="I323" s="101"/>
      <c r="J323" s="101"/>
      <c r="K323" s="101"/>
      <c r="L323" s="101"/>
      <c r="M323" s="101"/>
      <c r="N323" s="101"/>
      <c r="O323" s="101"/>
      <c r="P323" s="101"/>
      <c r="Q323" s="101"/>
      <c r="R323" s="17"/>
      <c r="S323" s="18">
        <f t="shared" si="29"/>
        <v>0</v>
      </c>
    </row>
    <row r="324" spans="1:19" ht="20.100000000000001" customHeight="1" x14ac:dyDescent="0.2">
      <c r="A324" s="49" t="str">
        <f>CyP!A329</f>
        <v>19.1</v>
      </c>
      <c r="B324" s="451" t="str">
        <f t="shared" ref="B324:B326" si="31">IFERROR(VLOOKUP(A324,Tabla_CyP,2,FALSE),"")</f>
        <v>Vidrios</v>
      </c>
      <c r="C324" s="452"/>
      <c r="D324" s="13">
        <f t="shared" ref="D324:D326"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00000000000001" customHeight="1" x14ac:dyDescent="0.2">
      <c r="A325" s="49" t="str">
        <f>CyP!A330</f>
        <v>19.2</v>
      </c>
      <c r="B325" s="451" t="str">
        <f t="shared" si="31"/>
        <v>Policarbonatos</v>
      </c>
      <c r="C325" s="452"/>
      <c r="D325" s="13">
        <f t="shared" si="32"/>
        <v>0</v>
      </c>
      <c r="E325" s="47"/>
      <c r="F325" s="101"/>
      <c r="G325" s="101"/>
      <c r="H325" s="101"/>
      <c r="I325" s="101"/>
      <c r="J325" s="101"/>
      <c r="K325" s="101"/>
      <c r="L325" s="101"/>
      <c r="M325" s="101"/>
      <c r="N325" s="101"/>
      <c r="O325" s="101"/>
      <c r="P325" s="101"/>
      <c r="Q325" s="101"/>
      <c r="R325" s="17"/>
      <c r="S325" s="18">
        <f>SUM(F325:Q325)</f>
        <v>0</v>
      </c>
    </row>
    <row r="326" spans="1:19" ht="20.100000000000001" customHeight="1" x14ac:dyDescent="0.2">
      <c r="A326" s="49" t="str">
        <f>CyP!A331</f>
        <v>19.3</v>
      </c>
      <c r="B326" s="451" t="str">
        <f t="shared" si="31"/>
        <v>Espejos</v>
      </c>
      <c r="C326" s="452"/>
      <c r="D326" s="13">
        <f t="shared" si="32"/>
        <v>0</v>
      </c>
      <c r="E326" s="47"/>
      <c r="F326" s="101"/>
      <c r="G326" s="101"/>
      <c r="H326" s="101"/>
      <c r="I326" s="101"/>
      <c r="J326" s="101"/>
      <c r="K326" s="101"/>
      <c r="L326" s="101"/>
      <c r="M326" s="101"/>
      <c r="N326" s="101"/>
      <c r="O326" s="101"/>
      <c r="P326" s="101"/>
      <c r="Q326" s="101"/>
      <c r="R326" s="17"/>
      <c r="S326" s="18">
        <f>SUM(F326:Q326)</f>
        <v>0</v>
      </c>
    </row>
    <row r="327" spans="1:19" ht="20.100000000000001" customHeight="1" x14ac:dyDescent="0.2">
      <c r="A327" s="49" t="str">
        <f>CyP!A332</f>
        <v>20</v>
      </c>
      <c r="B327" s="451" t="str">
        <f t="shared" ref="B327:B337" si="33">IFERROR(VLOOKUP(A327,Tabla_CyP,2,FALSE),"")</f>
        <v xml:space="preserve"> PINTURAS</v>
      </c>
      <c r="C327" s="452"/>
      <c r="D327" s="13">
        <f t="shared" ref="D327:D337" si="34">IFERROR(VLOOKUP(A327,Tabla_CyP,9,FALSE),0)</f>
        <v>0</v>
      </c>
      <c r="E327" s="47"/>
      <c r="F327" s="101"/>
      <c r="G327" s="101"/>
      <c r="H327" s="101"/>
      <c r="I327" s="101"/>
      <c r="J327" s="101"/>
      <c r="K327" s="101"/>
      <c r="L327" s="101"/>
      <c r="M327" s="101"/>
      <c r="N327" s="101"/>
      <c r="O327" s="101"/>
      <c r="P327" s="101"/>
      <c r="Q327" s="101"/>
      <c r="S327" s="18">
        <f t="shared" ref="S327:S371" si="35">SUM(F327:Q327)</f>
        <v>0</v>
      </c>
    </row>
    <row r="328" spans="1:19" ht="20.100000000000001" customHeight="1" x14ac:dyDescent="0.2">
      <c r="A328" s="49" t="str">
        <f>CyP!A333</f>
        <v>20.1</v>
      </c>
      <c r="B328" s="451" t="str">
        <f t="shared" si="33"/>
        <v>Pintura al látex en muros interiores</v>
      </c>
      <c r="C328" s="452"/>
      <c r="D328" s="13">
        <f t="shared" si="34"/>
        <v>0</v>
      </c>
      <c r="E328" s="47"/>
      <c r="F328" s="101"/>
      <c r="G328" s="101"/>
      <c r="H328" s="101"/>
      <c r="I328" s="101"/>
      <c r="J328" s="101"/>
      <c r="K328" s="101"/>
      <c r="L328" s="101"/>
      <c r="M328" s="101"/>
      <c r="N328" s="101"/>
      <c r="O328" s="101"/>
      <c r="P328" s="101"/>
      <c r="Q328" s="101"/>
      <c r="S328" s="18">
        <f t="shared" si="35"/>
        <v>0</v>
      </c>
    </row>
    <row r="329" spans="1:19" ht="20.100000000000001" customHeight="1" x14ac:dyDescent="0.2">
      <c r="A329" s="49" t="str">
        <f>CyP!A334</f>
        <v>20.3</v>
      </c>
      <c r="B329" s="451" t="str">
        <f t="shared" si="33"/>
        <v>Pintura al látex en cielorrasos</v>
      </c>
      <c r="C329" s="452"/>
      <c r="D329" s="13">
        <f t="shared" si="34"/>
        <v>0</v>
      </c>
      <c r="E329" s="47"/>
      <c r="F329" s="101"/>
      <c r="G329" s="101"/>
      <c r="H329" s="101"/>
      <c r="I329" s="101"/>
      <c r="J329" s="101"/>
      <c r="K329" s="101"/>
      <c r="L329" s="101"/>
      <c r="M329" s="101"/>
      <c r="N329" s="101"/>
      <c r="O329" s="101"/>
      <c r="P329" s="101"/>
      <c r="Q329" s="101"/>
      <c r="S329" s="18">
        <f t="shared" si="35"/>
        <v>0</v>
      </c>
    </row>
    <row r="330" spans="1:19" ht="20.100000000000001" customHeight="1" x14ac:dyDescent="0.2">
      <c r="A330" s="49" t="str">
        <f>CyP!A335</f>
        <v>20.4</v>
      </c>
      <c r="B330" s="451" t="str">
        <f t="shared" si="33"/>
        <v>Pintura esmalte sintético en carpintería</v>
      </c>
      <c r="C330" s="452"/>
      <c r="D330" s="13">
        <f t="shared" si="34"/>
        <v>0</v>
      </c>
      <c r="E330" s="47"/>
      <c r="F330" s="101"/>
      <c r="G330" s="101"/>
      <c r="H330" s="101"/>
      <c r="I330" s="101"/>
      <c r="J330" s="101"/>
      <c r="K330" s="101"/>
      <c r="L330" s="101"/>
      <c r="M330" s="101"/>
      <c r="N330" s="101"/>
      <c r="O330" s="101"/>
      <c r="P330" s="101"/>
      <c r="Q330" s="101"/>
      <c r="S330" s="18">
        <f t="shared" si="35"/>
        <v>0</v>
      </c>
    </row>
    <row r="331" spans="1:19" ht="20.100000000000001" customHeight="1" x14ac:dyDescent="0.2">
      <c r="A331" s="49" t="str">
        <f>CyP!A336</f>
        <v>20.4.1</v>
      </c>
      <c r="B331" s="451" t="str">
        <f t="shared" si="33"/>
        <v>Sobre Carpintería Metálica y Herrería</v>
      </c>
      <c r="C331" s="452"/>
      <c r="D331" s="13">
        <f t="shared" si="34"/>
        <v>0</v>
      </c>
      <c r="E331" s="47"/>
      <c r="F331" s="101"/>
      <c r="G331" s="101"/>
      <c r="H331" s="101"/>
      <c r="I331" s="101"/>
      <c r="J331" s="101"/>
      <c r="K331" s="101"/>
      <c r="L331" s="101"/>
      <c r="M331" s="101"/>
      <c r="N331" s="101"/>
      <c r="O331" s="101"/>
      <c r="P331" s="101"/>
      <c r="Q331" s="101"/>
      <c r="S331" s="18">
        <f t="shared" si="35"/>
        <v>0</v>
      </c>
    </row>
    <row r="332" spans="1:19" ht="20.100000000000001" customHeight="1" x14ac:dyDescent="0.2">
      <c r="A332" s="49" t="str">
        <f>CyP!A337</f>
        <v>20.4.2</v>
      </c>
      <c r="B332" s="451" t="str">
        <f t="shared" si="33"/>
        <v>Pintura Antióxido</v>
      </c>
      <c r="C332" s="452"/>
      <c r="D332" s="13">
        <f t="shared" si="34"/>
        <v>0</v>
      </c>
      <c r="E332" s="47"/>
      <c r="F332" s="101"/>
      <c r="G332" s="101"/>
      <c r="H332" s="101"/>
      <c r="I332" s="101"/>
      <c r="J332" s="101"/>
      <c r="K332" s="101"/>
      <c r="L332" s="101"/>
      <c r="M332" s="101"/>
      <c r="N332" s="101"/>
      <c r="O332" s="101"/>
      <c r="P332" s="101"/>
      <c r="Q332" s="101"/>
      <c r="S332" s="18">
        <f t="shared" si="35"/>
        <v>0</v>
      </c>
    </row>
    <row r="333" spans="1:19" ht="20.100000000000001" customHeight="1" x14ac:dyDescent="0.2">
      <c r="A333" s="49" t="str">
        <f>CyP!A338</f>
        <v>20.5</v>
      </c>
      <c r="B333" s="451" t="str">
        <f t="shared" si="33"/>
        <v>Pinturas varias</v>
      </c>
      <c r="C333" s="452"/>
      <c r="D333" s="13">
        <f t="shared" si="34"/>
        <v>0</v>
      </c>
      <c r="E333" s="47"/>
      <c r="F333" s="101"/>
      <c r="G333" s="101"/>
      <c r="H333" s="101"/>
      <c r="I333" s="101"/>
      <c r="J333" s="101"/>
      <c r="K333" s="101"/>
      <c r="L333" s="101"/>
      <c r="M333" s="101"/>
      <c r="N333" s="101"/>
      <c r="O333" s="101"/>
      <c r="P333" s="101"/>
      <c r="Q333" s="101"/>
      <c r="S333" s="18">
        <f t="shared" si="35"/>
        <v>0</v>
      </c>
    </row>
    <row r="334" spans="1:19" ht="20.100000000000001" customHeight="1" x14ac:dyDescent="0.2">
      <c r="A334" s="49" t="str">
        <f>CyP!A339</f>
        <v>20.5.4</v>
      </c>
      <c r="B334" s="451" t="str">
        <f t="shared" si="33"/>
        <v>Pintura esmalte sintético en paredes (friso)</v>
      </c>
      <c r="C334" s="452"/>
      <c r="D334" s="13">
        <f t="shared" si="34"/>
        <v>0</v>
      </c>
      <c r="E334" s="47"/>
      <c r="F334" s="101"/>
      <c r="G334" s="101"/>
      <c r="H334" s="101"/>
      <c r="I334" s="101"/>
      <c r="J334" s="101"/>
      <c r="K334" s="101"/>
      <c r="L334" s="101"/>
      <c r="M334" s="101"/>
      <c r="N334" s="101"/>
      <c r="O334" s="101"/>
      <c r="P334" s="101"/>
      <c r="Q334" s="101"/>
      <c r="S334" s="18">
        <f t="shared" si="35"/>
        <v>0</v>
      </c>
    </row>
    <row r="335" spans="1:19" ht="20.100000000000001" customHeight="1" x14ac:dyDescent="0.2">
      <c r="A335" s="49" t="str">
        <f>CyP!A340</f>
        <v>21</v>
      </c>
      <c r="B335" s="451" t="str">
        <f t="shared" si="33"/>
        <v xml:space="preserve"> SEÑALETICA</v>
      </c>
      <c r="C335" s="452"/>
      <c r="D335" s="13">
        <f t="shared" si="34"/>
        <v>0</v>
      </c>
      <c r="E335" s="47"/>
      <c r="F335" s="101"/>
      <c r="G335" s="101"/>
      <c r="H335" s="101"/>
      <c r="I335" s="101"/>
      <c r="J335" s="101"/>
      <c r="K335" s="101"/>
      <c r="L335" s="101"/>
      <c r="M335" s="101"/>
      <c r="N335" s="101"/>
      <c r="O335" s="101"/>
      <c r="P335" s="101"/>
      <c r="Q335" s="101"/>
      <c r="S335" s="18">
        <f t="shared" si="35"/>
        <v>0</v>
      </c>
    </row>
    <row r="336" spans="1:19" ht="20.100000000000001" customHeight="1" x14ac:dyDescent="0.2">
      <c r="A336" s="49" t="str">
        <f>CyP!A341</f>
        <v>21.1</v>
      </c>
      <c r="B336" s="451" t="str">
        <f t="shared" si="33"/>
        <v>Señalización</v>
      </c>
      <c r="C336" s="452"/>
      <c r="D336" s="13">
        <f t="shared" si="34"/>
        <v>0</v>
      </c>
      <c r="E336" s="47"/>
      <c r="F336" s="101"/>
      <c r="G336" s="101"/>
      <c r="H336" s="101"/>
      <c r="I336" s="101"/>
      <c r="J336" s="101"/>
      <c r="K336" s="101"/>
      <c r="L336" s="101"/>
      <c r="M336" s="101"/>
      <c r="N336" s="101"/>
      <c r="O336" s="101"/>
      <c r="P336" s="101"/>
      <c r="Q336" s="101"/>
      <c r="S336" s="18">
        <f t="shared" si="35"/>
        <v>0</v>
      </c>
    </row>
    <row r="337" spans="1:19" ht="20.100000000000001" customHeight="1" x14ac:dyDescent="0.2">
      <c r="A337" s="49" t="str">
        <f>CyP!A342</f>
        <v>22</v>
      </c>
      <c r="B337" s="451" t="str">
        <f t="shared" si="33"/>
        <v xml:space="preserve"> OBRAS EXTERIORES</v>
      </c>
      <c r="C337" s="452"/>
      <c r="D337" s="13">
        <f t="shared" si="34"/>
        <v>0</v>
      </c>
      <c r="E337" s="47"/>
      <c r="F337" s="101"/>
      <c r="G337" s="101"/>
      <c r="H337" s="101"/>
      <c r="I337" s="101"/>
      <c r="J337" s="101"/>
      <c r="K337" s="101"/>
      <c r="L337" s="101"/>
      <c r="M337" s="101"/>
      <c r="N337" s="101"/>
      <c r="O337" s="101"/>
      <c r="P337" s="101"/>
      <c r="Q337" s="101"/>
      <c r="S337" s="18">
        <f t="shared" si="35"/>
        <v>0</v>
      </c>
    </row>
    <row r="338" spans="1:19" ht="20.100000000000001" customHeight="1" x14ac:dyDescent="0.2">
      <c r="A338" s="49" t="str">
        <f>CyP!A343</f>
        <v>22.1</v>
      </c>
      <c r="B338" s="451" t="str">
        <f t="shared" ref="B338:B358" si="36">IFERROR(VLOOKUP(A338,Tabla_CyP,2,FALSE),"")</f>
        <v xml:space="preserve">Cercos </v>
      </c>
      <c r="C338" s="452"/>
      <c r="D338" s="13">
        <f t="shared" ref="D338:D340" si="37">IFERROR(VLOOKUP(A338,Tabla_CyP,9,FALSE),0)</f>
        <v>0</v>
      </c>
      <c r="E338" s="47"/>
      <c r="F338" s="101"/>
      <c r="G338" s="101"/>
      <c r="H338" s="101"/>
      <c r="I338" s="101"/>
      <c r="J338" s="101"/>
      <c r="K338" s="101"/>
      <c r="L338" s="101"/>
      <c r="M338" s="101"/>
      <c r="N338" s="101"/>
      <c r="O338" s="101"/>
      <c r="P338" s="101"/>
      <c r="Q338" s="101"/>
      <c r="S338" s="18">
        <f t="shared" si="35"/>
        <v>0</v>
      </c>
    </row>
    <row r="339" spans="1:19" ht="20.100000000000001" customHeight="1" x14ac:dyDescent="0.2">
      <c r="A339" s="49" t="str">
        <f>CyP!A344</f>
        <v>22.1.1</v>
      </c>
      <c r="B339" s="451" t="str">
        <f t="shared" si="36"/>
        <v>Cercos Perimetrales</v>
      </c>
      <c r="C339" s="452"/>
      <c r="D339" s="13">
        <f t="shared" si="37"/>
        <v>0</v>
      </c>
      <c r="E339" s="47"/>
      <c r="F339" s="101"/>
      <c r="G339" s="101"/>
      <c r="H339" s="101"/>
      <c r="I339" s="101"/>
      <c r="J339" s="101"/>
      <c r="K339" s="101"/>
      <c r="L339" s="101"/>
      <c r="M339" s="101"/>
      <c r="N339" s="101"/>
      <c r="O339" s="101"/>
      <c r="P339" s="101"/>
      <c r="Q339" s="101"/>
      <c r="S339" s="18">
        <f t="shared" si="35"/>
        <v>0</v>
      </c>
    </row>
    <row r="340" spans="1:19" ht="20.100000000000001" customHeight="1" x14ac:dyDescent="0.2">
      <c r="A340" s="49" t="str">
        <f>CyP!A345</f>
        <v>22.1.2</v>
      </c>
      <c r="B340" s="451" t="str">
        <f t="shared" si="36"/>
        <v>Cercos Frente</v>
      </c>
      <c r="C340" s="452"/>
      <c r="D340" s="13">
        <f t="shared" si="37"/>
        <v>0</v>
      </c>
      <c r="E340" s="47"/>
      <c r="F340" s="101"/>
      <c r="G340" s="101"/>
      <c r="H340" s="101"/>
      <c r="I340" s="101"/>
      <c r="J340" s="101"/>
      <c r="K340" s="101"/>
      <c r="L340" s="101"/>
      <c r="M340" s="101"/>
      <c r="N340" s="101"/>
      <c r="O340" s="101"/>
      <c r="P340" s="101"/>
      <c r="Q340" s="101"/>
      <c r="S340" s="18">
        <f t="shared" si="35"/>
        <v>0</v>
      </c>
    </row>
    <row r="341" spans="1:19" ht="20.100000000000001" customHeight="1" x14ac:dyDescent="0.2">
      <c r="A341" s="49" t="str">
        <f>CyP!A346</f>
        <v>22.2</v>
      </c>
      <c r="B341" s="451" t="str">
        <f t="shared" ref="B341:B349" si="38">IFERROR(VLOOKUP(A341,Tabla_CyP,2,FALSE),"")</f>
        <v>Equipamiento fijo</v>
      </c>
      <c r="C341" s="452"/>
      <c r="D341" s="13">
        <f t="shared" ref="D341:D358" si="39">IFERROR(VLOOKUP(A341,Tabla_CyP,9,FALSE),0)</f>
        <v>0</v>
      </c>
      <c r="E341" s="47"/>
      <c r="F341" s="101"/>
      <c r="G341" s="101"/>
      <c r="H341" s="101"/>
      <c r="I341" s="101"/>
      <c r="J341" s="101"/>
      <c r="K341" s="101"/>
      <c r="L341" s="101"/>
      <c r="M341" s="101"/>
      <c r="N341" s="101"/>
      <c r="O341" s="101"/>
      <c r="P341" s="101"/>
      <c r="Q341" s="101"/>
      <c r="S341" s="18"/>
    </row>
    <row r="342" spans="1:19" ht="20.100000000000001" customHeight="1" x14ac:dyDescent="0.2">
      <c r="A342" s="49" t="str">
        <f>CyP!A347</f>
        <v>22.2.1</v>
      </c>
      <c r="B342" s="451" t="str">
        <f t="shared" si="38"/>
        <v>Bancos Exteriores</v>
      </c>
      <c r="C342" s="452"/>
      <c r="D342" s="13">
        <f t="shared" si="39"/>
        <v>0</v>
      </c>
      <c r="E342" s="47"/>
      <c r="F342" s="101"/>
      <c r="G342" s="101"/>
      <c r="H342" s="101"/>
      <c r="I342" s="101"/>
      <c r="J342" s="101"/>
      <c r="K342" s="101"/>
      <c r="L342" s="101"/>
      <c r="M342" s="101"/>
      <c r="N342" s="101"/>
      <c r="O342" s="101"/>
      <c r="P342" s="101"/>
      <c r="Q342" s="101"/>
      <c r="S342" s="18"/>
    </row>
    <row r="343" spans="1:19" ht="20.100000000000001" customHeight="1" x14ac:dyDescent="0.2">
      <c r="A343" s="49" t="str">
        <f>CyP!A348</f>
        <v>22.2.2</v>
      </c>
      <c r="B343" s="451" t="str">
        <f t="shared" si="38"/>
        <v>Bicicletero</v>
      </c>
      <c r="C343" s="452"/>
      <c r="D343" s="13">
        <f t="shared" si="39"/>
        <v>0</v>
      </c>
      <c r="E343" s="47"/>
      <c r="F343" s="101"/>
      <c r="G343" s="101"/>
      <c r="H343" s="101"/>
      <c r="I343" s="101"/>
      <c r="J343" s="101"/>
      <c r="K343" s="101"/>
      <c r="L343" s="101"/>
      <c r="M343" s="101"/>
      <c r="N343" s="101"/>
      <c r="O343" s="101"/>
      <c r="P343" s="101"/>
      <c r="Q343" s="101"/>
      <c r="S343" s="18"/>
    </row>
    <row r="344" spans="1:19" ht="20.100000000000001" customHeight="1" x14ac:dyDescent="0.2">
      <c r="A344" s="49" t="str">
        <f>CyP!A349</f>
        <v>22.2.3</v>
      </c>
      <c r="B344" s="451" t="str">
        <f t="shared" si="38"/>
        <v>Bebederos</v>
      </c>
      <c r="C344" s="452"/>
      <c r="D344" s="13">
        <f t="shared" si="39"/>
        <v>0</v>
      </c>
      <c r="E344" s="47"/>
      <c r="F344" s="101"/>
      <c r="G344" s="101"/>
      <c r="H344" s="101"/>
      <c r="I344" s="101"/>
      <c r="J344" s="101"/>
      <c r="K344" s="101"/>
      <c r="L344" s="101"/>
      <c r="M344" s="101"/>
      <c r="N344" s="101"/>
      <c r="O344" s="101"/>
      <c r="P344" s="101"/>
      <c r="Q344" s="101"/>
      <c r="S344" s="18"/>
    </row>
    <row r="345" spans="1:19" ht="20.100000000000001" customHeight="1" x14ac:dyDescent="0.2">
      <c r="A345" s="49" t="str">
        <f>CyP!A350</f>
        <v>22.3</v>
      </c>
      <c r="B345" s="451" t="str">
        <f t="shared" si="38"/>
        <v>Parquizacion y riego</v>
      </c>
      <c r="C345" s="452"/>
      <c r="D345" s="13">
        <f t="shared" si="39"/>
        <v>0</v>
      </c>
      <c r="E345" s="47"/>
      <c r="F345" s="101"/>
      <c r="G345" s="101"/>
      <c r="H345" s="101"/>
      <c r="I345" s="101"/>
      <c r="J345" s="101"/>
      <c r="K345" s="101"/>
      <c r="L345" s="101"/>
      <c r="M345" s="101"/>
      <c r="N345" s="101"/>
      <c r="O345" s="101"/>
      <c r="P345" s="101"/>
      <c r="Q345" s="101"/>
      <c r="S345" s="18"/>
    </row>
    <row r="346" spans="1:19" ht="20.100000000000001" customHeight="1" x14ac:dyDescent="0.2">
      <c r="A346" s="49" t="str">
        <f>CyP!A351</f>
        <v>22.3.1</v>
      </c>
      <c r="B346" s="451" t="str">
        <f t="shared" si="38"/>
        <v>Vegetación</v>
      </c>
      <c r="C346" s="452"/>
      <c r="D346" s="13">
        <f t="shared" si="39"/>
        <v>0</v>
      </c>
      <c r="E346" s="47"/>
      <c r="F346" s="101"/>
      <c r="G346" s="101"/>
      <c r="H346" s="101"/>
      <c r="I346" s="101"/>
      <c r="J346" s="101"/>
      <c r="K346" s="101"/>
      <c r="L346" s="101"/>
      <c r="M346" s="101"/>
      <c r="N346" s="101"/>
      <c r="O346" s="101"/>
      <c r="P346" s="101"/>
      <c r="Q346" s="101"/>
      <c r="S346" s="18"/>
    </row>
    <row r="347" spans="1:19" ht="20.100000000000001" customHeight="1" x14ac:dyDescent="0.2">
      <c r="A347" s="49" t="str">
        <f>CyP!A352</f>
        <v>22.4</v>
      </c>
      <c r="B347" s="451" t="str">
        <f t="shared" si="38"/>
        <v>Puentes, rampas, barandas y otros</v>
      </c>
      <c r="C347" s="452"/>
      <c r="D347" s="13">
        <f t="shared" si="39"/>
        <v>0</v>
      </c>
      <c r="E347" s="47"/>
      <c r="F347" s="101"/>
      <c r="G347" s="101"/>
      <c r="H347" s="101"/>
      <c r="I347" s="101"/>
      <c r="J347" s="101"/>
      <c r="K347" s="101"/>
      <c r="L347" s="101"/>
      <c r="M347" s="101"/>
      <c r="N347" s="101"/>
      <c r="O347" s="101"/>
      <c r="P347" s="101"/>
      <c r="Q347" s="101"/>
      <c r="S347" s="18"/>
    </row>
    <row r="348" spans="1:19" ht="20.100000000000001" customHeight="1" x14ac:dyDescent="0.2">
      <c r="A348" s="49" t="str">
        <f>CyP!A353</f>
        <v>22.4.1</v>
      </c>
      <c r="B348" s="451" t="str">
        <f t="shared" si="38"/>
        <v>Puentes pasantes</v>
      </c>
      <c r="C348" s="452"/>
      <c r="D348" s="13">
        <f t="shared" si="39"/>
        <v>0</v>
      </c>
      <c r="E348" s="47"/>
      <c r="F348" s="101"/>
      <c r="G348" s="101"/>
      <c r="H348" s="101"/>
      <c r="I348" s="101"/>
      <c r="J348" s="101"/>
      <c r="K348" s="101"/>
      <c r="L348" s="101"/>
      <c r="M348" s="101"/>
      <c r="N348" s="101"/>
      <c r="O348" s="101"/>
      <c r="P348" s="101"/>
      <c r="Q348" s="101"/>
      <c r="S348" s="18"/>
    </row>
    <row r="349" spans="1:19" ht="20.100000000000001" customHeight="1" x14ac:dyDescent="0.2">
      <c r="A349" s="49" t="str">
        <f>CyP!A354</f>
        <v>22.4.2</v>
      </c>
      <c r="B349" s="451" t="str">
        <f t="shared" si="38"/>
        <v>Rampas de acceso</v>
      </c>
      <c r="C349" s="452"/>
      <c r="D349" s="13">
        <f t="shared" si="39"/>
        <v>0</v>
      </c>
      <c r="E349" s="47"/>
      <c r="F349" s="101"/>
      <c r="G349" s="101"/>
      <c r="H349" s="101"/>
      <c r="I349" s="101"/>
      <c r="J349" s="101"/>
      <c r="K349" s="101"/>
      <c r="L349" s="101"/>
      <c r="M349" s="101"/>
      <c r="N349" s="101"/>
      <c r="O349" s="101"/>
      <c r="P349" s="101"/>
      <c r="Q349" s="101"/>
      <c r="S349" s="18"/>
    </row>
    <row r="350" spans="1:19" ht="20.100000000000001" customHeight="1" x14ac:dyDescent="0.2">
      <c r="A350" s="49" t="str">
        <f>CyP!A355</f>
        <v>22.4.3</v>
      </c>
      <c r="B350" s="451" t="str">
        <f t="shared" ref="B350:B354" si="40">IFERROR(VLOOKUP(A350,Tabla_CyP,2,FALSE),"")</f>
        <v>Escalones de acceso</v>
      </c>
      <c r="C350" s="452"/>
      <c r="D350" s="13">
        <f t="shared" si="39"/>
        <v>0</v>
      </c>
      <c r="E350" s="47"/>
      <c r="F350" s="101"/>
      <c r="G350" s="101"/>
      <c r="H350" s="101"/>
      <c r="I350" s="101"/>
      <c r="J350" s="101"/>
      <c r="K350" s="101"/>
      <c r="L350" s="101"/>
      <c r="M350" s="101"/>
      <c r="N350" s="101"/>
      <c r="O350" s="101"/>
      <c r="P350" s="101"/>
      <c r="Q350" s="101"/>
      <c r="S350" s="18"/>
    </row>
    <row r="351" spans="1:19" ht="20.100000000000001" customHeight="1" x14ac:dyDescent="0.2">
      <c r="A351" s="49" t="str">
        <f>CyP!A356</f>
        <v>22.4.4</v>
      </c>
      <c r="B351" s="451" t="str">
        <f t="shared" si="40"/>
        <v>Barandas de protección para escalones y rampas</v>
      </c>
      <c r="C351" s="452"/>
      <c r="D351" s="13">
        <f t="shared" si="39"/>
        <v>0</v>
      </c>
      <c r="E351" s="47"/>
      <c r="F351" s="101"/>
      <c r="G351" s="101"/>
      <c r="H351" s="101"/>
      <c r="I351" s="101"/>
      <c r="J351" s="101"/>
      <c r="K351" s="101"/>
      <c r="L351" s="101"/>
      <c r="M351" s="101"/>
      <c r="N351" s="101"/>
      <c r="O351" s="101"/>
      <c r="P351" s="101"/>
      <c r="Q351" s="101"/>
      <c r="S351" s="18"/>
    </row>
    <row r="352" spans="1:19" ht="20.100000000000001" customHeight="1" x14ac:dyDescent="0.2">
      <c r="A352" s="49" t="str">
        <f>CyP!A357</f>
        <v>22.8</v>
      </c>
      <c r="B352" s="451" t="str">
        <f t="shared" si="40"/>
        <v>Provisión de Equipamiento deportivo</v>
      </c>
      <c r="C352" s="452"/>
      <c r="D352" s="13">
        <f t="shared" si="39"/>
        <v>0</v>
      </c>
      <c r="E352" s="47"/>
      <c r="F352" s="101"/>
      <c r="G352" s="101"/>
      <c r="H352" s="101"/>
      <c r="I352" s="101"/>
      <c r="J352" s="101"/>
      <c r="K352" s="101"/>
      <c r="L352" s="101"/>
      <c r="M352" s="101"/>
      <c r="N352" s="101"/>
      <c r="O352" s="101"/>
      <c r="P352" s="101"/>
      <c r="Q352" s="101"/>
      <c r="S352" s="18"/>
    </row>
    <row r="353" spans="1:19" ht="20.100000000000001" customHeight="1" x14ac:dyDescent="0.2">
      <c r="A353" s="49">
        <f>CyP!A358</f>
        <v>23</v>
      </c>
      <c r="B353" s="451" t="str">
        <f t="shared" si="40"/>
        <v xml:space="preserve"> LIMPIEZA DE OBRA</v>
      </c>
      <c r="C353" s="452"/>
      <c r="D353" s="13">
        <f t="shared" si="39"/>
        <v>0</v>
      </c>
      <c r="E353" s="47"/>
      <c r="F353" s="101"/>
      <c r="G353" s="101"/>
      <c r="H353" s="101"/>
      <c r="I353" s="101"/>
      <c r="J353" s="101"/>
      <c r="K353" s="101"/>
      <c r="L353" s="101"/>
      <c r="M353" s="101"/>
      <c r="N353" s="101"/>
      <c r="O353" s="101"/>
      <c r="P353" s="101"/>
      <c r="Q353" s="101"/>
      <c r="S353" s="18"/>
    </row>
    <row r="354" spans="1:19" ht="20.100000000000001" customHeight="1" x14ac:dyDescent="0.2">
      <c r="A354" s="49" t="str">
        <f>CyP!A359</f>
        <v>23.1</v>
      </c>
      <c r="B354" s="451" t="str">
        <f t="shared" si="40"/>
        <v>Limpieza de obra periódica de la obra y el obrador</v>
      </c>
      <c r="C354" s="452"/>
      <c r="D354" s="13">
        <f t="shared" si="39"/>
        <v>0</v>
      </c>
      <c r="E354" s="47"/>
      <c r="F354" s="101"/>
      <c r="G354" s="101"/>
      <c r="H354" s="101"/>
      <c r="I354" s="101"/>
      <c r="J354" s="101"/>
      <c r="K354" s="101"/>
      <c r="L354" s="101"/>
      <c r="M354" s="101"/>
      <c r="N354" s="101"/>
      <c r="O354" s="101"/>
      <c r="P354" s="101"/>
      <c r="Q354" s="101"/>
      <c r="S354" s="18"/>
    </row>
    <row r="355" spans="1:19" ht="20.100000000000001" customHeight="1" x14ac:dyDescent="0.2">
      <c r="A355" s="49" t="str">
        <f>CyP!A360</f>
        <v>23.2</v>
      </c>
      <c r="B355" s="451" t="str">
        <f t="shared" si="36"/>
        <v>Limpieza final de la obra y el obrador</v>
      </c>
      <c r="C355" s="452"/>
      <c r="D355" s="13">
        <f t="shared" si="39"/>
        <v>0</v>
      </c>
      <c r="E355" s="47"/>
      <c r="F355" s="101"/>
      <c r="G355" s="101"/>
      <c r="H355" s="101"/>
      <c r="I355" s="101"/>
      <c r="J355" s="101"/>
      <c r="K355" s="101"/>
      <c r="L355" s="101"/>
      <c r="M355" s="101"/>
      <c r="N355" s="101"/>
      <c r="O355" s="101"/>
      <c r="P355" s="101"/>
      <c r="Q355" s="101"/>
      <c r="S355" s="18">
        <f t="shared" si="35"/>
        <v>0</v>
      </c>
    </row>
    <row r="356" spans="1:19" ht="20.100000000000001" customHeight="1" x14ac:dyDescent="0.2">
      <c r="A356" s="49">
        <f>CyP!A361</f>
        <v>24</v>
      </c>
      <c r="B356" s="451" t="str">
        <f t="shared" si="36"/>
        <v xml:space="preserve"> VARIOS</v>
      </c>
      <c r="C356" s="452"/>
      <c r="D356" s="13">
        <f t="shared" si="39"/>
        <v>0</v>
      </c>
      <c r="E356" s="47"/>
      <c r="F356" s="101"/>
      <c r="G356" s="101"/>
      <c r="H356" s="101"/>
      <c r="I356" s="101"/>
      <c r="J356" s="101"/>
      <c r="K356" s="101"/>
      <c r="L356" s="101"/>
      <c r="M356" s="101"/>
      <c r="N356" s="101"/>
      <c r="O356" s="101"/>
      <c r="P356" s="101"/>
      <c r="Q356" s="101"/>
      <c r="S356" s="18">
        <f t="shared" si="35"/>
        <v>0</v>
      </c>
    </row>
    <row r="357" spans="1:19" ht="20.100000000000001" customHeight="1" x14ac:dyDescent="0.2">
      <c r="A357" s="49" t="str">
        <f>CyP!A362</f>
        <v>24.1</v>
      </c>
      <c r="B357" s="451" t="str">
        <f t="shared" si="36"/>
        <v>Construcción de mástil y otros</v>
      </c>
      <c r="C357" s="452"/>
      <c r="D357" s="13">
        <f t="shared" si="39"/>
        <v>0</v>
      </c>
      <c r="E357" s="47"/>
      <c r="F357" s="101"/>
      <c r="G357" s="101"/>
      <c r="H357" s="101"/>
      <c r="I357" s="101"/>
      <c r="J357" s="101"/>
      <c r="K357" s="101"/>
      <c r="L357" s="101"/>
      <c r="M357" s="101"/>
      <c r="N357" s="101"/>
      <c r="O357" s="101"/>
      <c r="P357" s="101"/>
      <c r="Q357" s="101"/>
      <c r="S357" s="18">
        <f t="shared" si="35"/>
        <v>0</v>
      </c>
    </row>
    <row r="358" spans="1:19" ht="20.100000000000001" customHeight="1" x14ac:dyDescent="0.2">
      <c r="A358" s="49" t="str">
        <f>CyP!A363</f>
        <v>24.1.1</v>
      </c>
      <c r="B358" s="451" t="str">
        <f t="shared" si="36"/>
        <v>Mastil</v>
      </c>
      <c r="C358" s="452"/>
      <c r="D358" s="13">
        <f t="shared" si="39"/>
        <v>0</v>
      </c>
      <c r="E358" s="47"/>
      <c r="F358" s="101"/>
      <c r="G358" s="101"/>
      <c r="H358" s="101"/>
      <c r="I358" s="101"/>
      <c r="J358" s="101"/>
      <c r="K358" s="101"/>
      <c r="L358" s="101"/>
      <c r="M358" s="101"/>
      <c r="N358" s="101"/>
      <c r="O358" s="101"/>
      <c r="P358" s="101"/>
      <c r="Q358" s="101"/>
      <c r="S358" s="18">
        <f t="shared" si="35"/>
        <v>0</v>
      </c>
    </row>
    <row r="359" spans="1:19" ht="20.100000000000001" customHeight="1" x14ac:dyDescent="0.2">
      <c r="A359" s="49" t="str">
        <f>CyP!A364</f>
        <v>24.2</v>
      </c>
      <c r="B359" s="451" t="str">
        <f t="shared" ref="B359:B370" si="41">IFERROR(VLOOKUP(A359,Tabla_CyP,2,FALSE),"")</f>
        <v>Otros</v>
      </c>
      <c r="C359" s="452"/>
      <c r="D359" s="13">
        <f t="shared" ref="D359:D370" si="42">IFERROR(VLOOKUP(A359,Tabla_CyP,9,FALSE),0)</f>
        <v>0</v>
      </c>
      <c r="E359" s="47"/>
      <c r="F359" s="101"/>
      <c r="G359" s="101"/>
      <c r="H359" s="101"/>
      <c r="I359" s="101"/>
      <c r="J359" s="101"/>
      <c r="K359" s="101"/>
      <c r="L359" s="101"/>
      <c r="M359" s="101"/>
      <c r="N359" s="101"/>
      <c r="O359" s="101"/>
      <c r="P359" s="101"/>
      <c r="Q359" s="101"/>
      <c r="S359" s="18"/>
    </row>
    <row r="360" spans="1:19" ht="20.100000000000001" customHeight="1" x14ac:dyDescent="0.2">
      <c r="A360" s="49" t="str">
        <f>CyP!A365</f>
        <v>24.2.1</v>
      </c>
      <c r="B360" s="451" t="str">
        <f t="shared" si="41"/>
        <v>Guardasillas</v>
      </c>
      <c r="C360" s="452"/>
      <c r="D360" s="13">
        <f t="shared" si="42"/>
        <v>0</v>
      </c>
      <c r="E360" s="47"/>
      <c r="F360" s="101"/>
      <c r="G360" s="101"/>
      <c r="H360" s="101"/>
      <c r="I360" s="101"/>
      <c r="J360" s="101"/>
      <c r="K360" s="101"/>
      <c r="L360" s="101"/>
      <c r="M360" s="101"/>
      <c r="N360" s="101"/>
      <c r="O360" s="101"/>
      <c r="P360" s="101"/>
      <c r="Q360" s="101"/>
      <c r="S360" s="18"/>
    </row>
    <row r="361" spans="1:19" ht="20.100000000000001" customHeight="1" x14ac:dyDescent="0.2">
      <c r="A361" s="49" t="str">
        <f>CyP!A366</f>
        <v>24.2.2</v>
      </c>
      <c r="B361" s="451" t="str">
        <f t="shared" si="41"/>
        <v>Provisiòn de canastos para residuos</v>
      </c>
      <c r="C361" s="452"/>
      <c r="D361" s="13">
        <f t="shared" si="42"/>
        <v>0</v>
      </c>
      <c r="E361" s="47"/>
      <c r="F361" s="101"/>
      <c r="G361" s="101"/>
      <c r="H361" s="101"/>
      <c r="I361" s="101"/>
      <c r="J361" s="101"/>
      <c r="K361" s="101"/>
      <c r="L361" s="101"/>
      <c r="M361" s="101"/>
      <c r="N361" s="101"/>
      <c r="O361" s="101"/>
      <c r="P361" s="101"/>
      <c r="Q361" s="101"/>
      <c r="S361" s="18"/>
    </row>
    <row r="362" spans="1:19" ht="20.100000000000001" customHeight="1" x14ac:dyDescent="0.2">
      <c r="A362" s="49" t="str">
        <f>CyP!A367</f>
        <v>24.2.3</v>
      </c>
      <c r="B362" s="451" t="str">
        <f t="shared" si="41"/>
        <v>Pizarrones</v>
      </c>
      <c r="C362" s="452"/>
      <c r="D362" s="13">
        <f t="shared" si="42"/>
        <v>0</v>
      </c>
      <c r="E362" s="47"/>
      <c r="F362" s="101"/>
      <c r="G362" s="101"/>
      <c r="H362" s="101"/>
      <c r="I362" s="101"/>
      <c r="J362" s="101"/>
      <c r="K362" s="101"/>
      <c r="L362" s="101"/>
      <c r="M362" s="101"/>
      <c r="N362" s="101"/>
      <c r="O362" s="101"/>
      <c r="P362" s="101"/>
      <c r="Q362" s="101"/>
      <c r="S362" s="18"/>
    </row>
    <row r="363" spans="1:19" ht="20.100000000000001" customHeight="1" x14ac:dyDescent="0.2">
      <c r="A363" s="49" t="str">
        <f>CyP!A368</f>
        <v>24.2.4</v>
      </c>
      <c r="B363" s="451" t="str">
        <f t="shared" si="41"/>
        <v>Caja Guarda llaves</v>
      </c>
      <c r="C363" s="452"/>
      <c r="D363" s="13">
        <f t="shared" si="42"/>
        <v>0</v>
      </c>
      <c r="E363" s="47"/>
      <c r="F363" s="101"/>
      <c r="G363" s="101"/>
      <c r="H363" s="101"/>
      <c r="I363" s="101"/>
      <c r="J363" s="101"/>
      <c r="K363" s="101"/>
      <c r="L363" s="101"/>
      <c r="M363" s="101"/>
      <c r="N363" s="101"/>
      <c r="O363" s="101"/>
      <c r="P363" s="101"/>
      <c r="Q363" s="101"/>
      <c r="S363" s="18"/>
    </row>
    <row r="364" spans="1:19" ht="20.100000000000001" customHeight="1" x14ac:dyDescent="0.2">
      <c r="A364" s="49" t="str">
        <f>CyP!A369</f>
        <v>24.5</v>
      </c>
      <c r="B364" s="451" t="str">
        <f t="shared" si="41"/>
        <v>Planos aprobados</v>
      </c>
      <c r="C364" s="452"/>
      <c r="D364" s="13">
        <f t="shared" si="42"/>
        <v>0</v>
      </c>
      <c r="E364" s="47"/>
      <c r="F364" s="101"/>
      <c r="G364" s="101"/>
      <c r="H364" s="101"/>
      <c r="I364" s="101"/>
      <c r="J364" s="101"/>
      <c r="K364" s="101"/>
      <c r="L364" s="101"/>
      <c r="M364" s="101"/>
      <c r="N364" s="101"/>
      <c r="O364" s="101"/>
      <c r="P364" s="101"/>
      <c r="Q364" s="101"/>
      <c r="S364" s="18"/>
    </row>
    <row r="365" spans="1:19" ht="20.100000000000001" customHeight="1" x14ac:dyDescent="0.2">
      <c r="A365" s="49" t="str">
        <f>CyP!A370</f>
        <v>24.6</v>
      </c>
      <c r="B365" s="451" t="str">
        <f t="shared" si="41"/>
        <v>Equipamiento mobiliario</v>
      </c>
      <c r="C365" s="452"/>
      <c r="D365" s="13">
        <f t="shared" si="42"/>
        <v>0</v>
      </c>
      <c r="E365" s="47"/>
      <c r="F365" s="101"/>
      <c r="G365" s="101"/>
      <c r="H365" s="101"/>
      <c r="I365" s="101"/>
      <c r="J365" s="101"/>
      <c r="K365" s="101"/>
      <c r="L365" s="101"/>
      <c r="M365" s="101"/>
      <c r="N365" s="101"/>
      <c r="O365" s="101"/>
      <c r="P365" s="101"/>
      <c r="Q365" s="101"/>
      <c r="S365" s="18"/>
    </row>
    <row r="366" spans="1:19" ht="20.100000000000001" customHeight="1" x14ac:dyDescent="0.2">
      <c r="A366" s="49" t="str">
        <f>CyP!A371</f>
        <v>24.6.1</v>
      </c>
      <c r="B366" s="451" t="str">
        <f t="shared" si="41"/>
        <v>Escritorio y silla docente (gobierno)</v>
      </c>
      <c r="C366" s="452"/>
      <c r="D366" s="13">
        <f t="shared" si="42"/>
        <v>0</v>
      </c>
      <c r="E366" s="47"/>
      <c r="F366" s="101"/>
      <c r="G366" s="101"/>
      <c r="H366" s="101"/>
      <c r="I366" s="101"/>
      <c r="J366" s="101"/>
      <c r="K366" s="101"/>
      <c r="L366" s="101"/>
      <c r="M366" s="101"/>
      <c r="N366" s="101"/>
      <c r="O366" s="101"/>
      <c r="P366" s="101"/>
      <c r="Q366" s="101"/>
      <c r="S366" s="18"/>
    </row>
    <row r="367" spans="1:19" ht="20.100000000000001" customHeight="1" x14ac:dyDescent="0.2">
      <c r="A367" s="49" t="str">
        <f>CyP!A372</f>
        <v>24.6.2</v>
      </c>
      <c r="B367" s="451" t="str">
        <f t="shared" si="41"/>
        <v xml:space="preserve">Mesa MC3 </v>
      </c>
      <c r="C367" s="452"/>
      <c r="D367" s="13">
        <f t="shared" si="42"/>
        <v>0</v>
      </c>
      <c r="E367" s="47"/>
      <c r="F367" s="101"/>
      <c r="G367" s="101"/>
      <c r="H367" s="101"/>
      <c r="I367" s="101"/>
      <c r="J367" s="101"/>
      <c r="K367" s="101"/>
      <c r="L367" s="101"/>
      <c r="M367" s="101"/>
      <c r="N367" s="101"/>
      <c r="O367" s="101"/>
      <c r="P367" s="101"/>
      <c r="Q367" s="101"/>
      <c r="S367" s="18"/>
    </row>
    <row r="368" spans="1:19" ht="20.100000000000001" customHeight="1" x14ac:dyDescent="0.2">
      <c r="A368" s="49" t="str">
        <f>CyP!A373</f>
        <v>24.6.3</v>
      </c>
      <c r="B368" s="451" t="str">
        <f t="shared" si="41"/>
        <v xml:space="preserve">Silla SM1 </v>
      </c>
      <c r="C368" s="452"/>
      <c r="D368" s="13">
        <f t="shared" si="42"/>
        <v>0</v>
      </c>
      <c r="E368" s="47"/>
      <c r="F368" s="101"/>
      <c r="G368" s="101"/>
      <c r="H368" s="101"/>
      <c r="I368" s="101"/>
      <c r="J368" s="101"/>
      <c r="K368" s="101"/>
      <c r="L368" s="101"/>
      <c r="M368" s="101"/>
      <c r="N368" s="101"/>
      <c r="O368" s="101"/>
      <c r="P368" s="101"/>
      <c r="Q368" s="101"/>
      <c r="S368" s="18"/>
    </row>
    <row r="369" spans="1:19" ht="20.100000000000001" customHeight="1" x14ac:dyDescent="0.2">
      <c r="A369" s="49" t="str">
        <f>CyP!A374</f>
        <v>24.6.4</v>
      </c>
      <c r="B369" s="451" t="str">
        <f t="shared" ref="B369" si="43">IFERROR(VLOOKUP(A369,Tabla_CyP,2,FALSE),"")</f>
        <v>Silla SM1 (SUM)</v>
      </c>
      <c r="C369" s="452"/>
      <c r="D369" s="13">
        <f t="shared" si="42"/>
        <v>0</v>
      </c>
      <c r="E369" s="47"/>
      <c r="F369" s="101"/>
      <c r="G369" s="101"/>
      <c r="H369" s="101"/>
      <c r="I369" s="101"/>
      <c r="J369" s="101"/>
      <c r="K369" s="101"/>
      <c r="L369" s="101"/>
      <c r="M369" s="101"/>
      <c r="N369" s="101"/>
      <c r="O369" s="101"/>
      <c r="P369" s="101"/>
      <c r="Q369" s="101"/>
      <c r="S369" s="18"/>
    </row>
    <row r="370" spans="1:19" ht="20.100000000000001" customHeight="1" x14ac:dyDescent="0.2">
      <c r="A370" s="49" t="str">
        <f>CyP!A375</f>
        <v>24.6.5</v>
      </c>
      <c r="B370" s="451" t="str">
        <f t="shared" ref="B370" si="44">IFERROR(VLOOKUP(A370,Tabla_CyP,2,FALSE),"")</f>
        <v xml:space="preserve">Escritorio y silla docente </v>
      </c>
      <c r="C370" s="452"/>
      <c r="D370" s="13">
        <f t="shared" si="42"/>
        <v>0</v>
      </c>
      <c r="E370" s="47"/>
      <c r="F370" s="101"/>
      <c r="G370" s="101"/>
      <c r="H370" s="101"/>
      <c r="I370" s="101"/>
      <c r="J370" s="101"/>
      <c r="K370" s="101"/>
      <c r="L370" s="101"/>
      <c r="M370" s="101"/>
      <c r="N370" s="101"/>
      <c r="O370" s="101"/>
      <c r="P370" s="101"/>
      <c r="Q370" s="101"/>
      <c r="S370" s="18"/>
    </row>
    <row r="371" spans="1:19" ht="20.100000000000001" customHeight="1" x14ac:dyDescent="0.2">
      <c r="A371" s="53" t="s">
        <v>3</v>
      </c>
      <c r="B371" s="51" t="s">
        <v>9</v>
      </c>
      <c r="C371" s="54"/>
      <c r="D371" s="50">
        <f>SUM(D13:D370)</f>
        <v>0</v>
      </c>
      <c r="E371" s="48"/>
      <c r="F371" s="26"/>
      <c r="G371" s="26"/>
      <c r="H371" s="26"/>
      <c r="I371" s="26"/>
      <c r="J371" s="26"/>
      <c r="K371" s="26"/>
      <c r="L371" s="26"/>
      <c r="M371" s="26"/>
      <c r="N371" s="26"/>
      <c r="O371" s="26"/>
      <c r="P371" s="26"/>
      <c r="Q371" s="26"/>
      <c r="S371" s="18">
        <f t="shared" si="35"/>
        <v>0</v>
      </c>
    </row>
    <row r="372" spans="1:19" ht="20.100000000000001" customHeight="1" x14ac:dyDescent="0.2">
      <c r="A372" s="5"/>
      <c r="B372" s="5"/>
      <c r="C372" s="5"/>
      <c r="D372" s="5"/>
      <c r="E372" s="5"/>
      <c r="F372" s="5"/>
      <c r="G372" s="5"/>
      <c r="H372" s="5"/>
      <c r="I372" s="5"/>
      <c r="J372" s="5"/>
      <c r="K372" s="5"/>
      <c r="L372" s="5"/>
      <c r="M372" s="5"/>
      <c r="N372" s="5"/>
      <c r="O372" s="5"/>
      <c r="P372" s="5"/>
      <c r="Q372" s="5"/>
    </row>
    <row r="373" spans="1:19" ht="20.100000000000001" customHeight="1" x14ac:dyDescent="0.2">
      <c r="A373" s="5"/>
      <c r="B373" s="5"/>
      <c r="C373" s="5"/>
      <c r="D373" s="27" t="s">
        <v>20</v>
      </c>
      <c r="E373" s="5">
        <v>0</v>
      </c>
      <c r="F373" s="28">
        <f>SUMPRODUCT($D$13:$D$370,F13:F370)</f>
        <v>0</v>
      </c>
      <c r="G373" s="28">
        <f>SUMPRODUCT($D$13:$D$370,G13:G370)</f>
        <v>0</v>
      </c>
      <c r="H373" s="28">
        <f>SUMPRODUCT($D$13:$D$370,H13:H370)</f>
        <v>0</v>
      </c>
      <c r="I373" s="28">
        <f>SUMPRODUCT($D$13:$D$370,I13:I370)</f>
        <v>0</v>
      </c>
      <c r="J373" s="28">
        <f>SUMPRODUCT($D$13:$D$370,J13:J370)</f>
        <v>0</v>
      </c>
      <c r="K373" s="28">
        <f>SUMPRODUCT($D$13:$D$370,K13:K370)</f>
        <v>0</v>
      </c>
      <c r="L373" s="28">
        <f>SUMPRODUCT($D$13:$D$370,L13:L370)</f>
        <v>0</v>
      </c>
      <c r="M373" s="28">
        <f>SUMPRODUCT($D$13:$D$370,M13:M370)</f>
        <v>0</v>
      </c>
      <c r="N373" s="28">
        <f>SUMPRODUCT($D$13:$D$370,N13:N370)</f>
        <v>0</v>
      </c>
      <c r="O373" s="28">
        <f>SUMPRODUCT($D$13:$D$370,O13:O370)</f>
        <v>0</v>
      </c>
      <c r="P373" s="28">
        <f>SUMPRODUCT($D$13:$D$370,P13:P370)</f>
        <v>0</v>
      </c>
      <c r="Q373" s="28">
        <f>SUMPRODUCT($D$13:$D$370,Q13:Q370)</f>
        <v>0</v>
      </c>
      <c r="R373" s="20"/>
    </row>
    <row r="374" spans="1:19" ht="20.100000000000001" customHeight="1" x14ac:dyDescent="0.2">
      <c r="A374" s="5"/>
      <c r="B374" s="5"/>
      <c r="C374" s="5"/>
      <c r="D374" s="27" t="s">
        <v>21</v>
      </c>
      <c r="E374" s="5">
        <v>0</v>
      </c>
      <c r="F374" s="28">
        <f>E374+F373</f>
        <v>0</v>
      </c>
      <c r="G374" s="28">
        <f t="shared" ref="G374:Q374" si="45">F374+G373</f>
        <v>0</v>
      </c>
      <c r="H374" s="28">
        <f t="shared" si="45"/>
        <v>0</v>
      </c>
      <c r="I374" s="28">
        <f t="shared" si="45"/>
        <v>0</v>
      </c>
      <c r="J374" s="28">
        <f t="shared" ref="J374" si="46">I374+J373</f>
        <v>0</v>
      </c>
      <c r="K374" s="28">
        <f t="shared" ref="K374" si="47">J374+K373</f>
        <v>0</v>
      </c>
      <c r="L374" s="28">
        <f t="shared" ref="L374" si="48">K374+L373</f>
        <v>0</v>
      </c>
      <c r="M374" s="28">
        <f t="shared" si="45"/>
        <v>0</v>
      </c>
      <c r="N374" s="28">
        <f t="shared" si="45"/>
        <v>0</v>
      </c>
      <c r="O374" s="28">
        <f t="shared" si="45"/>
        <v>0</v>
      </c>
      <c r="P374" s="28">
        <f t="shared" si="45"/>
        <v>0</v>
      </c>
      <c r="Q374" s="28">
        <f t="shared" si="45"/>
        <v>0</v>
      </c>
      <c r="R374" s="20"/>
    </row>
    <row r="375" spans="1:19" ht="20.100000000000001" customHeight="1" x14ac:dyDescent="0.2">
      <c r="A375" s="5"/>
      <c r="B375" s="5"/>
      <c r="C375" s="5"/>
      <c r="D375" s="29"/>
      <c r="E375" s="30" t="s">
        <v>1012</v>
      </c>
      <c r="F375" s="5"/>
      <c r="G375" s="5"/>
      <c r="H375" s="5"/>
      <c r="I375" s="5"/>
      <c r="J375" s="5"/>
      <c r="K375" s="5"/>
      <c r="L375" s="5"/>
      <c r="M375" s="5"/>
      <c r="N375" s="5"/>
      <c r="O375" s="5"/>
      <c r="P375" s="5"/>
      <c r="Q375" s="5"/>
    </row>
    <row r="376" spans="1:19" ht="20.100000000000001" customHeight="1" x14ac:dyDescent="0.2">
      <c r="A376" s="5"/>
      <c r="B376" s="5"/>
      <c r="C376" s="5"/>
      <c r="D376" s="27" t="s">
        <v>22</v>
      </c>
      <c r="E376" s="31">
        <f>Anticipo_Financiero*Monto_Oferta</f>
        <v>0</v>
      </c>
      <c r="F376" s="31">
        <f t="shared" ref="F376:I376" si="49">Monto_Oferta*F373*(1-Anticipo_Financiero)</f>
        <v>0</v>
      </c>
      <c r="G376" s="31">
        <f t="shared" si="49"/>
        <v>0</v>
      </c>
      <c r="H376" s="31">
        <f t="shared" si="49"/>
        <v>0</v>
      </c>
      <c r="I376" s="31">
        <f t="shared" si="49"/>
        <v>0</v>
      </c>
      <c r="J376" s="31">
        <f t="shared" ref="J376:K376" si="50">Monto_Oferta*J373*(1-Anticipo_Financiero)</f>
        <v>0</v>
      </c>
      <c r="K376" s="31">
        <f t="shared" si="50"/>
        <v>0</v>
      </c>
      <c r="L376" s="31">
        <f t="shared" ref="L376:Q376" si="51">Monto_Oferta*L373*(1-Anticipo_Financiero)</f>
        <v>0</v>
      </c>
      <c r="M376" s="31">
        <f t="shared" si="51"/>
        <v>0</v>
      </c>
      <c r="N376" s="31">
        <f t="shared" si="51"/>
        <v>0</v>
      </c>
      <c r="O376" s="31">
        <f t="shared" si="51"/>
        <v>0</v>
      </c>
      <c r="P376" s="31">
        <f t="shared" si="51"/>
        <v>0</v>
      </c>
      <c r="Q376" s="31">
        <f t="shared" si="51"/>
        <v>0</v>
      </c>
      <c r="R376" s="9"/>
      <c r="S376" s="9"/>
    </row>
    <row r="377" spans="1:19" ht="20.100000000000001" customHeight="1" x14ac:dyDescent="0.2">
      <c r="A377" s="5"/>
      <c r="B377" s="5"/>
      <c r="C377" s="5"/>
      <c r="D377" s="27" t="s">
        <v>987</v>
      </c>
      <c r="E377" s="31">
        <f>E376</f>
        <v>0</v>
      </c>
      <c r="F377" s="31">
        <f>E377+F376</f>
        <v>0</v>
      </c>
      <c r="G377" s="31">
        <f t="shared" ref="G377:I377" si="52">F377+G376</f>
        <v>0</v>
      </c>
      <c r="H377" s="31">
        <f t="shared" si="52"/>
        <v>0</v>
      </c>
      <c r="I377" s="31">
        <f t="shared" si="52"/>
        <v>0</v>
      </c>
      <c r="J377" s="31">
        <f t="shared" ref="J377" si="53">I377+J376</f>
        <v>0</v>
      </c>
      <c r="K377" s="31">
        <f t="shared" ref="K377" si="54">J377+K376</f>
        <v>0</v>
      </c>
      <c r="L377" s="31">
        <f t="shared" ref="L377" si="55">K377+L376</f>
        <v>0</v>
      </c>
      <c r="M377" s="31">
        <f t="shared" ref="M377" si="56">L377+M376</f>
        <v>0</v>
      </c>
      <c r="N377" s="31">
        <f t="shared" ref="N377" si="57">M377+N376</f>
        <v>0</v>
      </c>
      <c r="O377" s="31">
        <f t="shared" ref="O377" si="58">N377+O376</f>
        <v>0</v>
      </c>
      <c r="P377" s="31">
        <f t="shared" ref="P377" si="59">O377+P376</f>
        <v>0</v>
      </c>
      <c r="Q377" s="31">
        <f t="shared" ref="Q377" si="60">P377+Q376</f>
        <v>0</v>
      </c>
      <c r="R377" s="9"/>
    </row>
    <row r="378" spans="1:19" ht="20.100000000000001" customHeight="1" x14ac:dyDescent="0.2">
      <c r="E378" s="21">
        <v>0</v>
      </c>
    </row>
    <row r="379" spans="1:19" ht="20.100000000000001" customHeight="1" x14ac:dyDescent="0.2">
      <c r="E379" s="21">
        <v>0</v>
      </c>
    </row>
  </sheetData>
  <mergeCells count="364">
    <mergeCell ref="B368:C368"/>
    <mergeCell ref="B370:C370"/>
    <mergeCell ref="B369:C369"/>
    <mergeCell ref="B359:C359"/>
    <mergeCell ref="B360:C360"/>
    <mergeCell ref="B361:C361"/>
    <mergeCell ref="B362:C362"/>
    <mergeCell ref="B363:C363"/>
    <mergeCell ref="B364:C364"/>
    <mergeCell ref="B365:C365"/>
    <mergeCell ref="B366:C366"/>
    <mergeCell ref="B367:C367"/>
    <mergeCell ref="B336:C336"/>
    <mergeCell ref="B337:C337"/>
    <mergeCell ref="B338:C338"/>
    <mergeCell ref="B339:C339"/>
    <mergeCell ref="B340:C340"/>
    <mergeCell ref="B355:C355"/>
    <mergeCell ref="B356:C356"/>
    <mergeCell ref="B357:C357"/>
    <mergeCell ref="B358:C358"/>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27:C327"/>
    <mergeCell ref="B328:C328"/>
    <mergeCell ref="B329:C329"/>
    <mergeCell ref="B330:C330"/>
    <mergeCell ref="B331:C331"/>
    <mergeCell ref="B332:C332"/>
    <mergeCell ref="B333:C333"/>
    <mergeCell ref="B334:C334"/>
    <mergeCell ref="B335:C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24:C324"/>
    <mergeCell ref="B325:C325"/>
    <mergeCell ref="B326:C326"/>
    <mergeCell ref="B316:C316"/>
    <mergeCell ref="B317:C317"/>
    <mergeCell ref="B318:C318"/>
    <mergeCell ref="B319:C319"/>
    <mergeCell ref="B320:C320"/>
    <mergeCell ref="B321:C321"/>
    <mergeCell ref="B322:C322"/>
    <mergeCell ref="B323:C323"/>
  </mergeCells>
  <conditionalFormatting sqref="A13:B13 A14:A37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7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60" t="s">
        <v>1215</v>
      </c>
      <c r="B4" s="460"/>
      <c r="C4" s="460"/>
      <c r="D4" s="460"/>
    </row>
    <row r="5" spans="1:4" ht="19.5" customHeight="1" thickBot="1" x14ac:dyDescent="0.25">
      <c r="A5" s="282"/>
      <c r="B5" s="282"/>
      <c r="C5" s="282"/>
      <c r="D5" s="282"/>
    </row>
    <row r="6" spans="1:4" ht="19.5" customHeight="1" thickBot="1" x14ac:dyDescent="0.25">
      <c r="A6" s="367" t="s">
        <v>1216</v>
      </c>
      <c r="B6" s="365" t="s">
        <v>996</v>
      </c>
      <c r="C6" s="365" t="s">
        <v>997</v>
      </c>
      <c r="D6" s="368" t="s">
        <v>1217</v>
      </c>
    </row>
    <row r="7" spans="1:4" ht="19.5" customHeight="1" x14ac:dyDescent="0.2">
      <c r="A7" s="363">
        <v>1</v>
      </c>
      <c r="B7" s="361" t="s">
        <v>1000</v>
      </c>
      <c r="C7" s="364" t="str">
        <f>+VLOOKUP(B7,Indices!$A:$H,5,FALSE)</f>
        <v xml:space="preserve">Oficial </v>
      </c>
      <c r="D7" s="362">
        <v>0.3</v>
      </c>
    </row>
    <row r="8" spans="1:4" ht="19.5" customHeight="1" x14ac:dyDescent="0.2">
      <c r="A8" s="284">
        <v>2</v>
      </c>
      <c r="B8" s="366" t="s">
        <v>1589</v>
      </c>
      <c r="C8" s="366" t="str">
        <f>+VLOOKUP(B8,Indices!$A:$H,5,FALSE)</f>
        <v>Cemento portland normal, en bolsa</v>
      </c>
      <c r="D8" s="285">
        <v>0.18</v>
      </c>
    </row>
    <row r="9" spans="1:4" ht="19.5" customHeight="1" x14ac:dyDescent="0.2">
      <c r="A9" s="284">
        <v>3</v>
      </c>
      <c r="B9" s="366" t="s">
        <v>1593</v>
      </c>
      <c r="C9" s="366" t="str">
        <f>+VLOOKUP(B9,Indices!$A:$H,5,FALSE)</f>
        <v>Acero aletado conformado, en barra</v>
      </c>
      <c r="D9" s="285">
        <v>0.12</v>
      </c>
    </row>
    <row r="10" spans="1:4" ht="19.5" customHeight="1" x14ac:dyDescent="0.2">
      <c r="A10" s="284">
        <v>4</v>
      </c>
      <c r="B10" s="366" t="s">
        <v>1594</v>
      </c>
      <c r="C10" s="366" t="str">
        <f>+VLOOKUP(B10,Indices!$A:$H,5,FALSE)</f>
        <v>Carpinterías</v>
      </c>
      <c r="D10" s="285">
        <v>0.08</v>
      </c>
    </row>
    <row r="11" spans="1:4" ht="19.5" customHeight="1" x14ac:dyDescent="0.2">
      <c r="A11" s="284">
        <v>5</v>
      </c>
      <c r="B11" s="366" t="s">
        <v>1590</v>
      </c>
      <c r="C11" s="366" t="str">
        <f>+VLOOKUP(B11,Indices!$A:$H,5,FALSE)</f>
        <v>Gastos generales</v>
      </c>
      <c r="D11" s="285">
        <v>0.08</v>
      </c>
    </row>
    <row r="12" spans="1:4" ht="19.5" customHeight="1" x14ac:dyDescent="0.2">
      <c r="A12" s="284">
        <v>6</v>
      </c>
      <c r="B12" s="366" t="s">
        <v>1592</v>
      </c>
      <c r="C12" s="366" t="str">
        <f>+VLOOKUP(B12,Indices!$A:$H,5,FALSE)</f>
        <v>Artefactos de iluminación y cableado</v>
      </c>
      <c r="D12" s="285">
        <v>0.08</v>
      </c>
    </row>
    <row r="13" spans="1:4" ht="19.5" customHeight="1" x14ac:dyDescent="0.2">
      <c r="A13" s="284">
        <v>7</v>
      </c>
      <c r="B13" s="366" t="s">
        <v>1004</v>
      </c>
      <c r="C13" s="366" t="str">
        <f>+VLOOKUP(B13,Indices!$A:$H,5,FALSE)</f>
        <v>Arena clasificada lavada</v>
      </c>
      <c r="D13" s="285">
        <v>0.08</v>
      </c>
    </row>
    <row r="14" spans="1:4" ht="19.5" customHeight="1" x14ac:dyDescent="0.2">
      <c r="A14" s="284">
        <v>8</v>
      </c>
      <c r="B14" s="366" t="s">
        <v>1591</v>
      </c>
      <c r="C14" s="366" t="str">
        <f>+VLOOKUP(B14,Indices!$A:$H,5,FALSE)</f>
        <v>Artefactos para baño y grifería</v>
      </c>
      <c r="D14" s="285">
        <v>0.03</v>
      </c>
    </row>
    <row r="15" spans="1:4" ht="19.5" customHeight="1" x14ac:dyDescent="0.2">
      <c r="A15" s="284">
        <v>9</v>
      </c>
      <c r="B15" t="s">
        <v>1595</v>
      </c>
      <c r="C15" s="366" t="str">
        <f>+VLOOKUP(B15,Indices!$A:$H,5,FALSE)</f>
        <v xml:space="preserve">Mosaico granítico          </v>
      </c>
      <c r="D15" s="285">
        <v>0.02</v>
      </c>
    </row>
    <row r="16" spans="1:4" ht="19.5" customHeight="1" thickBot="1" x14ac:dyDescent="0.25">
      <c r="A16" s="286">
        <v>10</v>
      </c>
      <c r="B16" s="369" t="s">
        <v>1077</v>
      </c>
      <c r="C16" s="369" t="str">
        <f>+VLOOKUP(B16,Indices!$A:$H,5,FALSE)</f>
        <v>Ladrillón de 1°</v>
      </c>
      <c r="D16" s="287">
        <v>0.03</v>
      </c>
    </row>
    <row r="17" spans="1:4" ht="19.5" customHeight="1" x14ac:dyDescent="0.2">
      <c r="A17" t="s">
        <v>1011</v>
      </c>
      <c r="D17" s="37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61" t="str">
        <f>"OBRA: " &amp; UPPER(Obra)</f>
        <v>OBRA: PRIMARIA CREACION Bº 7 DE SEPTIEMBRE</v>
      </c>
      <c r="D1" s="461"/>
      <c r="E1" s="461"/>
      <c r="F1" s="461"/>
      <c r="G1" s="461"/>
      <c r="H1" s="461"/>
      <c r="I1" s="461"/>
      <c r="J1" s="461"/>
      <c r="K1" s="461"/>
      <c r="L1" s="461"/>
    </row>
    <row r="2" spans="3:12" ht="23.25" x14ac:dyDescent="0.35">
      <c r="C2" s="461" t="s">
        <v>1026</v>
      </c>
      <c r="D2" s="461"/>
      <c r="E2" s="461"/>
      <c r="F2" s="461"/>
      <c r="G2" s="461"/>
      <c r="H2" s="461"/>
      <c r="I2" s="461"/>
      <c r="J2" s="461"/>
      <c r="K2" s="461"/>
      <c r="L2" s="461"/>
    </row>
    <row r="3" spans="3:12" ht="23.25" x14ac:dyDescent="0.35">
      <c r="C3" s="461" t="s">
        <v>1027</v>
      </c>
      <c r="D3" s="461"/>
      <c r="E3" s="461"/>
      <c r="F3" s="461"/>
      <c r="G3" s="461"/>
      <c r="H3" s="461"/>
      <c r="I3" s="461"/>
      <c r="J3" s="461"/>
      <c r="K3" s="461"/>
      <c r="L3" s="4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62" t="str">
        <f>"OBRA: " &amp; UPPER(Obra)</f>
        <v>OBRA: PRIMARIA CREACION Bº 7 DE SEPTIEMBRE</v>
      </c>
      <c r="D1" s="462"/>
      <c r="E1" s="462"/>
      <c r="F1" s="462"/>
      <c r="G1" s="462"/>
      <c r="H1" s="462"/>
      <c r="I1" s="462"/>
      <c r="J1" s="462"/>
    </row>
    <row r="2" spans="3:10" ht="23.25" x14ac:dyDescent="0.35">
      <c r="C2" s="461" t="s">
        <v>1028</v>
      </c>
      <c r="D2" s="461"/>
      <c r="E2" s="461"/>
      <c r="F2" s="461"/>
      <c r="G2" s="461"/>
      <c r="H2" s="461"/>
      <c r="I2" s="461"/>
      <c r="J2" s="461"/>
    </row>
    <row r="3" spans="3:10" ht="23.25" x14ac:dyDescent="0.35">
      <c r="C3" s="461" t="s">
        <v>1029</v>
      </c>
      <c r="D3" s="461"/>
      <c r="E3" s="461"/>
      <c r="F3" s="461"/>
      <c r="G3" s="461"/>
      <c r="H3" s="461"/>
      <c r="I3" s="461"/>
      <c r="J3" s="4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2022-11-29T15:25:58Z</dcterms:modified>
</cp:coreProperties>
</file>