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00000000 - 2022\ARQ EDU 09 9 DE JULIO ENIº66 2022 Creacion E.N.I. Nº 66 - 9 DE JULIO FN\Proyecto Ejecutivo\05 - Documentación Escrita\"/>
    </mc:Choice>
  </mc:AlternateContent>
  <xr:revisionPtr revIDLastSave="0" documentId="13_ncr:1_{D57C5FE8-1BBD-43F7-B7A6-E725221B9186}" xr6:coauthVersionLast="47" xr6:coauthVersionMax="47" xr10:uidLastSave="{00000000-0000-0000-0000-000000000000}"/>
  <bookViews>
    <workbookView xWindow="-120" yWindow="-120" windowWidth="29040" windowHeight="15840" tabRatio="855" activeTab="2"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CyP!$A$1:$A$336</definedName>
    <definedName name="_xlnm._FilterDatabase" localSheetId="2" hidden="1">Datos!#REF!</definedName>
    <definedName name="_xlnm._FilterDatabase" localSheetId="0" hidden="1">Indices!#REF!</definedName>
    <definedName name="_xlnm._FilterDatabase" localSheetId="5" hidden="1">PTyCI!$D$1:$D$327</definedName>
    <definedName name="Anticipo_Financiero" localSheetId="6">[2]Datos!$C$7</definedName>
    <definedName name="Anticipo_Financiero">Datos!$C$8</definedName>
    <definedName name="_xlnm.Print_Area" localSheetId="4">AP!$A$1:$G$15000</definedName>
    <definedName name="_xlnm.Print_Area" localSheetId="3">CyP!$A$18:$I$336</definedName>
    <definedName name="_xlnm.Print_Area" localSheetId="2">Datos!$B$1:$H$90</definedName>
    <definedName name="_xlnm.Print_Area" localSheetId="5">PTyCI!$A$13:$Q$324</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CyP!$F$323</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CyP!$H$323</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9" i="2" l="1"/>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D19" i="2"/>
  <c r="E19" i="2"/>
  <c r="F19" i="2"/>
  <c r="D20" i="2"/>
  <c r="E20" i="2"/>
  <c r="F20" i="2"/>
  <c r="D21" i="2"/>
  <c r="E21" i="2"/>
  <c r="F21" i="2"/>
  <c r="D22" i="2"/>
  <c r="E22" i="2"/>
  <c r="F22" i="2"/>
  <c r="D23" i="2"/>
  <c r="E23" i="2"/>
  <c r="F23" i="2"/>
  <c r="D24" i="2"/>
  <c r="E24" i="2"/>
  <c r="F24" i="2"/>
  <c r="D25" i="2"/>
  <c r="E25" i="2"/>
  <c r="F25" i="2"/>
  <c r="D26" i="2"/>
  <c r="E26" i="2"/>
  <c r="F26" i="2"/>
  <c r="D27" i="2"/>
  <c r="E27" i="2"/>
  <c r="F27" i="2"/>
  <c r="D28" i="2"/>
  <c r="E28" i="2"/>
  <c r="F28" i="2"/>
  <c r="D29" i="2"/>
  <c r="E29" i="2"/>
  <c r="F29" i="2"/>
  <c r="D30" i="2"/>
  <c r="E30" i="2"/>
  <c r="F30" i="2"/>
  <c r="D31" i="2"/>
  <c r="E31" i="2"/>
  <c r="F31" i="2"/>
  <c r="D32" i="2"/>
  <c r="E32" i="2"/>
  <c r="F32" i="2"/>
  <c r="D33" i="2"/>
  <c r="E33" i="2"/>
  <c r="F33" i="2"/>
  <c r="D34" i="2"/>
  <c r="E34" i="2"/>
  <c r="F34" i="2"/>
  <c r="D35" i="2"/>
  <c r="E35" i="2"/>
  <c r="F35" i="2"/>
  <c r="D36" i="2"/>
  <c r="E36" i="2"/>
  <c r="F36" i="2"/>
  <c r="D37" i="2"/>
  <c r="E37" i="2"/>
  <c r="F37" i="2"/>
  <c r="D38" i="2"/>
  <c r="E38" i="2"/>
  <c r="F38" i="2"/>
  <c r="D39" i="2"/>
  <c r="E39" i="2"/>
  <c r="F39" i="2"/>
  <c r="D40" i="2"/>
  <c r="E40" i="2"/>
  <c r="F40" i="2"/>
  <c r="D41" i="2"/>
  <c r="E41" i="2"/>
  <c r="F41" i="2"/>
  <c r="D42" i="2"/>
  <c r="E42" i="2"/>
  <c r="F42" i="2"/>
  <c r="D43" i="2"/>
  <c r="E43" i="2"/>
  <c r="F43" i="2"/>
  <c r="D44" i="2"/>
  <c r="E44" i="2"/>
  <c r="F44" i="2"/>
  <c r="D45" i="2"/>
  <c r="E45" i="2"/>
  <c r="F45" i="2"/>
  <c r="D46" i="2"/>
  <c r="E46" i="2"/>
  <c r="F46" i="2"/>
  <c r="D47" i="2"/>
  <c r="E47" i="2"/>
  <c r="F47" i="2"/>
  <c r="D48" i="2"/>
  <c r="E48" i="2"/>
  <c r="F48" i="2"/>
  <c r="D49" i="2"/>
  <c r="E49" i="2"/>
  <c r="F49" i="2"/>
  <c r="D50" i="2"/>
  <c r="E50" i="2"/>
  <c r="F50" i="2"/>
  <c r="D51" i="2"/>
  <c r="E51" i="2"/>
  <c r="F51" i="2"/>
  <c r="D52" i="2"/>
  <c r="E52" i="2"/>
  <c r="F52" i="2"/>
  <c r="D53" i="2"/>
  <c r="E53" i="2"/>
  <c r="F53" i="2"/>
  <c r="D54" i="2"/>
  <c r="E54" i="2"/>
  <c r="F54" i="2"/>
  <c r="D55" i="2"/>
  <c r="E55" i="2"/>
  <c r="F55" i="2"/>
  <c r="D56" i="2"/>
  <c r="E56" i="2"/>
  <c r="F56" i="2"/>
  <c r="D57" i="2"/>
  <c r="E57" i="2"/>
  <c r="F57" i="2"/>
  <c r="D58" i="2"/>
  <c r="E58" i="2"/>
  <c r="F58" i="2"/>
  <c r="D59" i="2"/>
  <c r="E59" i="2"/>
  <c r="F59" i="2"/>
  <c r="D60" i="2"/>
  <c r="E60" i="2"/>
  <c r="F60" i="2"/>
  <c r="D61" i="2"/>
  <c r="E61" i="2"/>
  <c r="F61" i="2"/>
  <c r="D62" i="2"/>
  <c r="E62" i="2"/>
  <c r="F62" i="2"/>
  <c r="D63" i="2"/>
  <c r="E63" i="2"/>
  <c r="F63" i="2"/>
  <c r="D64" i="2"/>
  <c r="E64" i="2"/>
  <c r="F64" i="2"/>
  <c r="D65" i="2"/>
  <c r="E65" i="2"/>
  <c r="F65" i="2"/>
  <c r="D66" i="2"/>
  <c r="E66" i="2"/>
  <c r="F66" i="2"/>
  <c r="D67" i="2"/>
  <c r="E67" i="2"/>
  <c r="F67" i="2"/>
  <c r="D68" i="2"/>
  <c r="E68" i="2"/>
  <c r="F68" i="2"/>
  <c r="D69" i="2"/>
  <c r="E69" i="2"/>
  <c r="F69" i="2"/>
  <c r="D70" i="2"/>
  <c r="E70" i="2"/>
  <c r="F70" i="2"/>
  <c r="D71" i="2"/>
  <c r="E71" i="2"/>
  <c r="F71" i="2"/>
  <c r="D72" i="2"/>
  <c r="E72" i="2"/>
  <c r="F72" i="2"/>
  <c r="D73" i="2"/>
  <c r="E73" i="2"/>
  <c r="F73" i="2"/>
  <c r="D74" i="2"/>
  <c r="E74" i="2"/>
  <c r="F74" i="2"/>
  <c r="D75" i="2"/>
  <c r="E75" i="2"/>
  <c r="F75" i="2"/>
  <c r="D76" i="2"/>
  <c r="E76" i="2"/>
  <c r="F76" i="2"/>
  <c r="D77" i="2"/>
  <c r="E77" i="2"/>
  <c r="F77" i="2"/>
  <c r="D78" i="2"/>
  <c r="E78" i="2"/>
  <c r="F78" i="2"/>
  <c r="D79" i="2"/>
  <c r="E79" i="2"/>
  <c r="F79" i="2"/>
  <c r="D80" i="2"/>
  <c r="E80" i="2"/>
  <c r="F80" i="2"/>
  <c r="D81" i="2"/>
  <c r="E81" i="2"/>
  <c r="F81" i="2"/>
  <c r="D82" i="2"/>
  <c r="E82" i="2"/>
  <c r="F82" i="2"/>
  <c r="D83" i="2"/>
  <c r="E83" i="2"/>
  <c r="F83" i="2"/>
  <c r="D84" i="2"/>
  <c r="E84" i="2"/>
  <c r="F84" i="2"/>
  <c r="D85" i="2"/>
  <c r="E85" i="2"/>
  <c r="F85" i="2"/>
  <c r="D86" i="2"/>
  <c r="E86" i="2"/>
  <c r="F86" i="2"/>
  <c r="D87" i="2"/>
  <c r="E87" i="2"/>
  <c r="F87" i="2"/>
  <c r="D88" i="2"/>
  <c r="E88" i="2"/>
  <c r="F88" i="2"/>
  <c r="D89" i="2"/>
  <c r="E89" i="2"/>
  <c r="F89" i="2"/>
  <c r="D90" i="2"/>
  <c r="E90" i="2"/>
  <c r="F90" i="2"/>
  <c r="D91" i="2"/>
  <c r="E91" i="2"/>
  <c r="F91" i="2"/>
  <c r="D92" i="2"/>
  <c r="E92" i="2"/>
  <c r="F92" i="2"/>
  <c r="D93" i="2"/>
  <c r="E93" i="2"/>
  <c r="F93" i="2"/>
  <c r="D94" i="2"/>
  <c r="E94" i="2"/>
  <c r="F94" i="2"/>
  <c r="D95" i="2"/>
  <c r="E95" i="2"/>
  <c r="F95" i="2"/>
  <c r="D96" i="2"/>
  <c r="E96" i="2"/>
  <c r="F96" i="2"/>
  <c r="D97" i="2"/>
  <c r="E97" i="2"/>
  <c r="F97" i="2"/>
  <c r="D98" i="2"/>
  <c r="E98" i="2"/>
  <c r="F98" i="2"/>
  <c r="D99" i="2"/>
  <c r="E99" i="2"/>
  <c r="F99" i="2"/>
  <c r="D100" i="2"/>
  <c r="E100" i="2"/>
  <c r="F100" i="2"/>
  <c r="D101" i="2"/>
  <c r="E101" i="2"/>
  <c r="F101" i="2"/>
  <c r="D102" i="2"/>
  <c r="E102" i="2"/>
  <c r="F102" i="2"/>
  <c r="D103" i="2"/>
  <c r="E103" i="2"/>
  <c r="F103" i="2"/>
  <c r="D104" i="2"/>
  <c r="E104" i="2"/>
  <c r="F104" i="2"/>
  <c r="D105" i="2"/>
  <c r="E105" i="2"/>
  <c r="F105" i="2"/>
  <c r="D106" i="2"/>
  <c r="E106" i="2"/>
  <c r="F106" i="2"/>
  <c r="D107" i="2"/>
  <c r="E107" i="2"/>
  <c r="F107" i="2"/>
  <c r="D108" i="2"/>
  <c r="E108" i="2"/>
  <c r="F108" i="2"/>
  <c r="D109" i="2"/>
  <c r="E109" i="2"/>
  <c r="F109" i="2"/>
  <c r="D110" i="2"/>
  <c r="E110" i="2"/>
  <c r="F110" i="2"/>
  <c r="D111" i="2"/>
  <c r="E111" i="2"/>
  <c r="F111" i="2"/>
  <c r="D112" i="2"/>
  <c r="E112" i="2"/>
  <c r="F112" i="2"/>
  <c r="D113" i="2"/>
  <c r="E113" i="2"/>
  <c r="F113" i="2"/>
  <c r="D114" i="2"/>
  <c r="E114" i="2"/>
  <c r="F114" i="2"/>
  <c r="D115" i="2"/>
  <c r="E115" i="2"/>
  <c r="F115" i="2"/>
  <c r="D116" i="2"/>
  <c r="E116" i="2"/>
  <c r="F116" i="2"/>
  <c r="D117" i="2"/>
  <c r="E117" i="2"/>
  <c r="F117" i="2"/>
  <c r="D118" i="2"/>
  <c r="E118" i="2"/>
  <c r="F118" i="2"/>
  <c r="D119" i="2"/>
  <c r="E119" i="2"/>
  <c r="F119" i="2"/>
  <c r="D120" i="2"/>
  <c r="E120" i="2"/>
  <c r="F120" i="2"/>
  <c r="D121" i="2"/>
  <c r="E121" i="2"/>
  <c r="F121" i="2"/>
  <c r="D122" i="2"/>
  <c r="E122" i="2"/>
  <c r="F122" i="2"/>
  <c r="D123" i="2"/>
  <c r="E123" i="2"/>
  <c r="F123" i="2"/>
  <c r="D124" i="2"/>
  <c r="E124" i="2"/>
  <c r="F124" i="2"/>
  <c r="D125" i="2"/>
  <c r="E125" i="2"/>
  <c r="F125" i="2"/>
  <c r="D126" i="2"/>
  <c r="E126" i="2"/>
  <c r="F126" i="2"/>
  <c r="D127" i="2"/>
  <c r="E127" i="2"/>
  <c r="F127" i="2"/>
  <c r="D128" i="2"/>
  <c r="E128" i="2"/>
  <c r="F128" i="2"/>
  <c r="D129" i="2"/>
  <c r="E129" i="2"/>
  <c r="F129" i="2"/>
  <c r="D130" i="2"/>
  <c r="E130" i="2"/>
  <c r="F130" i="2"/>
  <c r="D131" i="2"/>
  <c r="E131" i="2"/>
  <c r="F131" i="2"/>
  <c r="D132" i="2"/>
  <c r="E132" i="2"/>
  <c r="F132" i="2"/>
  <c r="D133" i="2"/>
  <c r="E133" i="2"/>
  <c r="F133" i="2"/>
  <c r="D134" i="2"/>
  <c r="E134" i="2"/>
  <c r="F134" i="2"/>
  <c r="D135" i="2"/>
  <c r="E135" i="2"/>
  <c r="F135" i="2"/>
  <c r="D136" i="2"/>
  <c r="E136" i="2"/>
  <c r="F136" i="2"/>
  <c r="D137" i="2"/>
  <c r="E137" i="2"/>
  <c r="F137" i="2"/>
  <c r="D138" i="2"/>
  <c r="E138" i="2"/>
  <c r="F138" i="2"/>
  <c r="D139" i="2"/>
  <c r="E139" i="2"/>
  <c r="F139" i="2"/>
  <c r="D140" i="2"/>
  <c r="E140" i="2"/>
  <c r="F140" i="2"/>
  <c r="D141" i="2"/>
  <c r="E141" i="2"/>
  <c r="F141" i="2"/>
  <c r="D142" i="2"/>
  <c r="E142" i="2"/>
  <c r="F142" i="2"/>
  <c r="D143" i="2"/>
  <c r="E143" i="2"/>
  <c r="F143" i="2"/>
  <c r="D144" i="2"/>
  <c r="E144" i="2"/>
  <c r="F144" i="2"/>
  <c r="D145" i="2"/>
  <c r="E145" i="2"/>
  <c r="F145" i="2"/>
  <c r="D146" i="2"/>
  <c r="E146" i="2"/>
  <c r="F146" i="2"/>
  <c r="D147" i="2"/>
  <c r="E147" i="2"/>
  <c r="F147" i="2"/>
  <c r="D148" i="2"/>
  <c r="E148" i="2"/>
  <c r="F148" i="2"/>
  <c r="D149" i="2"/>
  <c r="E149" i="2"/>
  <c r="F149" i="2"/>
  <c r="D150" i="2"/>
  <c r="E150" i="2"/>
  <c r="F150" i="2"/>
  <c r="D151" i="2"/>
  <c r="E151" i="2"/>
  <c r="F151" i="2"/>
  <c r="D152" i="2"/>
  <c r="E152" i="2"/>
  <c r="F152" i="2"/>
  <c r="D153" i="2"/>
  <c r="E153" i="2"/>
  <c r="F153" i="2"/>
  <c r="D154" i="2"/>
  <c r="E154" i="2"/>
  <c r="F154" i="2"/>
  <c r="D155" i="2"/>
  <c r="E155" i="2"/>
  <c r="F155" i="2"/>
  <c r="D156" i="2"/>
  <c r="E156" i="2"/>
  <c r="F156" i="2"/>
  <c r="D157" i="2"/>
  <c r="E157" i="2"/>
  <c r="F157" i="2"/>
  <c r="D158" i="2"/>
  <c r="E158" i="2"/>
  <c r="F158" i="2"/>
  <c r="D159" i="2"/>
  <c r="E159" i="2"/>
  <c r="F159" i="2"/>
  <c r="D160" i="2"/>
  <c r="E160" i="2"/>
  <c r="F160" i="2"/>
  <c r="D161" i="2"/>
  <c r="E161" i="2"/>
  <c r="F161" i="2"/>
  <c r="D162" i="2"/>
  <c r="E162" i="2"/>
  <c r="F162" i="2"/>
  <c r="D163" i="2"/>
  <c r="E163" i="2"/>
  <c r="F163" i="2"/>
  <c r="D164" i="2"/>
  <c r="E164" i="2"/>
  <c r="F164" i="2"/>
  <c r="D165" i="2"/>
  <c r="E165" i="2"/>
  <c r="F165" i="2"/>
  <c r="D166" i="2"/>
  <c r="E166" i="2"/>
  <c r="F166" i="2"/>
  <c r="D167" i="2"/>
  <c r="E167" i="2"/>
  <c r="F167" i="2"/>
  <c r="D168" i="2"/>
  <c r="E168" i="2"/>
  <c r="F168" i="2"/>
  <c r="D169" i="2"/>
  <c r="E169" i="2"/>
  <c r="F169" i="2"/>
  <c r="D170" i="2"/>
  <c r="E170" i="2"/>
  <c r="F170" i="2"/>
  <c r="D171" i="2"/>
  <c r="E171" i="2"/>
  <c r="F171" i="2"/>
  <c r="D172" i="2"/>
  <c r="E172" i="2"/>
  <c r="F172" i="2"/>
  <c r="D173" i="2"/>
  <c r="E173" i="2"/>
  <c r="F173" i="2"/>
  <c r="D174" i="2"/>
  <c r="E174" i="2"/>
  <c r="F174" i="2"/>
  <c r="D175" i="2"/>
  <c r="E175" i="2"/>
  <c r="F175" i="2"/>
  <c r="D176" i="2"/>
  <c r="E176" i="2"/>
  <c r="F176" i="2"/>
  <c r="D177" i="2"/>
  <c r="E177" i="2"/>
  <c r="F177" i="2"/>
  <c r="D178" i="2"/>
  <c r="E178" i="2"/>
  <c r="F178" i="2"/>
  <c r="D179" i="2"/>
  <c r="E179" i="2"/>
  <c r="F179" i="2"/>
  <c r="D180" i="2"/>
  <c r="E180" i="2"/>
  <c r="F180" i="2"/>
  <c r="D181" i="2"/>
  <c r="E181" i="2"/>
  <c r="F181" i="2"/>
  <c r="D182" i="2"/>
  <c r="E182" i="2"/>
  <c r="F182" i="2"/>
  <c r="D183" i="2"/>
  <c r="E183" i="2"/>
  <c r="F183" i="2"/>
  <c r="D184" i="2"/>
  <c r="E184" i="2"/>
  <c r="F184" i="2"/>
  <c r="D185" i="2"/>
  <c r="E185" i="2"/>
  <c r="F185" i="2"/>
  <c r="D186" i="2"/>
  <c r="E186" i="2"/>
  <c r="F186" i="2"/>
  <c r="D187" i="2"/>
  <c r="E187" i="2"/>
  <c r="F187" i="2"/>
  <c r="D188" i="2"/>
  <c r="E188" i="2"/>
  <c r="F188" i="2"/>
  <c r="D189" i="2"/>
  <c r="E189" i="2"/>
  <c r="F189" i="2"/>
  <c r="D190" i="2"/>
  <c r="E190" i="2"/>
  <c r="F190" i="2"/>
  <c r="D191" i="2"/>
  <c r="E191" i="2"/>
  <c r="F191" i="2"/>
  <c r="D192" i="2"/>
  <c r="E192" i="2"/>
  <c r="F192" i="2"/>
  <c r="D193" i="2"/>
  <c r="E193" i="2"/>
  <c r="F193" i="2"/>
  <c r="D194" i="2"/>
  <c r="E194" i="2"/>
  <c r="F194" i="2"/>
  <c r="D195" i="2"/>
  <c r="E195" i="2"/>
  <c r="F195" i="2"/>
  <c r="D196" i="2"/>
  <c r="E196" i="2"/>
  <c r="F196" i="2"/>
  <c r="D197" i="2"/>
  <c r="E197" i="2"/>
  <c r="F197" i="2"/>
  <c r="D198" i="2"/>
  <c r="E198" i="2"/>
  <c r="F198" i="2"/>
  <c r="D199" i="2"/>
  <c r="E199" i="2"/>
  <c r="F199" i="2"/>
  <c r="D200" i="2"/>
  <c r="E200" i="2"/>
  <c r="F200" i="2"/>
  <c r="D201" i="2"/>
  <c r="E201" i="2"/>
  <c r="F201" i="2"/>
  <c r="D202" i="2"/>
  <c r="E202" i="2"/>
  <c r="F202" i="2"/>
  <c r="D203" i="2"/>
  <c r="E203" i="2"/>
  <c r="F203" i="2"/>
  <c r="D204" i="2"/>
  <c r="E204" i="2"/>
  <c r="F204" i="2"/>
  <c r="D205" i="2"/>
  <c r="E205" i="2"/>
  <c r="F205" i="2"/>
  <c r="D206" i="2"/>
  <c r="E206" i="2"/>
  <c r="F206" i="2"/>
  <c r="D207" i="2"/>
  <c r="E207" i="2"/>
  <c r="F207" i="2"/>
  <c r="D208" i="2"/>
  <c r="E208" i="2"/>
  <c r="F208" i="2"/>
  <c r="D209" i="2"/>
  <c r="E209" i="2"/>
  <c r="F209" i="2"/>
  <c r="D210" i="2"/>
  <c r="E210" i="2"/>
  <c r="F210" i="2"/>
  <c r="D211" i="2"/>
  <c r="E211" i="2"/>
  <c r="F211" i="2"/>
  <c r="D212" i="2"/>
  <c r="E212" i="2"/>
  <c r="F212" i="2"/>
  <c r="D213" i="2"/>
  <c r="E213" i="2"/>
  <c r="F213" i="2"/>
  <c r="D214" i="2"/>
  <c r="E214" i="2"/>
  <c r="F214" i="2"/>
  <c r="D215" i="2"/>
  <c r="E215" i="2"/>
  <c r="F215" i="2"/>
  <c r="D216" i="2"/>
  <c r="E216" i="2"/>
  <c r="F216" i="2"/>
  <c r="D217" i="2"/>
  <c r="E217" i="2"/>
  <c r="F217" i="2"/>
  <c r="D218" i="2"/>
  <c r="E218" i="2"/>
  <c r="F218" i="2"/>
  <c r="D219" i="2"/>
  <c r="E219" i="2"/>
  <c r="F219" i="2"/>
  <c r="D220" i="2"/>
  <c r="E220" i="2"/>
  <c r="F220" i="2"/>
  <c r="D221" i="2"/>
  <c r="E221" i="2"/>
  <c r="F221" i="2"/>
  <c r="D222" i="2"/>
  <c r="E222" i="2"/>
  <c r="F222" i="2"/>
  <c r="D223" i="2"/>
  <c r="E223" i="2"/>
  <c r="F223" i="2"/>
  <c r="D224" i="2"/>
  <c r="E224" i="2"/>
  <c r="F224" i="2"/>
  <c r="D225" i="2"/>
  <c r="E225" i="2"/>
  <c r="F225" i="2"/>
  <c r="D226" i="2"/>
  <c r="E226" i="2"/>
  <c r="F226" i="2"/>
  <c r="D227" i="2"/>
  <c r="E227" i="2"/>
  <c r="F227" i="2"/>
  <c r="D228" i="2"/>
  <c r="E228" i="2"/>
  <c r="F228" i="2"/>
  <c r="D229" i="2"/>
  <c r="E229" i="2"/>
  <c r="F229" i="2"/>
  <c r="D230" i="2"/>
  <c r="E230" i="2"/>
  <c r="F230" i="2"/>
  <c r="D231" i="2"/>
  <c r="E231" i="2"/>
  <c r="F231" i="2"/>
  <c r="D232" i="2"/>
  <c r="E232" i="2"/>
  <c r="F232" i="2"/>
  <c r="D233" i="2"/>
  <c r="E233" i="2"/>
  <c r="F233" i="2"/>
  <c r="D234" i="2"/>
  <c r="E234" i="2"/>
  <c r="F234" i="2"/>
  <c r="D235" i="2"/>
  <c r="E235" i="2"/>
  <c r="F235" i="2"/>
  <c r="D236" i="2"/>
  <c r="E236" i="2"/>
  <c r="F236" i="2"/>
  <c r="D237" i="2"/>
  <c r="E237" i="2"/>
  <c r="F237" i="2"/>
  <c r="D238" i="2"/>
  <c r="E238" i="2"/>
  <c r="F238" i="2"/>
  <c r="D239" i="2"/>
  <c r="E239" i="2"/>
  <c r="F239" i="2"/>
  <c r="D240" i="2"/>
  <c r="E240" i="2"/>
  <c r="F240" i="2"/>
  <c r="D241" i="2"/>
  <c r="E241" i="2"/>
  <c r="F241" i="2"/>
  <c r="D242" i="2"/>
  <c r="E242" i="2"/>
  <c r="F242" i="2"/>
  <c r="D243" i="2"/>
  <c r="E243" i="2"/>
  <c r="F243" i="2"/>
  <c r="D244" i="2"/>
  <c r="E244" i="2"/>
  <c r="F244" i="2"/>
  <c r="D245" i="2"/>
  <c r="E245" i="2"/>
  <c r="F245" i="2"/>
  <c r="D246" i="2"/>
  <c r="E246" i="2"/>
  <c r="F246" i="2"/>
  <c r="D247" i="2"/>
  <c r="E247" i="2"/>
  <c r="F247" i="2"/>
  <c r="D248" i="2"/>
  <c r="E248" i="2"/>
  <c r="F248" i="2"/>
  <c r="D249" i="2"/>
  <c r="E249" i="2"/>
  <c r="F249" i="2"/>
  <c r="D250" i="2"/>
  <c r="E250" i="2"/>
  <c r="F250" i="2"/>
  <c r="D251" i="2"/>
  <c r="E251" i="2"/>
  <c r="F251" i="2"/>
  <c r="D252" i="2"/>
  <c r="E252" i="2"/>
  <c r="F252" i="2"/>
  <c r="D253" i="2"/>
  <c r="E253" i="2"/>
  <c r="F253" i="2"/>
  <c r="D254" i="2"/>
  <c r="E254" i="2"/>
  <c r="F254" i="2"/>
  <c r="D255" i="2"/>
  <c r="E255" i="2"/>
  <c r="F255" i="2"/>
  <c r="D256" i="2"/>
  <c r="E256" i="2"/>
  <c r="F256" i="2"/>
  <c r="D257" i="2"/>
  <c r="E257" i="2"/>
  <c r="F257" i="2"/>
  <c r="D258" i="2"/>
  <c r="E258" i="2"/>
  <c r="F258" i="2"/>
  <c r="D259" i="2"/>
  <c r="E259" i="2"/>
  <c r="F259" i="2"/>
  <c r="D260" i="2"/>
  <c r="E260" i="2"/>
  <c r="F260" i="2"/>
  <c r="D261" i="2"/>
  <c r="E261" i="2"/>
  <c r="F261" i="2"/>
  <c r="D262" i="2"/>
  <c r="E262" i="2"/>
  <c r="F262" i="2"/>
  <c r="D263" i="2"/>
  <c r="E263" i="2"/>
  <c r="F263" i="2"/>
  <c r="D264" i="2"/>
  <c r="E264" i="2"/>
  <c r="F264" i="2"/>
  <c r="D265" i="2"/>
  <c r="E265" i="2"/>
  <c r="F265" i="2"/>
  <c r="D266" i="2"/>
  <c r="E266" i="2"/>
  <c r="F266" i="2"/>
  <c r="D267" i="2"/>
  <c r="E267" i="2"/>
  <c r="F267" i="2"/>
  <c r="D268" i="2"/>
  <c r="E268" i="2"/>
  <c r="F268" i="2"/>
  <c r="D269" i="2"/>
  <c r="E269" i="2"/>
  <c r="F269" i="2"/>
  <c r="D270" i="2"/>
  <c r="E270" i="2"/>
  <c r="F270" i="2"/>
  <c r="D271" i="2"/>
  <c r="E271" i="2"/>
  <c r="F271" i="2"/>
  <c r="D272" i="2"/>
  <c r="E272" i="2"/>
  <c r="F272" i="2"/>
  <c r="D273" i="2"/>
  <c r="E273" i="2"/>
  <c r="F273" i="2"/>
  <c r="D274" i="2"/>
  <c r="E274" i="2"/>
  <c r="F274" i="2"/>
  <c r="D275" i="2"/>
  <c r="E275" i="2"/>
  <c r="F275" i="2"/>
  <c r="D276" i="2"/>
  <c r="E276" i="2"/>
  <c r="F276" i="2"/>
  <c r="D277" i="2"/>
  <c r="E277" i="2"/>
  <c r="F277" i="2"/>
  <c r="D278" i="2"/>
  <c r="E278" i="2"/>
  <c r="F278" i="2"/>
  <c r="D279" i="2"/>
  <c r="E279" i="2"/>
  <c r="F279" i="2"/>
  <c r="D280" i="2"/>
  <c r="E280" i="2"/>
  <c r="F280" i="2"/>
  <c r="D281" i="2"/>
  <c r="E281" i="2"/>
  <c r="F281" i="2"/>
  <c r="D282" i="2"/>
  <c r="E282" i="2"/>
  <c r="F282" i="2"/>
  <c r="D283" i="2"/>
  <c r="E283" i="2"/>
  <c r="F283" i="2"/>
  <c r="D284" i="2"/>
  <c r="E284" i="2"/>
  <c r="F284" i="2"/>
  <c r="D285" i="2"/>
  <c r="E285" i="2"/>
  <c r="F285" i="2"/>
  <c r="D286" i="2"/>
  <c r="E286" i="2"/>
  <c r="F286" i="2"/>
  <c r="D287" i="2"/>
  <c r="E287" i="2"/>
  <c r="F287" i="2"/>
  <c r="D288" i="2"/>
  <c r="E288" i="2"/>
  <c r="F288" i="2"/>
  <c r="D289" i="2"/>
  <c r="E289" i="2"/>
  <c r="F289" i="2"/>
  <c r="D290" i="2"/>
  <c r="E290" i="2"/>
  <c r="F290" i="2"/>
  <c r="D291" i="2"/>
  <c r="E291" i="2"/>
  <c r="F291" i="2"/>
  <c r="D292" i="2"/>
  <c r="E292" i="2"/>
  <c r="F292" i="2"/>
  <c r="D293" i="2"/>
  <c r="E293" i="2"/>
  <c r="F293" i="2"/>
  <c r="D294" i="2"/>
  <c r="E294" i="2"/>
  <c r="F294" i="2"/>
  <c r="D295" i="2"/>
  <c r="E295" i="2"/>
  <c r="F295" i="2"/>
  <c r="D296" i="2"/>
  <c r="E296" i="2"/>
  <c r="F296" i="2"/>
  <c r="D297" i="2"/>
  <c r="E297" i="2"/>
  <c r="F297" i="2"/>
  <c r="D298" i="2"/>
  <c r="E298" i="2"/>
  <c r="F298" i="2"/>
  <c r="D299" i="2"/>
  <c r="E299" i="2"/>
  <c r="F299" i="2"/>
  <c r="D300" i="2"/>
  <c r="E300" i="2"/>
  <c r="F300" i="2"/>
  <c r="D301" i="2"/>
  <c r="E301" i="2"/>
  <c r="F301" i="2"/>
  <c r="D302" i="2"/>
  <c r="E302" i="2"/>
  <c r="F302" i="2"/>
  <c r="D303" i="2"/>
  <c r="E303" i="2"/>
  <c r="F303" i="2"/>
  <c r="D304" i="2"/>
  <c r="E304" i="2"/>
  <c r="F304" i="2"/>
  <c r="D305" i="2"/>
  <c r="E305" i="2"/>
  <c r="F305" i="2"/>
  <c r="D306" i="2"/>
  <c r="E306" i="2"/>
  <c r="F306" i="2"/>
  <c r="D307" i="2"/>
  <c r="E307" i="2"/>
  <c r="F307" i="2"/>
  <c r="D308" i="2"/>
  <c r="E308" i="2"/>
  <c r="F308" i="2"/>
  <c r="D309" i="2"/>
  <c r="E309" i="2"/>
  <c r="F309" i="2"/>
  <c r="D310" i="2"/>
  <c r="E310" i="2"/>
  <c r="F310" i="2"/>
  <c r="D311" i="2"/>
  <c r="E311" i="2"/>
  <c r="F311" i="2"/>
  <c r="D312" i="2"/>
  <c r="E312" i="2"/>
  <c r="F312" i="2"/>
  <c r="D313" i="2"/>
  <c r="E313" i="2"/>
  <c r="F313" i="2"/>
  <c r="D314" i="2"/>
  <c r="E314" i="2"/>
  <c r="F314" i="2"/>
  <c r="D315" i="2"/>
  <c r="E315" i="2"/>
  <c r="F315" i="2"/>
  <c r="D316" i="2"/>
  <c r="E316" i="2"/>
  <c r="F316" i="2"/>
  <c r="D317" i="2"/>
  <c r="E317" i="2"/>
  <c r="F317" i="2"/>
  <c r="D318" i="2"/>
  <c r="E318" i="2"/>
  <c r="F318" i="2"/>
  <c r="D319" i="2"/>
  <c r="E319" i="2"/>
  <c r="F319" i="2"/>
  <c r="D320" i="2"/>
  <c r="E320" i="2"/>
  <c r="F320" i="2"/>
  <c r="D321" i="2"/>
  <c r="E321" i="2"/>
  <c r="F321" i="2"/>
  <c r="D322" i="2"/>
  <c r="E322" i="2"/>
  <c r="F322"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D224" i="15"/>
  <c r="D225" i="15"/>
  <c r="A154" i="15"/>
  <c r="A155" i="15" s="1"/>
  <c r="A156" i="15" s="1"/>
  <c r="A157" i="15" s="1"/>
  <c r="A158" i="15" s="1"/>
  <c r="A159" i="15" s="1"/>
  <c r="C89" i="15"/>
  <c r="G36" i="2"/>
  <c r="G68" i="2"/>
  <c r="G100" i="2"/>
  <c r="G132" i="2"/>
  <c r="G164" i="2"/>
  <c r="G196" i="2"/>
  <c r="G23" i="2"/>
  <c r="G55" i="2"/>
  <c r="G87" i="2"/>
  <c r="G119" i="2"/>
  <c r="G151" i="2"/>
  <c r="G183" i="2"/>
  <c r="G22" i="2"/>
  <c r="G54" i="2"/>
  <c r="G86" i="2"/>
  <c r="G118" i="2"/>
  <c r="G150" i="2"/>
  <c r="G182" i="2"/>
  <c r="G25" i="2"/>
  <c r="G145" i="2"/>
  <c r="G223" i="2"/>
  <c r="G255" i="2"/>
  <c r="G287" i="2"/>
  <c r="G319" i="2"/>
  <c r="G149" i="2"/>
  <c r="G230" i="2"/>
  <c r="G262" i="2"/>
  <c r="G294" i="2"/>
  <c r="G41" i="2"/>
  <c r="G169" i="2"/>
  <c r="G125" i="2"/>
  <c r="G256" i="2"/>
  <c r="G297" i="2"/>
  <c r="G260" i="2"/>
  <c r="G224" i="2"/>
  <c r="G241" i="2"/>
  <c r="G316" i="2"/>
  <c r="G277" i="2"/>
  <c r="G127" i="2"/>
  <c r="G94" i="2"/>
  <c r="G190" i="2"/>
  <c r="G177" i="2"/>
  <c r="G263" i="2"/>
  <c r="G181" i="2"/>
  <c r="G270" i="2"/>
  <c r="G201" i="2"/>
  <c r="G276" i="2"/>
  <c r="G273" i="2"/>
  <c r="G48" i="2"/>
  <c r="G80" i="2"/>
  <c r="G112" i="2"/>
  <c r="G144" i="2"/>
  <c r="G176" i="2"/>
  <c r="G208" i="2"/>
  <c r="G35" i="2"/>
  <c r="G67" i="2"/>
  <c r="G99" i="2"/>
  <c r="G131" i="2"/>
  <c r="G163" i="2"/>
  <c r="G195" i="2"/>
  <c r="G34" i="2"/>
  <c r="G66" i="2"/>
  <c r="G98" i="2"/>
  <c r="G130" i="2"/>
  <c r="G162" i="2"/>
  <c r="G194" i="2"/>
  <c r="G65" i="2"/>
  <c r="G193" i="2"/>
  <c r="G235" i="2"/>
  <c r="G267" i="2"/>
  <c r="G299" i="2"/>
  <c r="G69" i="2"/>
  <c r="G197" i="2"/>
  <c r="G242" i="2"/>
  <c r="G274" i="2"/>
  <c r="G306" i="2"/>
  <c r="G89" i="2"/>
  <c r="G45" i="2"/>
  <c r="G173" i="2"/>
  <c r="G320" i="2"/>
  <c r="G308" i="2"/>
  <c r="G253" i="2"/>
  <c r="G264" i="2"/>
  <c r="G289" i="2"/>
  <c r="G252" i="2"/>
  <c r="G304" i="2"/>
  <c r="G180" i="2"/>
  <c r="G135" i="2"/>
  <c r="G199" i="2"/>
  <c r="G70" i="2"/>
  <c r="G134" i="2"/>
  <c r="G198" i="2"/>
  <c r="G209" i="2"/>
  <c r="G271" i="2"/>
  <c r="G85" i="2"/>
  <c r="G246" i="2"/>
  <c r="G310" i="2"/>
  <c r="G61" i="2"/>
  <c r="G225" i="2"/>
  <c r="G269" i="2"/>
  <c r="G305" i="2"/>
  <c r="G56" i="2"/>
  <c r="G120" i="2"/>
  <c r="G184" i="2"/>
  <c r="G43" i="2"/>
  <c r="G107" i="2"/>
  <c r="G171" i="2"/>
  <c r="G42" i="2"/>
  <c r="G106" i="2"/>
  <c r="G202" i="2"/>
  <c r="G217" i="2"/>
  <c r="G275" i="2"/>
  <c r="G101" i="2"/>
  <c r="G250" i="2"/>
  <c r="G314" i="2"/>
  <c r="G77" i="2"/>
  <c r="G249" i="2"/>
  <c r="G285" i="2"/>
  <c r="G321" i="2"/>
  <c r="G129" i="2"/>
  <c r="G315" i="2"/>
  <c r="G258" i="2"/>
  <c r="G153" i="2"/>
  <c r="G244" i="2"/>
  <c r="G261" i="2"/>
  <c r="G165" i="2"/>
  <c r="G257" i="2"/>
  <c r="G44" i="2"/>
  <c r="G76" i="2"/>
  <c r="G108" i="2"/>
  <c r="G140" i="2"/>
  <c r="G172" i="2"/>
  <c r="G204" i="2"/>
  <c r="G31" i="2"/>
  <c r="G63" i="2"/>
  <c r="G95" i="2"/>
  <c r="G159" i="2"/>
  <c r="G191" i="2"/>
  <c r="G30" i="2"/>
  <c r="G62" i="2"/>
  <c r="G126" i="2"/>
  <c r="G158" i="2"/>
  <c r="G49" i="2"/>
  <c r="G231" i="2"/>
  <c r="G53" i="2"/>
  <c r="G238" i="2"/>
  <c r="G157" i="2"/>
  <c r="G233" i="2"/>
  <c r="G232" i="2"/>
  <c r="G20" i="2"/>
  <c r="G52" i="2"/>
  <c r="G84" i="2"/>
  <c r="G116" i="2"/>
  <c r="G148" i="2"/>
  <c r="G212" i="2"/>
  <c r="G39" i="2"/>
  <c r="G71" i="2"/>
  <c r="G103" i="2"/>
  <c r="G167" i="2"/>
  <c r="G38" i="2"/>
  <c r="G102" i="2"/>
  <c r="G166" i="2"/>
  <c r="G81" i="2"/>
  <c r="G239" i="2"/>
  <c r="G303" i="2"/>
  <c r="G213" i="2"/>
  <c r="G278" i="2"/>
  <c r="G105" i="2"/>
  <c r="G189" i="2"/>
  <c r="G312" i="2"/>
  <c r="G280" i="2"/>
  <c r="G268" i="2"/>
  <c r="G24" i="2"/>
  <c r="G88" i="2"/>
  <c r="G152" i="2"/>
  <c r="G216" i="2"/>
  <c r="G75" i="2"/>
  <c r="G139" i="2"/>
  <c r="G203" i="2"/>
  <c r="G74" i="2"/>
  <c r="G138" i="2"/>
  <c r="G170" i="2"/>
  <c r="G97" i="2"/>
  <c r="G243" i="2"/>
  <c r="G307" i="2"/>
  <c r="G219" i="2"/>
  <c r="G282" i="2"/>
  <c r="G121" i="2"/>
  <c r="G205" i="2"/>
  <c r="G215" i="2"/>
  <c r="G296" i="2"/>
  <c r="G236" i="2"/>
  <c r="G146" i="2"/>
  <c r="G226" i="2"/>
  <c r="G240" i="2"/>
  <c r="G228" i="2"/>
  <c r="G59" i="2"/>
  <c r="G122" i="2"/>
  <c r="G29" i="2"/>
  <c r="G259" i="2"/>
  <c r="G234" i="2"/>
  <c r="G57" i="2"/>
  <c r="G272" i="2"/>
  <c r="G214" i="2"/>
  <c r="G178" i="2"/>
  <c r="G40" i="2"/>
  <c r="G104" i="2"/>
  <c r="G168" i="2"/>
  <c r="G27" i="2"/>
  <c r="G123" i="2"/>
  <c r="G187" i="2"/>
  <c r="G58" i="2"/>
  <c r="G154" i="2"/>
  <c r="G161" i="2"/>
  <c r="G291" i="2"/>
  <c r="G266" i="2"/>
  <c r="G185" i="2"/>
  <c r="G313" i="2"/>
  <c r="G293" i="2"/>
  <c r="G295" i="2"/>
  <c r="G73" i="2"/>
  <c r="G288" i="2"/>
  <c r="G248" i="2"/>
  <c r="G309" i="2"/>
  <c r="G28" i="2"/>
  <c r="G60" i="2"/>
  <c r="G92" i="2"/>
  <c r="G124" i="2"/>
  <c r="G156" i="2"/>
  <c r="G188" i="2"/>
  <c r="G220" i="2"/>
  <c r="G47" i="2"/>
  <c r="G79" i="2"/>
  <c r="G111" i="2"/>
  <c r="G143" i="2"/>
  <c r="G175" i="2"/>
  <c r="G207" i="2"/>
  <c r="G46" i="2"/>
  <c r="G78" i="2"/>
  <c r="G110" i="2"/>
  <c r="G142" i="2"/>
  <c r="G174" i="2"/>
  <c r="G206" i="2"/>
  <c r="G113" i="2"/>
  <c r="G21" i="2"/>
  <c r="G247" i="2"/>
  <c r="G279" i="2"/>
  <c r="G311" i="2"/>
  <c r="G117" i="2"/>
  <c r="G222" i="2"/>
  <c r="G254" i="2"/>
  <c r="G286" i="2"/>
  <c r="G318" i="2"/>
  <c r="G137" i="2"/>
  <c r="G93" i="2"/>
  <c r="G221" i="2"/>
  <c r="G265" i="2"/>
  <c r="G229" i="2"/>
  <c r="G301" i="2"/>
  <c r="G218" i="2"/>
  <c r="G284" i="2"/>
  <c r="G245" i="2"/>
  <c r="G82" i="2"/>
  <c r="G283" i="2"/>
  <c r="G322" i="2"/>
  <c r="G281" i="2"/>
  <c r="G300" i="2"/>
  <c r="G72" i="2"/>
  <c r="G136" i="2"/>
  <c r="G200" i="2"/>
  <c r="G91" i="2"/>
  <c r="G155" i="2"/>
  <c r="G26" i="2"/>
  <c r="G90" i="2"/>
  <c r="G186" i="2"/>
  <c r="G227" i="2"/>
  <c r="G37" i="2"/>
  <c r="G298" i="2"/>
  <c r="G141" i="2"/>
  <c r="G292" i="2"/>
  <c r="G302" i="2"/>
  <c r="G32" i="2"/>
  <c r="G64" i="2"/>
  <c r="G96" i="2"/>
  <c r="G128" i="2"/>
  <c r="G160" i="2"/>
  <c r="G192" i="2"/>
  <c r="G19" i="2"/>
  <c r="G51" i="2"/>
  <c r="G83" i="2"/>
  <c r="G115" i="2"/>
  <c r="G147" i="2"/>
  <c r="G179" i="2"/>
  <c r="G211" i="2"/>
  <c r="G50" i="2"/>
  <c r="G114" i="2"/>
  <c r="G210" i="2"/>
  <c r="G33" i="2"/>
  <c r="G251" i="2"/>
  <c r="G133" i="2"/>
  <c r="G290" i="2"/>
  <c r="G109" i="2"/>
  <c r="G317" i="2"/>
  <c r="G237" i="2"/>
  <c r="H309" i="2" l="1"/>
  <c r="H293" i="2"/>
  <c r="H277" i="2"/>
  <c r="H261" i="2"/>
  <c r="H245" i="2"/>
  <c r="H214" i="2"/>
  <c r="H321" i="2"/>
  <c r="H305" i="2"/>
  <c r="H289" i="2"/>
  <c r="H273" i="2"/>
  <c r="H257" i="2"/>
  <c r="H241" i="2"/>
  <c r="H317" i="2"/>
  <c r="H301" i="2"/>
  <c r="H285" i="2"/>
  <c r="H269" i="2"/>
  <c r="H253" i="2"/>
  <c r="H260" i="2"/>
  <c r="H244" i="2"/>
  <c r="H215" i="2"/>
  <c r="H313" i="2"/>
  <c r="H297" i="2"/>
  <c r="H281" i="2"/>
  <c r="H265" i="2"/>
  <c r="H249" i="2"/>
  <c r="H240" i="2"/>
  <c r="H221" i="2"/>
  <c r="H205" i="2"/>
  <c r="H189" i="2"/>
  <c r="H173" i="2"/>
  <c r="H157" i="2"/>
  <c r="H141" i="2"/>
  <c r="H125" i="2"/>
  <c r="H109" i="2"/>
  <c r="H93" i="2"/>
  <c r="H77" i="2"/>
  <c r="H61" i="2"/>
  <c r="H45" i="2"/>
  <c r="H201" i="2"/>
  <c r="H185" i="2"/>
  <c r="H169" i="2"/>
  <c r="H153" i="2"/>
  <c r="H137" i="2"/>
  <c r="H121" i="2"/>
  <c r="H105" i="2"/>
  <c r="H89" i="2"/>
  <c r="H73" i="2"/>
  <c r="H57" i="2"/>
  <c r="H41" i="2"/>
  <c r="H306" i="2"/>
  <c r="H302" i="2"/>
  <c r="H298" i="2"/>
  <c r="H294" i="2"/>
  <c r="H290" i="2"/>
  <c r="H286" i="2"/>
  <c r="H282" i="2"/>
  <c r="H278" i="2"/>
  <c r="H274" i="2"/>
  <c r="H270" i="2"/>
  <c r="H266" i="2"/>
  <c r="H262" i="2"/>
  <c r="H258" i="2"/>
  <c r="H254" i="2"/>
  <c r="H250" i="2"/>
  <c r="H246" i="2"/>
  <c r="H242" i="2"/>
  <c r="H238" i="2"/>
  <c r="H234" i="2"/>
  <c r="H230" i="2"/>
  <c r="H219" i="2"/>
  <c r="H213" i="2"/>
  <c r="H197" i="2"/>
  <c r="H181" i="2"/>
  <c r="H165" i="2"/>
  <c r="H149" i="2"/>
  <c r="H133" i="2"/>
  <c r="H117" i="2"/>
  <c r="H101" i="2"/>
  <c r="H85" i="2"/>
  <c r="H69" i="2"/>
  <c r="H53" i="2"/>
  <c r="H37" i="2"/>
  <c r="H33" i="2"/>
  <c r="H21" i="2"/>
  <c r="H217" i="2"/>
  <c r="H209" i="2"/>
  <c r="H193" i="2"/>
  <c r="H177" i="2"/>
  <c r="H161" i="2"/>
  <c r="H145" i="2"/>
  <c r="H129" i="2"/>
  <c r="H113" i="2"/>
  <c r="H97" i="2"/>
  <c r="H81" i="2"/>
  <c r="H65" i="2"/>
  <c r="H49" i="2"/>
  <c r="H29" i="2"/>
  <c r="H25" i="2"/>
  <c r="H210" i="2"/>
  <c r="H206" i="2"/>
  <c r="H202" i="2"/>
  <c r="H198" i="2"/>
  <c r="H194" i="2"/>
  <c r="H190" i="2"/>
  <c r="H186" i="2"/>
  <c r="H182" i="2"/>
  <c r="H178" i="2"/>
  <c r="H174" i="2"/>
  <c r="H170" i="2"/>
  <c r="H166" i="2"/>
  <c r="H162" i="2"/>
  <c r="H158" i="2"/>
  <c r="H154" i="2"/>
  <c r="H150" i="2"/>
  <c r="H146" i="2"/>
  <c r="H142" i="2"/>
  <c r="H138" i="2"/>
  <c r="H134" i="2"/>
  <c r="H130" i="2"/>
  <c r="H126" i="2"/>
  <c r="H122" i="2"/>
  <c r="H118" i="2"/>
  <c r="H114" i="2"/>
  <c r="H110" i="2"/>
  <c r="H106" i="2"/>
  <c r="H102" i="2"/>
  <c r="H98" i="2"/>
  <c r="H94" i="2"/>
  <c r="H90" i="2"/>
  <c r="H86" i="2"/>
  <c r="H82" i="2"/>
  <c r="H78" i="2"/>
  <c r="H74" i="2"/>
  <c r="H70" i="2"/>
  <c r="H66" i="2"/>
  <c r="H62" i="2"/>
  <c r="H58" i="2"/>
  <c r="H54" i="2"/>
  <c r="H50" i="2"/>
  <c r="H46" i="2"/>
  <c r="H42" i="2"/>
  <c r="H38" i="2"/>
  <c r="H34" i="2"/>
  <c r="H30" i="2"/>
  <c r="H26" i="2"/>
  <c r="H22" i="2"/>
  <c r="H211" i="2"/>
  <c r="H207" i="2"/>
  <c r="H203" i="2"/>
  <c r="H199" i="2"/>
  <c r="H195" i="2"/>
  <c r="H191" i="2"/>
  <c r="H187" i="2"/>
  <c r="H183" i="2"/>
  <c r="H179" i="2"/>
  <c r="H175" i="2"/>
  <c r="H171" i="2"/>
  <c r="H167" i="2"/>
  <c r="H163" i="2"/>
  <c r="H159" i="2"/>
  <c r="H155" i="2"/>
  <c r="H151" i="2"/>
  <c r="H147" i="2"/>
  <c r="H143" i="2"/>
  <c r="H139" i="2"/>
  <c r="H135" i="2"/>
  <c r="H131" i="2"/>
  <c r="H127" i="2"/>
  <c r="H123" i="2"/>
  <c r="H119" i="2"/>
  <c r="H115" i="2"/>
  <c r="H111" i="2"/>
  <c r="H107" i="2"/>
  <c r="H103" i="2"/>
  <c r="H99" i="2"/>
  <c r="H95" i="2"/>
  <c r="H91" i="2"/>
  <c r="H87" i="2"/>
  <c r="H83" i="2"/>
  <c r="H79" i="2"/>
  <c r="H75" i="2"/>
  <c r="H71" i="2"/>
  <c r="H67" i="2"/>
  <c r="H63" i="2"/>
  <c r="H59" i="2"/>
  <c r="H55" i="2"/>
  <c r="H51" i="2"/>
  <c r="H47" i="2"/>
  <c r="H43" i="2"/>
  <c r="H39" i="2"/>
  <c r="H35" i="2"/>
  <c r="H31" i="2"/>
  <c r="H27" i="2"/>
  <c r="H23" i="2"/>
  <c r="H208" i="2"/>
  <c r="H200" i="2"/>
  <c r="H192" i="2"/>
  <c r="H184" i="2"/>
  <c r="H176" i="2"/>
  <c r="H168" i="2"/>
  <c r="H160" i="2"/>
  <c r="H152" i="2"/>
  <c r="H144" i="2"/>
  <c r="H136" i="2"/>
  <c r="H128" i="2"/>
  <c r="H120" i="2"/>
  <c r="H112" i="2"/>
  <c r="H104" i="2"/>
  <c r="H96" i="2"/>
  <c r="H88" i="2"/>
  <c r="H80" i="2"/>
  <c r="H72" i="2"/>
  <c r="H56" i="2"/>
  <c r="H40" i="2"/>
  <c r="H316" i="2"/>
  <c r="H308" i="2"/>
  <c r="H300" i="2"/>
  <c r="H292" i="2"/>
  <c r="H284" i="2"/>
  <c r="H276" i="2"/>
  <c r="H268" i="2"/>
  <c r="H252" i="2"/>
  <c r="H236" i="2"/>
  <c r="H228" i="2"/>
  <c r="H320" i="2"/>
  <c r="H312" i="2"/>
  <c r="H304" i="2"/>
  <c r="H296" i="2"/>
  <c r="H288" i="2"/>
  <c r="H280" i="2"/>
  <c r="H272" i="2"/>
  <c r="H264" i="2"/>
  <c r="H256" i="2"/>
  <c r="H248" i="2"/>
  <c r="H232" i="2"/>
  <c r="H224" i="2"/>
  <c r="H318" i="2"/>
  <c r="H311" i="2"/>
  <c r="H295" i="2"/>
  <c r="H279" i="2"/>
  <c r="H263" i="2"/>
  <c r="H247" i="2"/>
  <c r="H225" i="2"/>
  <c r="H223" i="2"/>
  <c r="H212" i="2"/>
  <c r="H180" i="2"/>
  <c r="H314" i="2"/>
  <c r="H307" i="2"/>
  <c r="H291" i="2"/>
  <c r="H275" i="2"/>
  <c r="H259" i="2"/>
  <c r="H243" i="2"/>
  <c r="H216" i="2"/>
  <c r="H226" i="2"/>
  <c r="H220" i="2"/>
  <c r="H204" i="2"/>
  <c r="H172" i="2"/>
  <c r="H164" i="2"/>
  <c r="H156" i="2"/>
  <c r="H148" i="2"/>
  <c r="H140" i="2"/>
  <c r="H132" i="2"/>
  <c r="H124" i="2"/>
  <c r="H116" i="2"/>
  <c r="H108" i="2"/>
  <c r="H100" i="2"/>
  <c r="H92" i="2"/>
  <c r="H84" i="2"/>
  <c r="H76" i="2"/>
  <c r="H68" i="2"/>
  <c r="H60" i="2"/>
  <c r="H52" i="2"/>
  <c r="H44" i="2"/>
  <c r="H36" i="2"/>
  <c r="H28" i="2"/>
  <c r="H20" i="2"/>
  <c r="H319" i="2"/>
  <c r="H310" i="2"/>
  <c r="H303" i="2"/>
  <c r="H287" i="2"/>
  <c r="H271" i="2"/>
  <c r="H255" i="2"/>
  <c r="H239" i="2"/>
  <c r="H222" i="2"/>
  <c r="H218" i="2"/>
  <c r="H237" i="2"/>
  <c r="H235" i="2"/>
  <c r="H196" i="2"/>
  <c r="H322" i="2"/>
  <c r="H315" i="2"/>
  <c r="H299" i="2"/>
  <c r="H283" i="2"/>
  <c r="H267" i="2"/>
  <c r="H251" i="2"/>
  <c r="H233" i="2"/>
  <c r="H231" i="2"/>
  <c r="H229" i="2"/>
  <c r="H227" i="2"/>
  <c r="H188" i="2"/>
  <c r="H64" i="2"/>
  <c r="H48" i="2"/>
  <c r="H32" i="2"/>
  <c r="H24" i="2"/>
  <c r="H19" i="2"/>
  <c r="A20" i="9"/>
  <c r="A21" i="9"/>
  <c r="A28" i="9"/>
  <c r="A36" i="9"/>
  <c r="A44" i="9"/>
  <c r="A52" i="9"/>
  <c r="A60" i="9"/>
  <c r="A68" i="9"/>
  <c r="A76" i="9"/>
  <c r="A84" i="9"/>
  <c r="A92" i="9"/>
  <c r="A100" i="9"/>
  <c r="A108" i="9"/>
  <c r="A116" i="9"/>
  <c r="A124" i="9"/>
  <c r="A140" i="9"/>
  <c r="A148" i="9"/>
  <c r="A156" i="9"/>
  <c r="A164" i="9"/>
  <c r="A172" i="9"/>
  <c r="A180" i="9"/>
  <c r="A188" i="9"/>
  <c r="A196" i="9"/>
  <c r="A204" i="9"/>
  <c r="A212" i="9"/>
  <c r="A220" i="9"/>
  <c r="A228" i="9"/>
  <c r="A236" i="9"/>
  <c r="A244" i="9"/>
  <c r="A252" i="9"/>
  <c r="A260" i="9"/>
  <c r="A268" i="9"/>
  <c r="A276" i="9"/>
  <c r="A284" i="9"/>
  <c r="A292" i="9"/>
  <c r="A300" i="9"/>
  <c r="A308" i="9"/>
  <c r="A311" i="9"/>
  <c r="A316" i="9"/>
  <c r="C329" i="15"/>
  <c r="D329" i="15"/>
  <c r="C328" i="15"/>
  <c r="D328" i="15"/>
  <c r="C300" i="15"/>
  <c r="D300" i="15"/>
  <c r="C255" i="15"/>
  <c r="D255" i="15"/>
  <c r="C193" i="15"/>
  <c r="D193" i="15"/>
  <c r="C187" i="15"/>
  <c r="C186" i="15"/>
  <c r="C185" i="15"/>
  <c r="D185" i="15"/>
  <c r="D186" i="15"/>
  <c r="D187" i="15"/>
  <c r="C188" i="15"/>
  <c r="D188" i="15"/>
  <c r="C189" i="15"/>
  <c r="D189" i="15"/>
  <c r="C190" i="15"/>
  <c r="D190" i="15"/>
  <c r="C191" i="15"/>
  <c r="D191" i="15"/>
  <c r="C192" i="15"/>
  <c r="D192" i="15"/>
  <c r="C134" i="15"/>
  <c r="D134" i="15"/>
  <c r="C135" i="15"/>
  <c r="D135" i="15"/>
  <c r="C136" i="15"/>
  <c r="D136" i="15"/>
  <c r="C124" i="15"/>
  <c r="D124" i="15"/>
  <c r="C125" i="15"/>
  <c r="D125" i="15"/>
  <c r="C126" i="15"/>
  <c r="D126" i="15"/>
  <c r="C127" i="15"/>
  <c r="D127" i="15"/>
  <c r="C72" i="15"/>
  <c r="D72" i="15"/>
  <c r="C70" i="15"/>
  <c r="D70" i="15"/>
  <c r="C297" i="15"/>
  <c r="D297" i="15"/>
  <c r="C294" i="15"/>
  <c r="D294" i="15"/>
  <c r="C295" i="15"/>
  <c r="D295" i="15"/>
  <c r="C271" i="15"/>
  <c r="D271" i="15"/>
  <c r="C260" i="15"/>
  <c r="D260" i="15"/>
  <c r="A132" i="9" l="1"/>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16"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14" i="9"/>
  <c r="A317" i="9"/>
  <c r="A309" i="9"/>
  <c r="A301" i="9"/>
  <c r="A293" i="9"/>
  <c r="A285" i="9"/>
  <c r="A277" i="9"/>
  <c r="A269" i="9"/>
  <c r="A261" i="9"/>
  <c r="A253" i="9"/>
  <c r="A245" i="9"/>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C196" i="15"/>
  <c r="C197" i="15"/>
  <c r="C198" i="15"/>
  <c r="C199" i="15"/>
  <c r="C200" i="15"/>
  <c r="C201" i="15"/>
  <c r="C168" i="15"/>
  <c r="D168" i="15"/>
  <c r="C169" i="15"/>
  <c r="D169" i="15"/>
  <c r="C170" i="15"/>
  <c r="D170" i="15"/>
  <c r="C171" i="15"/>
  <c r="D171" i="15"/>
  <c r="C172" i="15"/>
  <c r="D172" i="15"/>
  <c r="C173" i="15"/>
  <c r="D173" i="15"/>
  <c r="C174" i="15"/>
  <c r="D174" i="15"/>
  <c r="C175" i="15"/>
  <c r="D175" i="15"/>
  <c r="C176" i="15"/>
  <c r="D176" i="15"/>
  <c r="C177" i="15"/>
  <c r="D177" i="15"/>
  <c r="D165" i="15"/>
  <c r="C165" i="15"/>
  <c r="D162" i="15"/>
  <c r="C162" i="15"/>
  <c r="C158" i="15"/>
  <c r="C154" i="15"/>
  <c r="D152" i="15"/>
  <c r="D151" i="15"/>
  <c r="D157" i="15"/>
  <c r="D164" i="15"/>
  <c r="D178" i="15"/>
  <c r="D182" i="15"/>
  <c r="C166" i="15"/>
  <c r="C163" i="15"/>
  <c r="C159" i="15"/>
  <c r="C155" i="15"/>
  <c r="C152" i="15"/>
  <c r="C82" i="15"/>
  <c r="D82" i="15"/>
  <c r="C83" i="15"/>
  <c r="D83" i="15"/>
  <c r="C71" i="15"/>
  <c r="C73" i="15"/>
  <c r="D71" i="15"/>
  <c r="D73" i="15"/>
  <c r="C65" i="15"/>
  <c r="D65" i="15"/>
  <c r="C50" i="15"/>
  <c r="D50" i="15"/>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C151" i="15"/>
  <c r="C153" i="15"/>
  <c r="D153" i="15"/>
  <c r="D154" i="15"/>
  <c r="D155" i="15"/>
  <c r="C156" i="15"/>
  <c r="D156" i="15"/>
  <c r="C157" i="15"/>
  <c r="D158" i="15"/>
  <c r="D159" i="15"/>
  <c r="C160" i="15"/>
  <c r="D160" i="15"/>
  <c r="C161" i="15"/>
  <c r="D161" i="15"/>
  <c r="D163" i="15"/>
  <c r="C164" i="15"/>
  <c r="D166" i="15"/>
  <c r="C167" i="15"/>
  <c r="D167" i="15"/>
  <c r="C178" i="15"/>
  <c r="D179" i="15"/>
  <c r="D180" i="15"/>
  <c r="D181" i="15"/>
  <c r="D183" i="15"/>
  <c r="D184" i="15"/>
  <c r="C194" i="15"/>
  <c r="D194" i="15"/>
  <c r="C195" i="15"/>
  <c r="D195" i="15"/>
  <c r="D196" i="15"/>
  <c r="D197" i="15"/>
  <c r="D198" i="15"/>
  <c r="D199" i="15"/>
  <c r="D200" i="15"/>
  <c r="D201" i="15"/>
  <c r="C202" i="15"/>
  <c r="D202" i="15"/>
  <c r="C203" i="15"/>
  <c r="D203" i="15"/>
  <c r="C204" i="15"/>
  <c r="D204" i="15"/>
  <c r="C205" i="15"/>
  <c r="D205" i="15"/>
  <c r="D206" i="15"/>
  <c r="D207" i="15"/>
  <c r="D208" i="15"/>
  <c r="D209" i="15"/>
  <c r="D210" i="15"/>
  <c r="C211" i="15"/>
  <c r="D211" i="15"/>
  <c r="C212" i="15"/>
  <c r="D212" i="15"/>
  <c r="C213" i="15"/>
  <c r="D213" i="15"/>
  <c r="C214" i="15"/>
  <c r="D214" i="15"/>
  <c r="C215" i="15"/>
  <c r="D215" i="15"/>
  <c r="C216" i="15"/>
  <c r="D216" i="15"/>
  <c r="C217" i="15"/>
  <c r="D217" i="15"/>
  <c r="C221" i="15"/>
  <c r="D221" i="15"/>
  <c r="C223" i="15"/>
  <c r="D223" i="15"/>
  <c r="C224" i="15"/>
  <c r="C225" i="15"/>
  <c r="C226" i="15"/>
  <c r="D226" i="15"/>
  <c r="C227" i="15"/>
  <c r="D227" i="15"/>
  <c r="C228" i="15"/>
  <c r="D228" i="15"/>
  <c r="C237" i="15"/>
  <c r="D237" i="15"/>
  <c r="C239" i="15"/>
  <c r="D239" i="15"/>
  <c r="C240" i="15"/>
  <c r="D240" i="15"/>
  <c r="C241" i="15"/>
  <c r="D241" i="15"/>
  <c r="C256" i="15"/>
  <c r="D256" i="15"/>
  <c r="C257" i="15"/>
  <c r="D257" i="15"/>
  <c r="C258" i="15"/>
  <c r="D258" i="15"/>
  <c r="C259" i="15"/>
  <c r="D259" i="15"/>
  <c r="C261" i="15"/>
  <c r="D261" i="15"/>
  <c r="C262" i="15"/>
  <c r="D262" i="15"/>
  <c r="C263" i="15"/>
  <c r="D263" i="15"/>
  <c r="C264" i="15"/>
  <c r="D264" i="15"/>
  <c r="C265" i="15"/>
  <c r="D265" i="15"/>
  <c r="C266" i="15"/>
  <c r="D266" i="15"/>
  <c r="C267" i="15"/>
  <c r="D267" i="15"/>
  <c r="C268" i="15"/>
  <c r="D268" i="15"/>
  <c r="C269" i="15"/>
  <c r="D269" i="15"/>
  <c r="C270" i="15"/>
  <c r="D270" i="15"/>
  <c r="C272" i="15"/>
  <c r="D272" i="15"/>
  <c r="C273" i="15"/>
  <c r="D273" i="15"/>
  <c r="C274" i="15"/>
  <c r="D274" i="15"/>
  <c r="C275" i="15"/>
  <c r="D275" i="15"/>
  <c r="C276" i="15"/>
  <c r="D276" i="15"/>
  <c r="C277" i="15"/>
  <c r="D277" i="15"/>
  <c r="C278" i="15"/>
  <c r="D278" i="15"/>
  <c r="C279" i="15"/>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6" i="15"/>
  <c r="D296" i="15"/>
  <c r="C298" i="15"/>
  <c r="D298" i="15"/>
  <c r="C299" i="15"/>
  <c r="D299"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C314" i="15"/>
  <c r="D314" i="15"/>
  <c r="C315" i="15"/>
  <c r="D315" i="15"/>
  <c r="C330" i="15"/>
  <c r="D330" i="15"/>
  <c r="D30" i="15"/>
  <c r="D31" i="15"/>
  <c r="D32" i="15"/>
  <c r="D33" i="15"/>
  <c r="D34" i="15"/>
  <c r="D35" i="15"/>
  <c r="D36" i="15"/>
  <c r="D37" i="15"/>
  <c r="D38" i="15"/>
  <c r="D39" i="15"/>
  <c r="D40" i="15"/>
  <c r="D26" i="15"/>
  <c r="A26" i="15" s="1"/>
  <c r="D27" i="15"/>
  <c r="D28" i="15"/>
  <c r="D327" i="15"/>
  <c r="D326" i="15"/>
  <c r="D325" i="15"/>
  <c r="D324" i="15"/>
  <c r="D323" i="15"/>
  <c r="D322" i="15"/>
  <c r="D321" i="15"/>
  <c r="D320" i="15"/>
  <c r="D319" i="15"/>
  <c r="D318" i="15"/>
  <c r="D317" i="15"/>
  <c r="D316" i="15"/>
  <c r="D254" i="15"/>
  <c r="D253" i="15"/>
  <c r="D252" i="15"/>
  <c r="D251" i="15"/>
  <c r="D250" i="15"/>
  <c r="D249" i="15"/>
  <c r="D248" i="15"/>
  <c r="D247" i="15"/>
  <c r="D246" i="15"/>
  <c r="D245" i="15"/>
  <c r="D244" i="15"/>
  <c r="D243" i="15"/>
  <c r="D242" i="15"/>
  <c r="D238" i="15"/>
  <c r="D236" i="15"/>
  <c r="D235" i="15"/>
  <c r="D234" i="15"/>
  <c r="D233" i="15"/>
  <c r="D232" i="15"/>
  <c r="D231" i="15"/>
  <c r="D230" i="15"/>
  <c r="D229" i="15"/>
  <c r="D222" i="15"/>
  <c r="D220" i="15"/>
  <c r="D219" i="15"/>
  <c r="D218" i="15"/>
  <c r="C327" i="15"/>
  <c r="C326" i="15"/>
  <c r="C325" i="15"/>
  <c r="C324" i="15"/>
  <c r="C323" i="15"/>
  <c r="C322" i="15"/>
  <c r="C321" i="15"/>
  <c r="C320" i="15"/>
  <c r="C319" i="15"/>
  <c r="C318" i="15"/>
  <c r="C317" i="15"/>
  <c r="C316" i="15"/>
  <c r="C254" i="15"/>
  <c r="C253" i="15"/>
  <c r="C252" i="15"/>
  <c r="C251" i="15"/>
  <c r="C250" i="15"/>
  <c r="C249" i="15"/>
  <c r="C248" i="15"/>
  <c r="C247" i="15"/>
  <c r="C246" i="15"/>
  <c r="C245" i="15"/>
  <c r="C244" i="15"/>
  <c r="C243" i="15"/>
  <c r="C242" i="15"/>
  <c r="C238" i="15"/>
  <c r="C236" i="15"/>
  <c r="C235" i="15"/>
  <c r="C234" i="15"/>
  <c r="C233" i="15"/>
  <c r="C232" i="15"/>
  <c r="C231" i="15"/>
  <c r="C230" i="15"/>
  <c r="C229" i="15"/>
  <c r="C222" i="15"/>
  <c r="C220" i="15"/>
  <c r="C219" i="15"/>
  <c r="C218" i="15"/>
  <c r="C210" i="15"/>
  <c r="C209" i="15"/>
  <c r="C208" i="15"/>
  <c r="C207" i="15"/>
  <c r="C206" i="15"/>
  <c r="C184" i="15"/>
  <c r="C183" i="15"/>
  <c r="C182" i="15"/>
  <c r="C181" i="15"/>
  <c r="C180" i="15"/>
  <c r="C179" i="15"/>
  <c r="A221" i="15" l="1"/>
  <c r="A27" i="15"/>
  <c r="A28"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G13730" i="6"/>
  <c r="F13730" i="6"/>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G6090" i="6"/>
  <c r="F6090" i="6"/>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G4485" i="6"/>
  <c r="F4485" i="6"/>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G3533" i="6"/>
  <c r="F3533" i="6"/>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G3329" i="6"/>
  <c r="F3329" i="6"/>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G2615" i="6"/>
  <c r="F2615" i="6"/>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G2228" i="6"/>
  <c r="F2228" i="6"/>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G1075" i="6"/>
  <c r="F1075" i="6"/>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G673" i="6"/>
  <c r="F673" i="6"/>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499" i="6" s="1"/>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c r="G12226" i="6"/>
  <c r="G12247" i="6"/>
  <c r="G12276" i="6"/>
  <c r="G12347" i="6"/>
  <c r="G12726" i="6"/>
  <c r="G12736" i="6"/>
  <c r="G12876" i="6"/>
  <c r="G12897" i="6"/>
  <c r="G13047" i="6"/>
  <c r="G12847" i="6"/>
  <c r="G12849" i="6" s="1"/>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7" i="6"/>
  <c r="G13636" i="6"/>
  <c r="G13647" i="6"/>
  <c r="G13697" i="6"/>
  <c r="G13847" i="6"/>
  <c r="G13476" i="6"/>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s="1"/>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399" i="6" s="1"/>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7" i="6"/>
  <c r="G10026" i="6"/>
  <c r="G10247" i="6"/>
  <c r="G10276" i="6"/>
  <c r="G9926" i="6"/>
  <c r="G9949" i="6" s="1"/>
  <c r="G10136" i="6"/>
  <c r="G10176" i="6"/>
  <c r="G10199" i="6" s="1"/>
  <c r="G10226" i="6"/>
  <c r="G10436" i="6"/>
  <c r="G10447" i="6"/>
  <c r="G10086" i="6"/>
  <c r="G10376" i="6"/>
  <c r="G10399" i="6" s="1"/>
  <c r="G10426" i="6"/>
  <c r="G10676" i="6"/>
  <c r="G10699" i="6" s="1"/>
  <c r="G10126" i="6"/>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7" i="6"/>
  <c r="G11926" i="6"/>
  <c r="G11949" i="6" s="1"/>
  <c r="G11976" i="6"/>
  <c r="G11999" i="6" s="1"/>
  <c r="G11826" i="6"/>
  <c r="G11849" i="6" s="1"/>
  <c r="G6036" i="6"/>
  <c r="G6076" i="6"/>
  <c r="G6126" i="6"/>
  <c r="G6197" i="6"/>
  <c r="G6247" i="6"/>
  <c r="G6476" i="6"/>
  <c r="G6526" i="6"/>
  <c r="G6026" i="6"/>
  <c r="G6226" i="6"/>
  <c r="G6297" i="6"/>
  <c r="G6299" i="6" s="1"/>
  <c r="G6347" i="6"/>
  <c r="G6597" i="6"/>
  <c r="G6326" i="6"/>
  <c r="G6349" i="6" s="1"/>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049" i="6" s="1"/>
  <c r="G7136" i="6"/>
  <c r="G7176" i="6"/>
  <c r="G7276" i="6"/>
  <c r="G7376" i="6"/>
  <c r="G7297" i="6"/>
  <c r="G7397" i="6"/>
  <c r="G7497" i="6"/>
  <c r="G7499" i="6" s="1"/>
  <c r="G7426" i="6"/>
  <c r="G7449" i="6" s="1"/>
  <c r="G7576" i="6"/>
  <c r="G7599" i="6" s="1"/>
  <c r="G7326" i="6"/>
  <c r="G7349" i="6" s="1"/>
  <c r="G7526" i="6"/>
  <c r="G7549" i="6" s="1"/>
  <c r="G7726" i="6"/>
  <c r="G7749" i="6" s="1"/>
  <c r="G8076" i="6"/>
  <c r="G8126" i="6"/>
  <c r="G7897" i="6"/>
  <c r="G7899" i="6" s="1"/>
  <c r="G7947" i="6"/>
  <c r="G8147" i="6"/>
  <c r="G7697" i="6"/>
  <c r="G7699" i="6" s="1"/>
  <c r="G7799" i="6"/>
  <c r="G7826" i="6"/>
  <c r="G7849" i="6"/>
  <c r="G7876" i="6"/>
  <c r="G7926" i="6"/>
  <c r="G7949" i="6" s="1"/>
  <c r="G7997" i="6"/>
  <c r="G7999" i="6" s="1"/>
  <c r="G8047" i="6"/>
  <c r="G8226" i="6"/>
  <c r="G7626" i="6"/>
  <c r="G7649" i="6" s="1"/>
  <c r="G8026" i="6"/>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349" i="6" s="1"/>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149" i="6" l="1"/>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29" i="2"/>
  <c r="E326" i="2"/>
  <c r="B326" i="2"/>
  <c r="B332" i="2"/>
  <c r="B331" i="2"/>
  <c r="B329"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32" i="2" l="1"/>
  <c r="E331" i="2"/>
  <c r="E329"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2"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66" i="15"/>
  <c r="C91" i="15"/>
  <c r="C58" i="15"/>
  <c r="C95" i="15"/>
  <c r="C75" i="15"/>
  <c r="C28" i="15"/>
  <c r="C53" i="15"/>
  <c r="D64" i="15"/>
  <c r="D92" i="15"/>
  <c r="C99" i="15"/>
  <c r="D119" i="15"/>
  <c r="C133" i="15"/>
  <c r="D143" i="15"/>
  <c r="C147" i="15"/>
  <c r="C105" i="15"/>
  <c r="C119" i="15"/>
  <c r="D141" i="15"/>
  <c r="C54" i="15"/>
  <c r="C69" i="15"/>
  <c r="C57" i="15"/>
  <c r="D93" i="15"/>
  <c r="D121" i="15"/>
  <c r="C100" i="15"/>
  <c r="C44" i="15"/>
  <c r="C68" i="15"/>
  <c r="D74" i="15"/>
  <c r="C84" i="15"/>
  <c r="C106" i="15"/>
  <c r="D112" i="15"/>
  <c r="D54" i="15"/>
  <c r="C107" i="15"/>
  <c r="D140" i="15"/>
  <c r="C120" i="15"/>
  <c r="D52" i="15"/>
  <c r="D60" i="15"/>
  <c r="D78" i="15"/>
  <c r="D97" i="15"/>
  <c r="D118" i="15"/>
  <c r="D149" i="15"/>
  <c r="C49" i="15"/>
  <c r="C108" i="15"/>
  <c r="C131" i="15"/>
  <c r="D41" i="15"/>
  <c r="D117" i="15"/>
  <c r="C48" i="15"/>
  <c r="D58" i="15"/>
  <c r="D77" i="15"/>
  <c r="C86" i="15"/>
  <c r="D104" i="15"/>
  <c r="C113" i="15"/>
  <c r="C128" i="15"/>
  <c r="D137" i="15"/>
  <c r="C145" i="15"/>
  <c r="C96" i="15"/>
  <c r="D113" i="15"/>
  <c r="C38" i="15"/>
  <c r="C64" i="15"/>
  <c r="D150" i="15"/>
  <c r="C46" i="15"/>
  <c r="C79" i="15"/>
  <c r="C30" i="15"/>
  <c r="D61" i="15"/>
  <c r="D59" i="15"/>
  <c r="C47" i="15"/>
  <c r="D57" i="15"/>
  <c r="D76" i="15"/>
  <c r="C112" i="15"/>
  <c r="D128" i="15"/>
  <c r="D146" i="15"/>
  <c r="C43" i="15"/>
  <c r="D68" i="15"/>
  <c r="C87" i="15"/>
  <c r="C104" i="15"/>
  <c r="D106" i="15"/>
  <c r="D138" i="15"/>
  <c r="C45" i="15"/>
  <c r="D55" i="15"/>
  <c r="D75" i="15"/>
  <c r="C85" i="15"/>
  <c r="D102" i="15"/>
  <c r="C110" i="15"/>
  <c r="D107" i="15"/>
  <c r="D142" i="15"/>
  <c r="C33" i="15"/>
  <c r="D56" i="15"/>
  <c r="D84" i="15"/>
  <c r="C35" i="15"/>
  <c r="C66" i="15"/>
  <c r="D89" i="15"/>
  <c r="C103" i="15"/>
  <c r="C146" i="15"/>
  <c r="D110" i="15"/>
  <c r="C150" i="15"/>
  <c r="C148" i="15"/>
  <c r="C36" i="15"/>
  <c r="D48" i="15"/>
  <c r="C59" i="15"/>
  <c r="D86" i="15"/>
  <c r="C115" i="15"/>
  <c r="D130" i="15"/>
  <c r="D147" i="15"/>
  <c r="C61" i="15"/>
  <c r="C143" i="15"/>
  <c r="D69" i="15"/>
  <c r="D148" i="15"/>
  <c r="C132" i="15"/>
  <c r="C29" i="15"/>
  <c r="C41" i="15"/>
  <c r="D53" i="15"/>
  <c r="C81" i="15"/>
  <c r="D103" i="15"/>
  <c r="C141" i="15"/>
  <c r="C55" i="15"/>
  <c r="C121" i="15"/>
  <c r="C140" i="15"/>
  <c r="D94" i="15"/>
  <c r="D120" i="15"/>
  <c r="C40" i="15"/>
  <c r="C63" i="15"/>
  <c r="C80" i="15"/>
  <c r="D87" i="15"/>
  <c r="C118" i="15"/>
  <c r="D131" i="15"/>
  <c r="C142" i="15"/>
  <c r="C122" i="15"/>
  <c r="D133" i="15"/>
  <c r="D47" i="15"/>
  <c r="C114" i="15"/>
  <c r="C137" i="15"/>
  <c r="D115" i="15"/>
  <c r="C102" i="15"/>
  <c r="C42" i="15"/>
  <c r="C116" i="15"/>
  <c r="C94" i="15"/>
  <c r="C77" i="15"/>
  <c r="C39" i="15"/>
  <c r="D51" i="15"/>
  <c r="C62" i="15"/>
  <c r="C88" i="15"/>
  <c r="D99" i="15"/>
  <c r="D123" i="15"/>
  <c r="C111" i="15"/>
  <c r="D62" i="15"/>
  <c r="D91" i="15"/>
  <c r="D122" i="15"/>
  <c r="C37" i="15"/>
  <c r="D49" i="15"/>
  <c r="C60" i="15"/>
  <c r="C78" i="15"/>
  <c r="D95" i="15"/>
  <c r="D114" i="15"/>
  <c r="C139" i="15"/>
  <c r="C98" i="15"/>
  <c r="C117" i="15"/>
  <c r="C129" i="15"/>
  <c r="C144" i="15"/>
  <c r="C67" i="15"/>
  <c r="C92" i="15"/>
  <c r="D46" i="15"/>
  <c r="D111" i="15"/>
  <c r="D90" i="15"/>
  <c r="D44" i="15"/>
  <c r="D109" i="15"/>
  <c r="D116" i="15"/>
  <c r="C52" i="15"/>
  <c r="D63" i="15"/>
  <c r="D80" i="15"/>
  <c r="D101" i="15"/>
  <c r="C138" i="15"/>
  <c r="D29" i="15"/>
  <c r="D98" i="15"/>
  <c r="D88" i="15"/>
  <c r="C76" i="15"/>
  <c r="C130" i="15"/>
  <c r="C34" i="15"/>
  <c r="D45" i="15"/>
  <c r="C56" i="15"/>
  <c r="D85" i="15"/>
  <c r="C109" i="15"/>
  <c r="D145" i="15"/>
  <c r="D100" i="15"/>
  <c r="D81" i="15"/>
  <c r="D105" i="15"/>
  <c r="C32" i="15"/>
  <c r="D43" i="15"/>
  <c r="D67" i="15"/>
  <c r="C74" i="15"/>
  <c r="C90" i="15"/>
  <c r="C101" i="15"/>
  <c r="D108" i="15"/>
  <c r="C123" i="15"/>
  <c r="C149" i="15"/>
  <c r="D139" i="15"/>
  <c r="C27" i="15"/>
  <c r="D96" i="15"/>
  <c r="D144" i="15"/>
  <c r="D129" i="15"/>
  <c r="C51" i="15"/>
  <c r="D79" i="15"/>
  <c r="C97" i="15"/>
  <c r="C93"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A144" i="15" l="1"/>
  <c r="A145" i="15" s="1"/>
  <c r="G11" i="9"/>
  <c r="H11" i="9" s="1"/>
  <c r="I11" i="9" s="1"/>
  <c r="J11" i="9" s="1"/>
  <c r="K11" i="9" s="1"/>
  <c r="L11" i="9" s="1"/>
  <c r="M11" i="9" s="1"/>
  <c r="N11" i="9" s="1"/>
  <c r="O11" i="9" s="1"/>
  <c r="P11" i="9" s="1"/>
  <c r="Q11" i="9" s="1"/>
  <c r="A146" i="15" l="1"/>
  <c r="A147" i="15" s="1"/>
  <c r="A148" i="15" s="1"/>
  <c r="A149" i="15" s="1"/>
  <c r="A150" i="15" s="1"/>
  <c r="A151" i="15" s="1"/>
  <c r="A152" i="15" s="1"/>
  <c r="A153" i="15" s="1"/>
  <c r="B7" i="6"/>
  <c r="B6" i="6" s="1"/>
  <c r="A160" i="15" l="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847" i="15"/>
  <c r="C1097" i="15"/>
  <c r="C1197" i="15"/>
  <c r="C1447" i="15"/>
  <c r="C1497" i="15"/>
  <c r="C1797" i="15"/>
  <c r="C997" i="15"/>
  <c r="C1047" i="15"/>
  <c r="C1597" i="15"/>
  <c r="C1997" i="15"/>
  <c r="C1247" i="15"/>
  <c r="C1747" i="15"/>
  <c r="C1647" i="15"/>
  <c r="C1897" i="15"/>
  <c r="C1547" i="15"/>
  <c r="C1697" i="15"/>
  <c r="C1347" i="15"/>
  <c r="C1397" i="15"/>
  <c r="C947" i="15"/>
  <c r="C1147" i="15"/>
  <c r="B1757" i="6" l="1"/>
  <c r="D18" i="2"/>
  <c r="B18" i="2"/>
  <c r="E18" i="2"/>
  <c r="A13" i="9"/>
  <c r="C1947" i="15"/>
  <c r="C1297" i="15"/>
  <c r="B1251" i="2"/>
  <c r="B1851" i="2"/>
  <c r="B1951" i="2"/>
  <c r="B2101" i="2"/>
  <c r="B2201" i="2"/>
  <c r="B2051"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213" i="9"/>
  <c r="B221" i="9"/>
  <c r="B231" i="9"/>
  <c r="B239" i="9"/>
  <c r="B247" i="9"/>
  <c r="B255" i="9"/>
  <c r="B263" i="9"/>
  <c r="B271" i="9"/>
  <c r="B279" i="9"/>
  <c r="B287" i="9"/>
  <c r="B295" i="9"/>
  <c r="B303" i="9"/>
  <c r="B311" i="9"/>
  <c r="B214" i="9"/>
  <c r="B222" i="9"/>
  <c r="B232" i="9"/>
  <c r="B240" i="9"/>
  <c r="B248" i="9"/>
  <c r="B256" i="9"/>
  <c r="B264" i="9"/>
  <c r="B272" i="9"/>
  <c r="B280" i="9"/>
  <c r="B288" i="9"/>
  <c r="B296" i="9"/>
  <c r="B304" i="9"/>
  <c r="B312"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1701" i="2"/>
  <c r="B133" i="9"/>
  <c r="B28" i="9"/>
  <c r="B2251" i="2"/>
  <c r="B123" i="9"/>
  <c r="B135" i="9"/>
  <c r="B74" i="9"/>
  <c r="B176" i="9"/>
  <c r="B18" i="9"/>
  <c r="B199" i="9"/>
  <c r="B115" i="9"/>
  <c r="B14" i="9"/>
  <c r="B127" i="9"/>
  <c r="B145" i="9"/>
  <c r="B206" i="9"/>
  <c r="B67" i="9"/>
  <c r="B13" i="9"/>
  <c r="B1401" i="2"/>
  <c r="B112" i="9"/>
  <c r="B91" i="9"/>
  <c r="B152" i="9"/>
  <c r="B113" i="9"/>
  <c r="B99" i="9"/>
  <c r="B163" i="9"/>
  <c r="B37" i="9"/>
  <c r="G807" i="6"/>
  <c r="B1301" i="2"/>
  <c r="G7" i="6"/>
  <c r="C7" i="6"/>
  <c r="B49" i="6" s="1"/>
  <c r="C6" i="6"/>
  <c r="B45" i="9"/>
  <c r="B1551" i="2"/>
  <c r="B200" i="9"/>
  <c r="B137" i="9"/>
  <c r="B68" i="9"/>
  <c r="B132" i="9"/>
  <c r="B209" i="9"/>
  <c r="B181" i="9"/>
  <c r="B69" i="9"/>
  <c r="B174" i="9"/>
  <c r="B150" i="9"/>
  <c r="B185" i="9"/>
  <c r="B134" i="9"/>
  <c r="B54" i="9"/>
  <c r="B207" i="9"/>
  <c r="B141" i="9"/>
  <c r="B154" i="9"/>
  <c r="B140" i="9"/>
  <c r="B1451" i="2"/>
  <c r="B29" i="9"/>
  <c r="B166" i="9"/>
  <c r="B196" i="9"/>
  <c r="B30" i="9"/>
  <c r="B120" i="9"/>
  <c r="B35" i="9"/>
  <c r="B85" i="9"/>
  <c r="B70" i="9"/>
  <c r="B33" i="9"/>
  <c r="B116" i="9"/>
  <c r="B162" i="9"/>
  <c r="B26" i="9"/>
  <c r="B157" i="9"/>
  <c r="B204" i="9"/>
  <c r="B60" i="9"/>
  <c r="B53" i="9"/>
  <c r="B1901" i="2"/>
  <c r="G1457" i="6"/>
  <c r="B117" i="9"/>
  <c r="B131" i="9"/>
  <c r="B175" i="9"/>
  <c r="B97" i="9"/>
  <c r="B151" i="9"/>
  <c r="B83" i="9"/>
  <c r="B191" i="9"/>
  <c r="B88" i="9"/>
  <c r="B2151" i="2"/>
  <c r="B1501" i="2"/>
  <c r="B1751" i="2"/>
  <c r="B2301" i="2"/>
  <c r="B63" i="9"/>
  <c r="B1801"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01" i="2"/>
  <c r="B139" i="9"/>
  <c r="B81" i="9"/>
  <c r="B158" i="9"/>
  <c r="B188" i="9"/>
  <c r="B130" i="9"/>
  <c r="B138" i="9"/>
  <c r="B93" i="9"/>
  <c r="B149" i="9"/>
  <c r="B190" i="9"/>
  <c r="B203" i="9"/>
  <c r="B155" i="9"/>
  <c r="B172" i="9"/>
  <c r="B100" i="9"/>
  <c r="B202" i="9"/>
  <c r="B59" i="9"/>
  <c r="B36" i="9"/>
  <c r="B183" i="9"/>
  <c r="B169" i="9"/>
  <c r="B144" i="9"/>
  <c r="B22" i="9"/>
  <c r="B21" i="9"/>
  <c r="B178" i="9"/>
  <c r="B192" i="9"/>
  <c r="B20" i="9"/>
  <c r="G857" i="6"/>
  <c r="B1351" i="2"/>
  <c r="C857" i="6"/>
  <c r="B899" i="6" s="1"/>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01" i="2"/>
  <c r="B57" i="9"/>
  <c r="B17" i="9"/>
  <c r="B78" i="9"/>
  <c r="B168" i="9"/>
  <c r="B126" i="9"/>
  <c r="B156" i="9"/>
  <c r="B34" i="9"/>
  <c r="B107" i="9"/>
  <c r="B1651" i="2"/>
  <c r="B105" i="9"/>
  <c r="B32" i="9"/>
  <c r="B102" i="9"/>
  <c r="B90" i="9"/>
  <c r="B75" i="9"/>
  <c r="B108" i="9"/>
  <c r="B111" i="9"/>
  <c r="B195" i="9"/>
  <c r="B25" i="9"/>
  <c r="C1157" i="6" l="1"/>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28" i="2"/>
  <c r="E328"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8" i="2" l="1"/>
  <c r="G18" i="2"/>
  <c r="F323" i="2" l="1"/>
  <c r="H18" i="2"/>
  <c r="H323" i="2" l="1"/>
  <c r="B336" i="2"/>
  <c r="I235" i="2" l="1"/>
  <c r="I196" i="2"/>
  <c r="I228" i="2"/>
  <c r="I159" i="2"/>
  <c r="I49" i="2"/>
  <c r="I141" i="2"/>
  <c r="I130" i="2"/>
  <c r="I251" i="2"/>
  <c r="I280" i="2"/>
  <c r="I135" i="2"/>
  <c r="I198" i="2"/>
  <c r="I45" i="2"/>
  <c r="I194" i="2"/>
  <c r="I140" i="2"/>
  <c r="I192" i="2"/>
  <c r="I74" i="2"/>
  <c r="I230" i="2"/>
  <c r="I245" i="2"/>
  <c r="I79" i="2"/>
  <c r="I113" i="2"/>
  <c r="I205" i="2"/>
  <c r="I193" i="2"/>
  <c r="I239" i="2"/>
  <c r="I284" i="2"/>
  <c r="I179" i="2"/>
  <c r="I129" i="2"/>
  <c r="I221" i="2"/>
  <c r="I20" i="2"/>
  <c r="I100" i="2"/>
  <c r="I152" i="2"/>
  <c r="I54" i="2"/>
  <c r="I165" i="2"/>
  <c r="I273" i="2"/>
  <c r="I200" i="2"/>
  <c r="I291" i="2"/>
  <c r="I59" i="2"/>
  <c r="I122" i="2"/>
  <c r="I278" i="2"/>
  <c r="I131" i="2"/>
  <c r="I47" i="2"/>
  <c r="I210" i="2"/>
  <c r="I260" i="2"/>
  <c r="I272" i="2"/>
  <c r="I287" i="2"/>
  <c r="I308" i="2"/>
  <c r="I191" i="2"/>
  <c r="I177" i="2"/>
  <c r="I265" i="2"/>
  <c r="I65" i="2"/>
  <c r="I237" i="2"/>
  <c r="I252" i="2"/>
  <c r="I167" i="2"/>
  <c r="I81" i="2"/>
  <c r="I173" i="2"/>
  <c r="I85" i="2"/>
  <c r="I216" i="2"/>
  <c r="I43" i="2"/>
  <c r="I106" i="2"/>
  <c r="I262" i="2"/>
  <c r="I124" i="2"/>
  <c r="I207" i="2"/>
  <c r="I21" i="2"/>
  <c r="I215" i="2"/>
  <c r="I64" i="2"/>
  <c r="I28" i="2"/>
  <c r="I80" i="2"/>
  <c r="I211" i="2"/>
  <c r="I33" i="2"/>
  <c r="I244" i="2"/>
  <c r="I223" i="2"/>
  <c r="I164" i="2"/>
  <c r="I23" i="2"/>
  <c r="I86" i="2"/>
  <c r="I242" i="2"/>
  <c r="I293" i="2"/>
  <c r="I143" i="2"/>
  <c r="I263" i="2"/>
  <c r="I91" i="2"/>
  <c r="I154" i="2"/>
  <c r="I41" i="2"/>
  <c r="I32" i="2"/>
  <c r="I42" i="2"/>
  <c r="I304" i="2"/>
  <c r="I22" i="2"/>
  <c r="I27" i="2"/>
  <c r="I99" i="2"/>
  <c r="I52" i="2"/>
  <c r="I104" i="2"/>
  <c r="I30" i="2"/>
  <c r="I69" i="2"/>
  <c r="I269" i="2"/>
  <c r="I73" i="2"/>
  <c r="I310" i="2"/>
  <c r="I40" i="2"/>
  <c r="I199" i="2"/>
  <c r="I209" i="2"/>
  <c r="I297" i="2"/>
  <c r="I281" i="2"/>
  <c r="I212" i="2"/>
  <c r="I75" i="2"/>
  <c r="I138" i="2"/>
  <c r="I294" i="2"/>
  <c r="I112" i="2"/>
  <c r="I46" i="2"/>
  <c r="I133" i="2"/>
  <c r="I241" i="2"/>
  <c r="I148" i="2"/>
  <c r="I92" i="2"/>
  <c r="I144" i="2"/>
  <c r="I50" i="2"/>
  <c r="I149" i="2"/>
  <c r="I257" i="2"/>
  <c r="I72" i="2"/>
  <c r="I275" i="2"/>
  <c r="I55" i="2"/>
  <c r="I118" i="2"/>
  <c r="I274" i="2"/>
  <c r="I60" i="2"/>
  <c r="I229" i="2"/>
  <c r="I256" i="2"/>
  <c r="I123" i="2"/>
  <c r="I186" i="2"/>
  <c r="I169" i="2"/>
  <c r="I185" i="2"/>
  <c r="I311" i="2"/>
  <c r="I166" i="2"/>
  <c r="I89" i="2"/>
  <c r="I76" i="2"/>
  <c r="I117" i="2"/>
  <c r="I34" i="2"/>
  <c r="I147" i="2"/>
  <c r="I88" i="2"/>
  <c r="I172" i="2"/>
  <c r="I98" i="2"/>
  <c r="I116" i="2"/>
  <c r="I168" i="2"/>
  <c r="I62" i="2"/>
  <c r="I197" i="2"/>
  <c r="I305" i="2"/>
  <c r="I201" i="2"/>
  <c r="I68" i="2"/>
  <c r="I120" i="2"/>
  <c r="I38" i="2"/>
  <c r="I101" i="2"/>
  <c r="I301" i="2"/>
  <c r="I48" i="2"/>
  <c r="I318" i="2"/>
  <c r="I107" i="2"/>
  <c r="I170" i="2"/>
  <c r="I105" i="2"/>
  <c r="I162" i="2"/>
  <c r="I78" i="2"/>
  <c r="I234" i="2"/>
  <c r="I261" i="2"/>
  <c r="I296" i="2"/>
  <c r="I156" i="2"/>
  <c r="I208" i="2"/>
  <c r="I82" i="2"/>
  <c r="I238" i="2"/>
  <c r="I277" i="2"/>
  <c r="I111" i="2"/>
  <c r="I247" i="2"/>
  <c r="I87" i="2"/>
  <c r="I150" i="2"/>
  <c r="I306" i="2"/>
  <c r="I316" i="2"/>
  <c r="I322" i="2"/>
  <c r="I320" i="2"/>
  <c r="I155" i="2"/>
  <c r="I29" i="2"/>
  <c r="I125" i="2"/>
  <c r="I127" i="2"/>
  <c r="I309" i="2"/>
  <c r="I254" i="2"/>
  <c r="I204" i="2"/>
  <c r="I31" i="2"/>
  <c r="I94" i="2"/>
  <c r="I250" i="2"/>
  <c r="I24" i="2"/>
  <c r="I157" i="2"/>
  <c r="I132" i="2"/>
  <c r="I184" i="2"/>
  <c r="I70" i="2"/>
  <c r="I219" i="2"/>
  <c r="I214" i="2"/>
  <c r="I267" i="2"/>
  <c r="I288" i="2"/>
  <c r="I139" i="2"/>
  <c r="I202" i="2"/>
  <c r="I61" i="2"/>
  <c r="I283" i="2"/>
  <c r="I110" i="2"/>
  <c r="I266" i="2"/>
  <c r="I233" i="2"/>
  <c r="I136" i="2"/>
  <c r="I259" i="2"/>
  <c r="I51" i="2"/>
  <c r="I114" i="2"/>
  <c r="I270" i="2"/>
  <c r="I303" i="2"/>
  <c r="I227" i="2"/>
  <c r="I248" i="2"/>
  <c r="I119" i="2"/>
  <c r="I182" i="2"/>
  <c r="I153" i="2"/>
  <c r="I195" i="2"/>
  <c r="I271" i="2"/>
  <c r="I300" i="2"/>
  <c r="I187" i="2"/>
  <c r="I161" i="2"/>
  <c r="I249" i="2"/>
  <c r="I190" i="2"/>
  <c r="I77" i="2"/>
  <c r="I286" i="2"/>
  <c r="I224" i="2"/>
  <c r="I84" i="2"/>
  <c r="I307" i="2"/>
  <c r="I63" i="2"/>
  <c r="I126" i="2"/>
  <c r="I282" i="2"/>
  <c r="I220" i="2"/>
  <c r="I285" i="2"/>
  <c r="I226" i="2"/>
  <c r="I39" i="2"/>
  <c r="I102" i="2"/>
  <c r="I258" i="2"/>
  <c r="I295" i="2"/>
  <c r="I218" i="2"/>
  <c r="I268" i="2"/>
  <c r="I171" i="2"/>
  <c r="I97" i="2"/>
  <c r="I189" i="2"/>
  <c r="I243" i="2"/>
  <c r="I142" i="2"/>
  <c r="I298" i="2"/>
  <c r="I314" i="2"/>
  <c r="I175" i="2"/>
  <c r="I225" i="2"/>
  <c r="I83" i="2"/>
  <c r="I146" i="2"/>
  <c r="D141" i="9" s="1"/>
  <c r="I302" i="2"/>
  <c r="I236" i="2"/>
  <c r="I315" i="2"/>
  <c r="I312" i="2"/>
  <c r="I151" i="2"/>
  <c r="I25" i="2"/>
  <c r="I109" i="2"/>
  <c r="I213" i="2"/>
  <c r="I44" i="2"/>
  <c r="I96" i="2"/>
  <c r="I26" i="2"/>
  <c r="I53" i="2"/>
  <c r="I253" i="2"/>
  <c r="I264" i="2"/>
  <c r="I206" i="2"/>
  <c r="I36" i="2"/>
  <c r="I246" i="2"/>
  <c r="I19" i="2"/>
  <c r="I279" i="2"/>
  <c r="I95" i="2"/>
  <c r="I158" i="2"/>
  <c r="I57" i="2"/>
  <c r="I176" i="2"/>
  <c r="I321" i="2"/>
  <c r="I180" i="2"/>
  <c r="I71" i="2"/>
  <c r="I134" i="2"/>
  <c r="I290" i="2"/>
  <c r="I67" i="2"/>
  <c r="I319" i="2"/>
  <c r="I56" i="2"/>
  <c r="I203" i="2"/>
  <c r="I217" i="2"/>
  <c r="I313" i="2"/>
  <c r="I276" i="2"/>
  <c r="I174" i="2"/>
  <c r="I121" i="2"/>
  <c r="I35" i="2"/>
  <c r="I188" i="2"/>
  <c r="I232" i="2"/>
  <c r="I115" i="2"/>
  <c r="I178" i="2"/>
  <c r="I137" i="2"/>
  <c r="I163" i="2"/>
  <c r="I255" i="2"/>
  <c r="I292" i="2"/>
  <c r="I183" i="2"/>
  <c r="I145" i="2"/>
  <c r="I240" i="2"/>
  <c r="I222" i="2"/>
  <c r="I108" i="2"/>
  <c r="I160" i="2"/>
  <c r="I58" i="2"/>
  <c r="I181" i="2"/>
  <c r="I289" i="2"/>
  <c r="I231" i="2"/>
  <c r="I103" i="2"/>
  <c r="I66" i="2"/>
  <c r="I128" i="2"/>
  <c r="I317" i="2"/>
  <c r="I299" i="2"/>
  <c r="I93" i="2"/>
  <c r="I37" i="2"/>
  <c r="I90" i="2"/>
  <c r="K323" i="9"/>
  <c r="J323" i="9"/>
  <c r="D51" i="9"/>
  <c r="D65" i="9"/>
  <c r="D73" i="9"/>
  <c r="D154" i="9"/>
  <c r="D166" i="9"/>
  <c r="D116" i="9"/>
  <c r="D210" i="9"/>
  <c r="D100" i="9"/>
  <c r="D79" i="9"/>
  <c r="D209" i="9"/>
  <c r="D186" i="9"/>
  <c r="D179" i="9"/>
  <c r="D39" i="9"/>
  <c r="E323" i="9"/>
  <c r="E324" i="9" s="1"/>
  <c r="D94" i="9"/>
  <c r="D111" i="9"/>
  <c r="C11" i="2"/>
  <c r="C2" i="19" s="1"/>
  <c r="H334" i="2"/>
  <c r="H325" i="2" s="1"/>
  <c r="H326" i="2" s="1"/>
  <c r="H327" i="2" s="1"/>
  <c r="H328" i="2" s="1"/>
  <c r="H330" i="2" s="1"/>
  <c r="D135" i="9"/>
  <c r="D128" i="9"/>
  <c r="D108" i="9"/>
  <c r="D58" i="9"/>
  <c r="D181" i="9"/>
  <c r="D47" i="9"/>
  <c r="D121" i="9"/>
  <c r="D200" i="9"/>
  <c r="D86" i="9"/>
  <c r="D64" i="9"/>
  <c r="D16" i="9"/>
  <c r="D151" i="9"/>
  <c r="D143" i="9"/>
  <c r="D112" i="9"/>
  <c r="D185" i="9"/>
  <c r="I18" i="2"/>
  <c r="D127" i="9"/>
  <c r="D37" i="9"/>
  <c r="D96" i="9"/>
  <c r="D36" i="9"/>
  <c r="D189" i="9"/>
  <c r="D28" i="9"/>
  <c r="D158" i="9"/>
  <c r="D76" i="9"/>
  <c r="D118" i="9"/>
  <c r="D173" i="9"/>
  <c r="D237" i="9"/>
  <c r="D244" i="9"/>
  <c r="D285" i="9"/>
  <c r="D263" i="9"/>
  <c r="D203" i="9"/>
  <c r="D262" i="9"/>
  <c r="D264" i="9"/>
  <c r="D221" i="9"/>
  <c r="D217" i="9"/>
  <c r="D240" i="9"/>
  <c r="D139" i="9"/>
  <c r="D126" i="9"/>
  <c r="D52" i="9"/>
  <c r="D132" i="9"/>
  <c r="D25" i="9"/>
  <c r="D216" i="9"/>
  <c r="D275" i="9"/>
  <c r="D223" i="9"/>
  <c r="D307" i="9"/>
  <c r="D270" i="9"/>
  <c r="D228" i="9"/>
  <c r="D278" i="9"/>
  <c r="D289" i="9"/>
  <c r="D31" i="9"/>
  <c r="D170" i="9"/>
  <c r="D66" i="9"/>
  <c r="D99" i="9"/>
  <c r="D213" i="9"/>
  <c r="D236" i="9"/>
  <c r="D241" i="9"/>
  <c r="D229" i="9"/>
  <c r="D239" i="9"/>
  <c r="D302" i="9"/>
  <c r="D248" i="9"/>
  <c r="D315" i="9"/>
  <c r="D257" i="9"/>
  <c r="D176" i="9"/>
  <c r="D74" i="9"/>
  <c r="D110" i="9"/>
  <c r="D161" i="9"/>
  <c r="D117" i="9"/>
  <c r="D191" i="9"/>
  <c r="D107" i="9"/>
  <c r="D17" i="9"/>
  <c r="D175" i="9"/>
  <c r="D85" i="9"/>
  <c r="D92" i="9"/>
  <c r="D214" i="9"/>
  <c r="D243" i="9"/>
  <c r="D300" i="9"/>
  <c r="D250" i="9"/>
  <c r="D226" i="9"/>
  <c r="D281" i="9"/>
  <c r="D256" i="9"/>
  <c r="D295" i="9"/>
  <c r="D251" i="9"/>
  <c r="D169" i="9"/>
  <c r="D68" i="9"/>
  <c r="D144" i="9"/>
  <c r="D195" i="9"/>
  <c r="D150" i="9"/>
  <c r="D61" i="9"/>
  <c r="D46" i="9"/>
  <c r="D54" i="9"/>
  <c r="D136" i="9"/>
  <c r="D70" i="9"/>
  <c r="D71" i="9"/>
  <c r="D78" i="9"/>
  <c r="D212" i="9"/>
  <c r="D219" i="9"/>
  <c r="D230" i="9"/>
  <c r="D220" i="9"/>
  <c r="D290" i="9"/>
  <c r="D287" i="9"/>
  <c r="D261" i="9"/>
  <c r="D273" i="9"/>
  <c r="D238" i="9"/>
  <c r="D15" i="9"/>
  <c r="D102" i="9"/>
  <c r="D69" i="9"/>
  <c r="D138" i="9"/>
  <c r="D35" i="9"/>
  <c r="D160" i="9"/>
  <c r="D199" i="9"/>
  <c r="D211" i="9"/>
  <c r="D156" i="9"/>
  <c r="D63" i="9"/>
  <c r="D171" i="9"/>
  <c r="D215" i="9"/>
  <c r="D292" i="9"/>
  <c r="D252" i="9"/>
  <c r="D222" i="9"/>
  <c r="D283" i="9"/>
  <c r="D242" i="9"/>
  <c r="D253" i="9"/>
  <c r="D265" i="9"/>
  <c r="D225" i="9"/>
  <c r="D125" i="9"/>
  <c r="D106" i="9"/>
  <c r="D115" i="9"/>
  <c r="D22" i="9"/>
  <c r="D204" i="9"/>
  <c r="D187" i="9"/>
  <c r="D59" i="9"/>
  <c r="D88" i="9"/>
  <c r="D98" i="9"/>
  <c r="D81" i="9"/>
  <c r="D34" i="9"/>
  <c r="D234" i="9"/>
  <c r="D227" i="9"/>
  <c r="D258" i="9"/>
  <c r="D279" i="9"/>
  <c r="D296" i="9"/>
  <c r="D297" i="9"/>
  <c r="D246" i="9"/>
  <c r="D291" i="9"/>
  <c r="D255" i="9"/>
  <c r="D44" i="9"/>
  <c r="D75" i="9"/>
  <c r="D142" i="9"/>
  <c r="D109" i="9"/>
  <c r="D62" i="9"/>
  <c r="D152" i="9"/>
  <c r="D27" i="9"/>
  <c r="D180" i="9"/>
  <c r="D137" i="9"/>
  <c r="D57" i="9"/>
  <c r="D56" i="9"/>
  <c r="D293" i="9"/>
  <c r="D224" i="9"/>
  <c r="D284" i="9"/>
  <c r="D286" i="9"/>
  <c r="D254" i="9"/>
  <c r="D288" i="9"/>
  <c r="D218" i="9"/>
  <c r="D260" i="9"/>
  <c r="D310" i="9"/>
  <c r="D274" i="9"/>
  <c r="D271" i="9"/>
  <c r="D235" i="9"/>
  <c r="D280" i="9"/>
  <c r="D309" i="9"/>
  <c r="D269" i="9"/>
  <c r="D299" i="9"/>
  <c r="D259" i="9"/>
  <c r="D277" i="9"/>
  <c r="D245" i="9"/>
  <c r="D267" i="9"/>
  <c r="D272" i="9"/>
  <c r="D308" i="9"/>
  <c r="D298" i="9"/>
  <c r="D249" i="9"/>
  <c r="D266" i="9"/>
  <c r="D231" i="9"/>
  <c r="D311" i="9"/>
  <c r="D268" i="9"/>
  <c r="D233" i="9"/>
  <c r="D313" i="9"/>
  <c r="D247" i="9"/>
  <c r="D304" i="9"/>
  <c r="D276" i="9"/>
  <c r="D232" i="9"/>
  <c r="D305" i="9"/>
  <c r="D301" i="9"/>
  <c r="D282" i="9"/>
  <c r="D312" i="9"/>
  <c r="D306" i="9"/>
  <c r="D316" i="9"/>
  <c r="D294" i="9"/>
  <c r="D314" i="9"/>
  <c r="D317" i="9"/>
  <c r="D303" i="9"/>
  <c r="D207" i="9"/>
  <c r="D208" i="9"/>
  <c r="D119" i="9"/>
  <c r="D14" i="9"/>
  <c r="D45" i="9"/>
  <c r="D20" i="9"/>
  <c r="D80" i="9"/>
  <c r="D55" i="9"/>
  <c r="D205" i="9"/>
  <c r="D122" i="9"/>
  <c r="D206" i="9"/>
  <c r="D40" i="9"/>
  <c r="D184" i="9"/>
  <c r="D84" i="9"/>
  <c r="D130" i="9"/>
  <c r="D124" i="9"/>
  <c r="D95" i="9"/>
  <c r="D198" i="9"/>
  <c r="D153" i="9"/>
  <c r="D24" i="9"/>
  <c r="D148" i="9"/>
  <c r="D32" i="9"/>
  <c r="D90" i="9"/>
  <c r="D43" i="9"/>
  <c r="D188" i="9"/>
  <c r="D163" i="9"/>
  <c r="D113" i="9"/>
  <c r="D103" i="9"/>
  <c r="D164" i="9"/>
  <c r="D159" i="9"/>
  <c r="D149" i="9"/>
  <c r="D49" i="9"/>
  <c r="D21" i="9"/>
  <c r="D60" i="9"/>
  <c r="D140" i="9"/>
  <c r="D162" i="9"/>
  <c r="D182" i="9"/>
  <c r="D48" i="9"/>
  <c r="D123" i="9"/>
  <c r="D26" i="9"/>
  <c r="D157" i="9"/>
  <c r="D87" i="9"/>
  <c r="D53" i="9"/>
  <c r="D29" i="9"/>
  <c r="D72" i="9"/>
  <c r="D146" i="9"/>
  <c r="D82" i="9"/>
  <c r="D194" i="9"/>
  <c r="D101" i="9"/>
  <c r="D129" i="9"/>
  <c r="D83" i="9"/>
  <c r="D41" i="9"/>
  <c r="D120" i="9"/>
  <c r="D165" i="9"/>
  <c r="D97" i="9"/>
  <c r="D42" i="9"/>
  <c r="D77" i="9"/>
  <c r="D91" i="9"/>
  <c r="D201" i="9"/>
  <c r="D183" i="9"/>
  <c r="D23" i="9"/>
  <c r="D131" i="9"/>
  <c r="D197" i="9"/>
  <c r="D38" i="9"/>
  <c r="D33" i="9"/>
  <c r="D67" i="9"/>
  <c r="D202" i="9"/>
  <c r="D145" i="9"/>
  <c r="D18" i="9"/>
  <c r="D134" i="9"/>
  <c r="D177" i="9"/>
  <c r="D104" i="9"/>
  <c r="D114" i="9"/>
  <c r="D50" i="9"/>
  <c r="D172" i="9"/>
  <c r="D147" i="9"/>
  <c r="D178" i="9"/>
  <c r="D167" i="9"/>
  <c r="D155" i="9"/>
  <c r="D192" i="9"/>
  <c r="D174" i="9"/>
  <c r="D30" i="9"/>
  <c r="D89" i="9"/>
  <c r="D93" i="9"/>
  <c r="D190" i="9"/>
  <c r="D19" i="9"/>
  <c r="D193" i="9"/>
  <c r="D196" i="9"/>
  <c r="D133" i="9"/>
  <c r="D168" i="9"/>
  <c r="D105" i="9"/>
  <c r="H331" i="2"/>
  <c r="H332" i="2"/>
  <c r="D13" i="9"/>
  <c r="N320" i="9" l="1"/>
  <c r="N323" i="9" s="1"/>
  <c r="D318" i="9"/>
  <c r="O320" i="9"/>
  <c r="O323" i="9" s="1"/>
  <c r="F320" i="9"/>
  <c r="F321" i="9" s="1"/>
  <c r="P320" i="9"/>
  <c r="P323" i="9" s="1"/>
  <c r="G320" i="9"/>
  <c r="G323" i="9" s="1"/>
  <c r="Q320" i="9"/>
  <c r="Q323" i="9" s="1"/>
  <c r="H320" i="9"/>
  <c r="H323" i="9" s="1"/>
  <c r="I320" i="9"/>
  <c r="I323" i="9" s="1"/>
  <c r="L320" i="9"/>
  <c r="L323" i="9" s="1"/>
  <c r="M320" i="9"/>
  <c r="M323" i="9" s="1"/>
  <c r="I323" i="2"/>
  <c r="F323" i="9" l="1"/>
  <c r="F324" i="9" s="1"/>
  <c r="G324" i="9" s="1"/>
  <c r="H324" i="9" s="1"/>
  <c r="I324" i="9" s="1"/>
  <c r="J324" i="9" s="1"/>
  <c r="K324" i="9" s="1"/>
  <c r="L324" i="9" s="1"/>
  <c r="M324" i="9" s="1"/>
  <c r="N324" i="9" s="1"/>
  <c r="O324" i="9" s="1"/>
  <c r="P324" i="9" s="1"/>
  <c r="Q324" i="9" s="1"/>
  <c r="G321" i="9"/>
  <c r="H321" i="9" s="1"/>
  <c r="I321" i="9" s="1"/>
  <c r="L321" i="9" s="1"/>
  <c r="M321" i="9" s="1"/>
  <c r="N321" i="9" s="1"/>
  <c r="O321" i="9" s="1"/>
  <c r="P321" i="9" s="1"/>
  <c r="Q321" i="9" s="1"/>
  <c r="C9" i="19"/>
  <c r="C10" i="19"/>
  <c r="C1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<sst xmlns="http://schemas.openxmlformats.org/spreadsheetml/2006/main" count="10315" uniqueCount="1815">
  <si>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</si>
  <si>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</si>
  <si>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</si>
  <si>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</si>
  <si>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</si>
  <si>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</si>
  <si>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</si>
  <si>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</si>
  <si>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</si>
  <si>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</si>
  <si>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</si>
  <si>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</si>
  <si>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</si>
  <si>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</si>
  <si>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</si>
  <si>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</si>
  <si>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</si>
  <si>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</si>
  <si>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</si>
  <si>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</si>
  <si>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</si>
  <si>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</si>
  <si>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</si>
  <si>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</si>
  <si>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</si>
  <si>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</si>
  <si>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</si>
  <si>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</si>
  <si>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</si>
  <si>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</si>
  <si>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</si>
  <si>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</si>
  <si>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</si>
  <si>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</si>
  <si>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</si>
  <si>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</si>
  <si>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</si>
  <si>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</si>
  <si>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</si>
  <si>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</si>
  <si>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</si>
  <si>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</si>
  <si>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</si>
  <si>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</si>
  <si>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</si>
  <si>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</si>
  <si>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</si>
  <si>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</si>
  <si>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</si>
  <si>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</si>
  <si>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</si>
  <si>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</si>
  <si>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</si>
  <si>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</si>
  <si>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</si>
  <si>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</si>
  <si>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</si>
  <si>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</si>
  <si>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</si>
  <si>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</si>
  <si>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</si>
  <si>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</si>
  <si>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</si>
  <si>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</si>
  <si>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</si>
  <si>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</si>
  <si>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</si>
  <si>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</si>
  <si>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</si>
  <si>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</si>
  <si>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</si>
  <si>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</si>
  <si>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</si>
  <si>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</si>
  <si>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</si>
  <si>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</si>
  <si>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</si>
  <si>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</si>
  <si>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</si>
  <si>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</si>
  <si>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</si>
  <si>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</si>
  <si>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</si>
  <si>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</si>
  <si>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</si>
  <si>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</si>
  <si>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</si>
  <si>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</si>
  <si>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</si>
  <si>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</si>
  <si>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</si>
  <si>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</si>
  <si>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</si>
  <si>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</si>
  <si>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</si>
  <si>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</si>
  <si>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</si>
  <si>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</si>
  <si>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</si>
  <si>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</si>
  <si>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</si>
  <si>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</si>
  <si>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</si>
  <si>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</si>
  <si>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</si>
  <si>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</si>
  <si>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</si>
  <si>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</si>
  <si>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</si>
  <si>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</si>
  <si>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</si>
  <si>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</si>
  <si>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</si>
  <si>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</si>
  <si>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</si>
  <si>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</si>
  <si>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</si>
  <si>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</si>
  <si>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</si>
  <si>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</si>
  <si>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</si>
  <si>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</si>
  <si>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</si>
  <si>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</si>
  <si>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</si>
  <si>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</si>
  <si>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</si>
  <si>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</si>
  <si>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</si>
  <si>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</si>
  <si>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</si>
  <si>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</si>
  <si>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</si>
  <si>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</si>
  <si>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</si>
  <si>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</si>
  <si>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</si>
  <si>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</si>
  <si>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</si>
  <si>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</si>
  <si>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</si>
  <si>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</si>
  <si>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</si>
  <si>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</si>
  <si>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</si>
  <si>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</si>
  <si>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</si>
  <si>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</si>
  <si>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</si>
  <si>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</si>
  <si>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</si>
  <si>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</si>
  <si>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</si>
  <si>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</si>
  <si>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</si>
  <si>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</si>
  <si>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</si>
  <si>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</si>
  <si>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</si>
  <si>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</si>
  <si>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</si>
  <si>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</si>
  <si>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</si>
  <si>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</si>
  <si>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</si>
  <si>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</si>
  <si>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</si>
  <si>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</si>
  <si>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</si>
  <si>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</si>
  <si>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</si>
  <si>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</si>
  <si>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</si>
  <si>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</si>
  <si>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</si>
  <si>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</si>
  <si>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</si>
  <si>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</si>
  <si>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</si>
  <si>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</si>
  <si>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</si>
  <si>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</si>
  <si>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</si>
  <si>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</si>
  <si>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</si>
  <si>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</si>
  <si>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</si>
  <si>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</si>
  <si>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</si>
  <si>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</si>
  <si>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</si>
  <si>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</si>
  <si>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</si>
  <si>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</si>
  <si>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</si>
  <si>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</si>
  <si>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</si>
  <si>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</si>
  <si>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</si>
  <si>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</si>
  <si>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</si>
  <si>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</si>
  <si>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</si>
  <si>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</si>
  <si>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</si>
  <si>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</si>
  <si>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</si>
  <si>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</si>
  <si>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</si>
  <si>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</si>
  <si>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</si>
  <si>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</si>
  <si>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</si>
  <si>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</si>
  <si>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</si>
  <si>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</si>
  <si>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</si>
  <si>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</si>
  <si>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</si>
  <si>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</si>
  <si>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</si>
  <si>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</si>
  <si>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</si>
  <si>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</si>
  <si>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</si>
  <si>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</si>
  <si>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</si>
  <si>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</si>
  <si>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</si>
  <si>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</si>
  <si>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</si>
  <si>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</si>
  <si>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</si>
  <si>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</si>
  <si>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</si>
  <si>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</si>
  <si>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</si>
  <si>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</si>
  <si>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</si>
  <si>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</si>
  <si>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</si>
  <si>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</si>
  <si>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</si>
  <si>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</si>
  <si>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</si>
  <si>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</si>
  <si>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</si>
  <si>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</si>
  <si>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</si>
  <si>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</si>
  <si>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</si>
  <si>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</si>
  <si>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</si>
  <si>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</si>
  <si>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</si>
  <si>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</si>
  <si>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</si>
  <si>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</si>
  <si>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</si>
  <si>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</si>
  <si>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</si>
  <si>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</si>
  <si>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</si>
  <si>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</si>
  <si>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</si>
  <si>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</si>
  <si>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</si>
  <si>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</si>
  <si>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</si>
  <si>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</si>
  <si>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</si>
  <si>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</si>
  <si>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</si>
  <si>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</si>
  <si>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</si>
  <si>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</si>
  <si>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</si>
  <si>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</si>
  <si>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</si>
  <si>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</si>
  <si>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</si>
  <si>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</si>
  <si>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</si>
  <si>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</si>
  <si>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</si>
  <si>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</si>
  <si>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</si>
  <si>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</si>
  <si>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</si>
  <si>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</si>
  <si>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</si>
  <si>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</si>
  <si>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</si>
  <si>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</si>
  <si>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</si>
  <si>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</si>
  <si>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</si>
  <si>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</si>
  <si>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</si>
  <si>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</si>
  <si>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</si>
  <si>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</si>
  <si>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</si>
  <si>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</si>
  <si>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</si>
  <si>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</si>
  <si>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</si>
  <si>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</si>
  <si>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</si>
  <si>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</si>
  <si>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</si>
  <si>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</si>
  <si>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</si>
  <si>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</si>
  <si>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</si>
  <si>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</si>
  <si>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</si>
  <si>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</si>
  <si>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</si>
  <si>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</si>
  <si>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</si>
  <si>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</si>
  <si>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</si>
  <si>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</si>
  <si>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</si>
  <si>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</si>
  <si>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</si>
  <si>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</si>
  <si>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</si>
  <si>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</si>
  <si>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</si>
  <si>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</si>
  <si>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</si>
  <si>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</si>
  <si>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</si>
  <si>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</si>
  <si>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</si>
  <si>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</si>
  <si>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</si>
  <si>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</si>
  <si>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</si>
  <si>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</si>
  <si>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</si>
  <si>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</si>
  <si>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</si>
  <si>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</si>
  <si>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</si>
  <si>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</si>
  <si>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</si>
  <si>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</si>
  <si>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</si>
  <si>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</si>
  <si>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</si>
  <si>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</si>
  <si>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</si>
  <si>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</si>
  <si>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</si>
  <si>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</si>
  <si>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</si>
  <si>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</si>
  <si>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</si>
  <si>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</si>
  <si>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</si>
  <si>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</si>
  <si>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</si>
  <si>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</si>
  <si>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</si>
  <si>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</si>
  <si>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</si>
  <si>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</si>
  <si>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</si>
  <si>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</si>
  <si>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</si>
  <si>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</si>
  <si>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</si>
  <si>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</si>
  <si>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</si>
  <si>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</si>
  <si>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</si>
  <si>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</si>
  <si>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</si>
  <si>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</si>
  <si>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</si>
  <si>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</si>
  <si>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</si>
  <si>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</si>
  <si>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</si>
  <si>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</si>
  <si>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</si>
  <si>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</si>
  <si>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</si>
  <si>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</si>
  <si>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</si>
  <si>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</si>
  <si>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</si>
  <si>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</si>
  <si>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</si>
  <si>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</si>
  <si>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</si>
  <si>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</si>
  <si>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</si>
  <si>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</si>
  <si>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</si>
  <si>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</si>
  <si>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</si>
  <si>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</si>
  <si>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</si>
  <si>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</si>
  <si>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</si>
  <si>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</si>
  <si>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</si>
  <si>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</si>
  <si>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</si>
  <si>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</si>
  <si>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</si>
  <si>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</si>
  <si>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</si>
  <si>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</si>
  <si>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</si>
  <si>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</si>
  <si>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</si>
  <si>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</si>
  <si>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</si>
  <si>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</si>
  <si>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</si>
  <si>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</si>
  <si>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</si>
  <si>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</si>
  <si>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</si>
  <si>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</si>
  <si>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</si>
  <si>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</si>
  <si>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</si>
  <si>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</si>
  <si>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</si>
  <si>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</si>
  <si>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</si>
  <si>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</si>
  <si>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</si>
  <si>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</si>
  <si>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</si>
  <si>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</si>
  <si>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</si>
  <si>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</si>
  <si>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</si>
  <si>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</si>
  <si>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</si>
  <si>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</si>
  <si>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</si>
  <si>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</si>
  <si>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</si>
  <si>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</si>
  <si>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</si>
  <si>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</si>
  <si>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</si>
  <si>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</si>
  <si>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</si>
  <si>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</si>
  <si>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</si>
  <si>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</si>
  <si>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</si>
  <si>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</si>
  <si>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</si>
  <si>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</si>
  <si>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</si>
  <si>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</si>
  <si>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</si>
  <si>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</si>
  <si>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</si>
  <si>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</si>
  <si>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</si>
  <si>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</si>
  <si>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</si>
  <si>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</si>
  <si>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</si>
  <si>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</si>
  <si>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</si>
  <si>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</si>
  <si>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</si>
  <si>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</si>
  <si>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</si>
  <si>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</si>
  <si>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</si>
  <si>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</si>
  <si>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</si>
  <si>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</si>
  <si>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</si>
  <si>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</si>
  <si>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</si>
  <si>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</si>
  <si>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</si>
  <si>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</si>
  <si>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</si>
  <si>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</si>
  <si>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</si>
  <si>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</si>
  <si>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</si>
  <si>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</si>
  <si>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</si>
  <si>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</si>
  <si>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</si>
  <si>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</si>
  <si>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</si>
  <si>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</si>
  <si>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</si>
  <si>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</si>
  <si>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</si>
  <si>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</si>
  <si>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</si>
  <si>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</si>
  <si>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</si>
  <si>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</si>
  <si>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</si>
  <si>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</si>
  <si>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</si>
  <si>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</si>
  <si>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</si>
  <si>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</si>
  <si>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</si>
  <si>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</si>
  <si>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</si>
  <si>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</si>
  <si>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</si>
  <si>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</si>
  <si>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</si>
  <si>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</si>
  <si>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</si>
  <si>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</si>
  <si>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</si>
  <si>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</si>
  <si>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</si>
  <si>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</si>
  <si>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</si>
  <si>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</si>
  <si>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</si>
  <si>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</si>
  <si>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</si>
  <si>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</si>
  <si>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</si>
  <si>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</si>
  <si>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</si>
  <si>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</si>
  <si>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</si>
  <si>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</si>
  <si>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</si>
  <si>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</si>
  <si>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</si>
  <si>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</si>
  <si>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</si>
  <si>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</si>
  <si>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</si>
  <si>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</si>
  <si>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</si>
  <si>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</si>
  <si>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</si>
  <si>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</si>
  <si>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</si>
  <si>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</si>
  <si>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</si>
  <si>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</si>
  <si>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</si>
  <si>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</si>
  <si>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</si>
  <si>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</si>
  <si>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</si>
  <si>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</si>
  <si>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</si>
  <si>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</si>
  <si>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</si>
  <si>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</si>
  <si>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</si>
  <si>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</si>
  <si>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</si>
  <si>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</si>
  <si>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</si>
  <si>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</si>
  <si>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</si>
  <si>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</si>
  <si>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</si>
  <si>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</si>
  <si>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</si>
  <si>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</si>
  <si>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</si>
  <si>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</si>
  <si>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</si>
  <si>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</si>
  <si>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</si>
  <si>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</si>
  <si>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</si>
  <si>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</si>
  <si>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</si>
  <si>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</si>
  <si>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</si>
  <si>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</si>
  <si>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</si>
  <si>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</si>
  <si>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</si>
  <si>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</si>
  <si>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</si>
  <si>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</si>
  <si>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</si>
  <si>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</si>
  <si>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</si>
  <si>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</si>
  <si>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</si>
  <si>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</si>
  <si>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</si>
  <si>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</si>
  <si>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</si>
  <si>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</si>
  <si>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</si>
  <si>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</si>
  <si>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</si>
  <si>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</si>
  <si>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</si>
  <si>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</si>
  <si>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</si>
  <si>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</si>
  <si>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</si>
  <si>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</si>
  <si>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</si>
  <si>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</si>
  <si>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</si>
  <si>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</si>
  <si>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</si>
  <si>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</si>
  <si>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</si>
  <si>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</si>
  <si>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</si>
  <si>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</si>
  <si>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</si>
  <si>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</si>
  <si>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</si>
  <si>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</si>
  <si>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</si>
  <si>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</si>
  <si>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</si>
  <si>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</si>
  <si>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</si>
  <si>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</si>
  <si>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</si>
  <si>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</si>
  <si>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</si>
  <si>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</si>
  <si>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</si>
  <si>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</si>
  <si>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</si>
  <si>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</si>
  <si>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</si>
  <si>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</si>
  <si>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</si>
  <si>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</si>
  <si>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</si>
  <si>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</si>
  <si>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</si>
  <si>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</si>
  <si>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</si>
  <si>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</si>
  <si>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</si>
  <si>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</si>
  <si>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</si>
  <si>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</si>
  <si>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</si>
  <si>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</si>
  <si>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</si>
  <si>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</si>
  <si>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</si>
  <si>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</si>
  <si>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</si>
  <si>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</si>
  <si>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</si>
  <si>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</si>
  <si>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</si>
  <si>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</si>
  <si>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</si>
  <si>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</si>
  <si>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</si>
  <si>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</si>
  <si>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</si>
  <si>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</si>
  <si>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</si>
  <si>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</si>
  <si>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</si>
  <si>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</si>
  <si>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</si>
  <si>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</si>
  <si>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</si>
  <si>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</si>
  <si>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</si>
  <si>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</si>
  <si>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</si>
  <si>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</si>
  <si>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</si>
  <si>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</si>
  <si>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</si>
  <si>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</si>
  <si>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</si>
  <si>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</si>
  <si>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</si>
  <si>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</si>
  <si>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</si>
  <si>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</si>
  <si>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</si>
  <si>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</si>
  <si>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</si>
  <si>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</si>
  <si>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</si>
  <si>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</si>
  <si>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</si>
  <si>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</si>
  <si>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</si>
  <si>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</si>
  <si>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</si>
  <si>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</si>
  <si>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</si>
  <si>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</si>
  <si>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</si>
  <si>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</si>
  <si>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</si>
  <si>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</si>
  <si>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</si>
  <si>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</si>
  <si>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</si>
  <si>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</si>
  <si>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</si>
  <si>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</si>
  <si>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</si>
  <si>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</si>
  <si>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</si>
  <si>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</si>
  <si>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</si>
  <si>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</si>
  <si>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</si>
  <si>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</si>
  <si>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</si>
  <si>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</si>
  <si>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</si>
  <si>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</si>
  <si>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</si>
  <si>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</si>
  <si>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</si>
  <si>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</si>
  <si>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</si>
  <si>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</si>
  <si>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</si>
  <si>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</si>
  <si>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</si>
  <si>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</si>
  <si>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</si>
  <si>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</si>
  <si>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</si>
  <si>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</si>
  <si>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</si>
  <si>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</si>
  <si>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</si>
  <si>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</si>
  <si>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</si>
  <si>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</si>
  <si>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</si>
  <si>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</si>
  <si>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</si>
  <si>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</si>
  <si>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</si>
  <si>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</si>
  <si>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</si>
  <si>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</si>
  <si>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</si>
  <si>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</si>
  <si>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</si>
  <si>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</si>
  <si>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</si>
  <si>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</si>
  <si>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</si>
  <si>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</si>
  <si>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</si>
  <si>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</si>
  <si>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</si>
  <si>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</si>
  <si>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</si>
  <si>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</si>
  <si>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</si>
  <si>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</si>
  <si>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</si>
  <si>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</si>
  <si>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</si>
  <si>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</si>
  <si>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</si>
  <si>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</si>
  <si>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</si>
  <si>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</si>
  <si>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</si>
  <si>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</si>
  <si>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</si>
  <si>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</si>
  <si>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</si>
  <si>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</si>
  <si>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</si>
  <si>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</si>
  <si>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</si>
  <si>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</si>
  <si>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</si>
  <si>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</si>
  <si>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</si>
  <si>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</si>
  <si>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</si>
  <si>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</si>
  <si>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</si>
  <si>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</si>
  <si>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</si>
  <si>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</si>
  <si>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</si>
  <si>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</si>
  <si>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</si>
  <si>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</si>
  <si>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</si>
  <si>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</si>
  <si>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</si>
  <si>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</si>
  <si>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</si>
  <si>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</si>
  <si>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</si>
  <si>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</si>
  <si>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</si>
  <si>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</si>
  <si>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</si>
  <si>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</si>
  <si>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</si>
  <si>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</si>
  <si>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</si>
  <si>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</si>
  <si>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</si>
  <si>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</si>
  <si>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</si>
  <si>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</si>
  <si>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</si>
  <si>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</si>
  <si>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</si>
  <si>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</si>
  <si>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</si>
  <si>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</si>
  <si>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</si>
  <si>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</si>
  <si>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</si>
  <si>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</si>
  <si>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</si>
  <si>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</si>
  <si>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</si>
  <si>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</si>
  <si>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</si>
  <si>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</si>
  <si>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</si>
  <si>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</si>
  <si>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</si>
  <si>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</si>
  <si>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</si>
  <si>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</si>
  <si>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</si>
  <si>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</si>
  <si>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</si>
  <si>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</si>
  <si>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</si>
  <si>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</si>
  <si>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</si>
  <si>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</si>
  <si>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</si>
  <si>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</si>
  <si>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</si>
  <si>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</si>
  <si>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</si>
  <si>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</si>
  <si>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</si>
  <si>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</si>
  <si>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</si>
  <si>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</si>
  <si>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</si>
  <si>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</si>
  <si>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</si>
  <si>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</si>
  <si>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</si>
  <si>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</si>
  <si>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</si>
  <si>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</si>
  <si>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</si>
  <si>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</si>
  <si>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</si>
  <si>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</si>
  <si>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</si>
  <si>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</si>
  <si>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</si>
  <si>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</si>
  <si>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</si>
  <si>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</si>
  <si>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</si>
  <si>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</si>
  <si>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</si>
  <si>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</si>
  <si>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</si>
  <si>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</si>
  <si>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</si>
  <si>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</si>
  <si>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</si>
  <si>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</si>
  <si>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</si>
  <si>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</si>
  <si>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</si>
  <si>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</si>
  <si>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</si>
  <si>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</si>
  <si>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</si>
  <si>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</si>
  <si>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</si>
  <si>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</si>
  <si>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</si>
  <si>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</si>
  <si>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</si>
  <si>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</si>
  <si>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</si>
  <si>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</si>
  <si>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</si>
  <si>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</si>
  <si>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</si>
  <si>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</si>
  <si>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</si>
  <si>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</si>
  <si>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</si>
  <si>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</si>
  <si>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</si>
  <si>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</si>
  <si>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</si>
  <si>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</si>
  <si>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</si>
  <si>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</si>
  <si>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</si>
  <si>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</si>
  <si>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</si>
  <si>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</si>
  <si>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</si>
  <si>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</si>
  <si>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</si>
  <si>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</si>
  <si>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</si>
  <si>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</si>
  <si>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</si>
  <si>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</si>
  <si>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</si>
  <si>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</si>
  <si>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</si>
  <si>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</si>
  <si>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</si>
  <si>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</si>
  <si>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</si>
  <si>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</si>
  <si>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</si>
  <si>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</si>
  <si>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</si>
  <si>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</si>
  <si>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</si>
  <si>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</si>
  <si>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</si>
  <si>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</si>
  <si>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</si>
  <si>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</si>
  <si>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</si>
  <si>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</si>
  <si>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</si>
  <si>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</si>
  <si>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</si>
  <si>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</si>
  <si>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</si>
  <si>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</si>
  <si>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</si>
  <si>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</si>
  <si>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</si>
  <si>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</si>
  <si>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</si>
  <si>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</si>
  <si>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</si>
  <si>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</si>
  <si>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</si>
  <si>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</si>
  <si>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</si>
  <si>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</si>
  <si>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</si>
  <si>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</si>
  <si>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</si>
  <si>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</si>
  <si>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</si>
  <si>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</si>
  <si>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</si>
  <si>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</si>
  <si>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</si>
  <si>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</si>
  <si>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</si>
  <si>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</si>
  <si>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</si>
  <si>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</si>
  <si>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</si>
  <si>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</si>
  <si>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</si>
  <si>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</si>
  <si>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</si>
  <si>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</si>
  <si>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</si>
  <si>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</si>
  <si>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</si>
  <si>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</si>
  <si>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</si>
  <si>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</si>
  <si>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</si>
  <si>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</si>
  <si>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</si>
  <si>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</si>
  <si>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</si>
  <si>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</si>
  <si>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</si>
  <si>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</si>
  <si>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</si>
  <si>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</si>
  <si>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</si>
  <si>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</si>
  <si>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</si>
  <si>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</si>
  <si>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</si>
  <si>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</si>
  <si>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</si>
  <si>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</si>
  <si>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</si>
  <si>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</si>
  <si>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</si>
  <si>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</si>
  <si>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</si>
  <si>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</si>
  <si>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</si>
  <si>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</si>
  <si>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</si>
  <si>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</si>
  <si>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</si>
  <si>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</si>
  <si>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</si>
  <si>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</si>
  <si>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</si>
  <si>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</si>
  <si>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</si>
  <si>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</si>
  <si>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</si>
  <si>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</si>
  <si>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</si>
  <si>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</si>
  <si>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</si>
  <si>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</si>
  <si>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</si>
  <si>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</si>
  <si>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</si>
  <si>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</si>
  <si>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</si>
  <si>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</si>
  <si>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</si>
  <si>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</si>
  <si>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</si>
  <si>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</si>
  <si>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</si>
  <si>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</si>
  <si>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</si>
  <si>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</si>
  <si>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</si>
  <si>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</si>
  <si>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</si>
  <si>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</si>
  <si>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</si>
  <si>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</si>
  <si>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</si>
  <si>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</si>
  <si>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</si>
  <si>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</si>
  <si>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</si>
  <si>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</si>
  <si>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</si>
  <si>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</si>
  <si>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</si>
  <si>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</si>
  <si>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</si>
  <si>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</si>
  <si>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</si>
  <si>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</si>
  <si>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</si>
  <si>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</si>
  <si>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</si>
  <si>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</si>
  <si>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</si>
  <si>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</si>
  <si>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</si>
  <si>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</si>
  <si>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</si>
  <si>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</si>
  <si>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</si>
  <si>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</si>
  <si>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</si>
  <si>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</si>
  <si>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</si>
  <si>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</si>
  <si>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</si>
  <si>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</si>
  <si>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</si>
  <si>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</si>
  <si>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</si>
  <si>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</si>
  <si>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</si>
  <si>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</si>
  <si>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</si>
  <si>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</si>
  <si>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</si>
  <si>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</si>
  <si>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</si>
  <si>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</si>
  <si>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</si>
  <si>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</si>
  <si>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</si>
  <si>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</si>
  <si>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</si>
  <si>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</si>
  <si>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</si>
  <si>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</si>
  <si>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</si>
  <si>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</si>
  <si>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</si>
  <si>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</si>
  <si>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</si>
  <si>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</si>
  <si>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</si>
  <si>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</si>
  <si>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</si>
  <si>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</si>
  <si>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</si>
  <si>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</si>
  <si>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</si>
  <si>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</si>
  <si>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</si>
  <si>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</si>
  <si>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</si>
  <si>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</si>
  <si>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</si>
  <si>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</si>
  <si>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</si>
  <si>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</si>
  <si>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</si>
  <si>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</si>
  <si>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</si>
  <si>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</si>
  <si>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</si>
  <si>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</si>
  <si>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</si>
  <si>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</si>
  <si>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</si>
  <si>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</si>
  <si>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</si>
  <si>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</si>
  <si>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</si>
  <si>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</si>
  <si>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</si>
  <si>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</si>
  <si>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</si>
  <si>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</si>
  <si>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</si>
  <si>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</si>
  <si>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</si>
  <si>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</si>
  <si>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</si>
  <si>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</si>
  <si>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</si>
  <si>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</si>
  <si>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</si>
  <si>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</si>
  <si>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</si>
  <si>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</si>
  <si>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</si>
  <si>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</si>
  <si>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</si>
  <si>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</si>
  <si>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</si>
  <si>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</si>
  <si>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</si>
  <si>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</si>
  <si>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</si>
  <si>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</si>
  <si>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</si>
  <si>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</si>
  <si>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</si>
  <si>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</si>
  <si>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</si>
  <si>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</si>
  <si>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</si>
  <si>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</si>
  <si>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</si>
  <si>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</si>
  <si>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</si>
  <si>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</si>
  <si>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</si>
  <si>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</si>
  <si>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</si>
  <si>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</si>
  <si>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</si>
  <si>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</si>
  <si>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</si>
  <si>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</si>
  <si>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</si>
  <si>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</si>
  <si>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</si>
  <si>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</si>
  <si>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</si>
  <si>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</si>
  <si>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</si>
  <si>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</si>
  <si>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</si>
  <si>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</si>
  <si>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</si>
  <si>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</si>
  <si>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</si>
  <si>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</si>
  <si>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</si>
  <si>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</si>
  <si>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</si>
  <si>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</si>
  <si>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</si>
  <si>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</si>
  <si>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</si>
  <si>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</si>
  <si>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</si>
  <si>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</si>
  <si>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</si>
  <si>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</si>
  <si>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</si>
  <si>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</si>
  <si>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</si>
  <si>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</si>
  <si>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</si>
  <si>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</si>
  <si>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</si>
  <si>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</si>
  <si>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</si>
  <si>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</si>
  <si>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</si>
  <si>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</si>
  <si>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</si>
  <si>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</si>
  <si>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</si>
  <si>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</si>
  <si>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</si>
  <si>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</si>
  <si>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</si>
  <si>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3.1.10</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</si>
  <si>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</si>
  <si>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</si>
  <si>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</si>
  <si>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</si>
  <si>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</si>
  <si>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</si>
  <si>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</si>
  <si>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</si>
  <si>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</si>
  <si>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</si>
  <si>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</si>
  <si>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</si>
  <si>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</si>
  <si>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</si>
  <si>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</si>
  <si>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</si>
  <si>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</si>
  <si>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</si>
  <si>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</si>
  <si>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</si>
  <si>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</si>
  <si>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</si>
  <si>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</si>
  <si>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</si>
  <si>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</si>
  <si>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</si>
  <si>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</si>
  <si>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</si>
  <si>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</si>
  <si>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</si>
  <si>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</si>
  <si>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</si>
  <si>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</si>
  <si>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</si>
  <si>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</si>
  <si>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</si>
  <si>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</si>
  <si>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</si>
  <si>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</si>
  <si>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</si>
  <si>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</si>
  <si>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</si>
  <si>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</si>
  <si>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</si>
  <si>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</si>
  <si>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</si>
  <si>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</si>
  <si>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12.3.6</t>
  </si>
  <si>
    <t>12.6</t>
  </si>
  <si>
    <t>12.6.1</t>
  </si>
  <si>
    <t>12.6.2</t>
  </si>
  <si>
    <t>12.6.3</t>
  </si>
  <si>
    <t>12.7</t>
  </si>
  <si>
    <t>12.7.1</t>
  </si>
  <si>
    <t>12.7.2</t>
  </si>
  <si>
    <t>12.8</t>
  </si>
  <si>
    <t>12.8.1</t>
  </si>
  <si>
    <t>12.9</t>
  </si>
  <si>
    <t>12.9.1</t>
  </si>
  <si>
    <t>12.10</t>
  </si>
  <si>
    <t>14.1</t>
  </si>
  <si>
    <t>12.10.1</t>
  </si>
  <si>
    <t>14</t>
  </si>
  <si>
    <t>14.1.2</t>
  </si>
  <si>
    <t>16.1</t>
  </si>
  <si>
    <t>17.1</t>
  </si>
  <si>
    <t>17.1.3</t>
  </si>
  <si>
    <t>17.1.5</t>
  </si>
  <si>
    <t>17.2</t>
  </si>
  <si>
    <t>17.2.2</t>
  </si>
  <si>
    <t>17.3</t>
  </si>
  <si>
    <t>19</t>
  </si>
  <si>
    <t>19.1</t>
  </si>
  <si>
    <t>19.3</t>
  </si>
  <si>
    <t>20</t>
  </si>
  <si>
    <t>20.1</t>
  </si>
  <si>
    <t>21</t>
  </si>
  <si>
    <t>21.1</t>
  </si>
  <si>
    <t>23.1</t>
  </si>
  <si>
    <t>23.2</t>
  </si>
  <si>
    <t>24.1</t>
  </si>
  <si>
    <t>24.2</t>
  </si>
  <si>
    <t>24.2.1</t>
  </si>
  <si>
    <t>24.3</t>
  </si>
  <si>
    <t>24.3.1</t>
  </si>
  <si>
    <t>24.5</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</si>
  <si>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</si>
  <si>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</si>
  <si>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</si>
  <si>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</si>
  <si>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</si>
  <si>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</si>
  <si>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</si>
  <si>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</si>
  <si>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</si>
  <si>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</si>
  <si>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</si>
  <si>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</si>
  <si>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</si>
  <si>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</si>
  <si>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</si>
  <si>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</si>
  <si>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</si>
  <si>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</si>
  <si>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</si>
  <si>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</si>
  <si>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</si>
  <si>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</si>
  <si>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</si>
  <si>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</si>
  <si>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</si>
  <si>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</si>
  <si>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</si>
  <si>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</si>
  <si>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</si>
  <si>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</si>
  <si>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</si>
  <si>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</si>
  <si>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</si>
  <si>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</si>
  <si>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</si>
  <si>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</si>
  <si>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</si>
  <si>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 xml:space="preserve"> ALBAÑILERÍA</t>
  </si>
  <si>
    <t>Muros</t>
  </si>
  <si>
    <t>Mamposterías  de 0,40 m</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</si>
  <si>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</si>
  <si>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</si>
  <si>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</si>
  <si>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</si>
  <si>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</si>
  <si>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</si>
  <si>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</si>
  <si>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</si>
  <si>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</si>
  <si>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</si>
  <si>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</si>
  <si>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</si>
  <si>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</si>
  <si>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</si>
  <si>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Zócalos graníticos (0,07x0,30)</t>
  </si>
  <si>
    <t>Umbrales y solías</t>
  </si>
  <si>
    <t>Pisos Exteriores</t>
  </si>
  <si>
    <t>Zócalo exterior rehundido</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</si>
  <si>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</si>
  <si>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</si>
  <si>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</si>
  <si>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</si>
  <si>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</si>
  <si>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</si>
  <si>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</si>
  <si>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</si>
  <si>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</si>
  <si>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</si>
  <si>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</si>
  <si>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</si>
  <si>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</si>
  <si>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V3</t>
  </si>
  <si>
    <t>V4</t>
  </si>
  <si>
    <t>V5</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</si>
  <si>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</si>
  <si>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</si>
  <si>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</si>
  <si>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</si>
  <si>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</si>
  <si>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</si>
  <si>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</si>
  <si>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</si>
  <si>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</si>
  <si>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</si>
  <si>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</si>
  <si>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</si>
  <si>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</si>
  <si>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</si>
  <si>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</si>
  <si>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</si>
  <si>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</si>
  <si>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</si>
  <si>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</si>
  <si>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</si>
  <si>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</si>
  <si>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</si>
  <si>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</si>
  <si>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</si>
  <si>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</si>
  <si>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</si>
  <si>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</si>
  <si>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</si>
  <si>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</si>
  <si>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</si>
  <si>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</si>
  <si>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</si>
  <si>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</si>
  <si>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</si>
  <si>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</si>
  <si>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</si>
  <si>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Conexión de Agua</t>
  </si>
  <si>
    <t xml:space="preserve"> INSTALACIÓN ELECTROMECANICA</t>
  </si>
  <si>
    <t>Sistema de Bombeo Sanitario</t>
  </si>
  <si>
    <t>Grupo electrógeno para bombas de agua de consumo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</si>
  <si>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</si>
  <si>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</si>
  <si>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</si>
  <si>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</si>
  <si>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</si>
  <si>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</si>
  <si>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</si>
  <si>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</si>
  <si>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</si>
  <si>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</si>
  <si>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</si>
  <si>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</si>
  <si>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</si>
  <si>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</si>
  <si>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</si>
  <si>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</si>
  <si>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</si>
  <si>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</si>
  <si>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</si>
  <si>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</si>
  <si>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</si>
  <si>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</si>
  <si>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</si>
  <si>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</si>
  <si>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</si>
  <si>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</si>
  <si>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</si>
  <si>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</si>
  <si>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</si>
  <si>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</si>
  <si>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</si>
  <si>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</si>
  <si>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</si>
  <si>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</si>
  <si>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Pérgolas metálicas</t>
  </si>
  <si>
    <t>Otros</t>
  </si>
  <si>
    <t>Guardasillas</t>
  </si>
  <si>
    <t>Provisiòn de canastos para residuos</t>
  </si>
  <si>
    <t>Tipo A</t>
  </si>
  <si>
    <t>Tipo B</t>
  </si>
  <si>
    <t>Caja Guarda llaves</t>
  </si>
  <si>
    <t>Planos aprobados</t>
  </si>
  <si>
    <t>Un</t>
  </si>
  <si>
    <t xml:space="preserve">Un </t>
  </si>
  <si>
    <t>mes</t>
  </si>
  <si>
    <t>m</t>
  </si>
  <si>
    <t>P6</t>
  </si>
  <si>
    <t>P7</t>
  </si>
  <si>
    <t>P8</t>
  </si>
  <si>
    <t>P9</t>
  </si>
  <si>
    <t>P10</t>
  </si>
  <si>
    <t>P11</t>
  </si>
  <si>
    <t>PL</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</si>
  <si>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</si>
  <si>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</si>
  <si>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</si>
  <si>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</si>
  <si>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</si>
  <si>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</si>
  <si>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</si>
  <si>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</si>
  <si>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</si>
  <si>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</si>
  <si>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</si>
  <si>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</si>
  <si>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</si>
  <si>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</si>
  <si>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</si>
  <si>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</si>
  <si>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</si>
  <si>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</si>
  <si>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</si>
  <si>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</si>
  <si>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</si>
  <si>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10.2.4</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</si>
  <si>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</si>
  <si>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</si>
  <si>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</si>
  <si>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</si>
  <si>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</si>
  <si>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</si>
  <si>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</si>
  <si>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</si>
  <si>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</si>
  <si>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</si>
  <si>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</si>
  <si>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</si>
  <si>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</si>
  <si>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</si>
  <si>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</si>
  <si>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</si>
  <si>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</si>
  <si>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</si>
  <si>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</si>
  <si>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</si>
  <si>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</si>
  <si>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</si>
  <si>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</si>
  <si>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</si>
  <si>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</si>
  <si>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</si>
  <si>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</si>
  <si>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</si>
  <si>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</si>
  <si>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</si>
  <si>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</si>
  <si>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</si>
  <si>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</si>
  <si>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</si>
  <si>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</si>
  <si>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</si>
  <si>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</si>
  <si>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</si>
  <si>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</si>
  <si>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</si>
  <si>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</si>
  <si>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11.3.6</t>
  </si>
  <si>
    <t>11.4.1.1</t>
  </si>
  <si>
    <t>11.4.1.2</t>
  </si>
  <si>
    <t>11.4.1.3</t>
  </si>
  <si>
    <t>11.4.1.4</t>
  </si>
  <si>
    <t>11.4.1.5</t>
  </si>
  <si>
    <t>11.4.1.6</t>
  </si>
  <si>
    <t>11.4.5.1</t>
  </si>
  <si>
    <t>11.4.5.2</t>
  </si>
  <si>
    <t>11.4.5.3</t>
  </si>
  <si>
    <t>11.4.5.4</t>
  </si>
  <si>
    <t>11.4.5.5</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</si>
  <si>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</si>
  <si>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</si>
  <si>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</si>
  <si>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</si>
  <si>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</si>
  <si>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</si>
  <si>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</si>
  <si>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</si>
  <si>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</si>
  <si>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</si>
  <si>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</si>
  <si>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</si>
  <si>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</si>
  <si>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</si>
  <si>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</si>
  <si>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</si>
  <si>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</si>
  <si>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</si>
  <si>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</si>
  <si>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</si>
  <si>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</si>
  <si>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</si>
  <si>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</si>
  <si>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</si>
  <si>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</si>
  <si>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</si>
  <si>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</si>
  <si>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</si>
  <si>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</si>
  <si>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</si>
  <si>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</si>
  <si>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</si>
  <si>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</si>
  <si>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</si>
  <si>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</si>
  <si>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</si>
  <si>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</si>
  <si>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Silla S1 (25 p/ sala)</t>
  </si>
  <si>
    <t>Armario (1 p/ sala)</t>
  </si>
  <si>
    <t>Mangrullo</t>
  </si>
  <si>
    <t>Calesita</t>
  </si>
  <si>
    <t>12</t>
  </si>
  <si>
    <t>2.1.4</t>
  </si>
  <si>
    <t>Terraplenamientos</t>
  </si>
  <si>
    <t>3.2.5</t>
  </si>
  <si>
    <t>4.2</t>
  </si>
  <si>
    <t>4.2.5</t>
  </si>
  <si>
    <t>Tabiques</t>
  </si>
  <si>
    <t>De hormigón</t>
  </si>
  <si>
    <t>4.7</t>
  </si>
  <si>
    <t>4.7.1</t>
  </si>
  <si>
    <t>5.6</t>
  </si>
  <si>
    <t>6.1.7</t>
  </si>
  <si>
    <t>6.1.12</t>
  </si>
  <si>
    <t>De hormigón armado fratasado</t>
  </si>
  <si>
    <t>De hormigón fratasado</t>
  </si>
  <si>
    <t>Piso de Baldosas de Caucho</t>
  </si>
  <si>
    <t>6.2.2</t>
  </si>
  <si>
    <t>6.2.5</t>
  </si>
  <si>
    <t>6.3</t>
  </si>
  <si>
    <t>11.2.36</t>
  </si>
  <si>
    <t>Ventilacion</t>
  </si>
  <si>
    <t>12.3.5</t>
  </si>
  <si>
    <t>INDEC-CM - 37440-11</t>
  </si>
  <si>
    <t>INDEC-DCTO - Inciso p)</t>
  </si>
  <si>
    <t>INDEC-DCTO - Inciso r)</t>
  </si>
  <si>
    <t>INDEC-DCTO - Inciso g)</t>
  </si>
  <si>
    <t>INDEC-CM - 41242-11</t>
  </si>
  <si>
    <t>INDEC-DCTO - Inciso d)</t>
  </si>
  <si>
    <t>INDEC-CM - 37540-11</t>
  </si>
  <si>
    <t>12.10.2</t>
  </si>
  <si>
    <t>Conexión de Cloaca</t>
  </si>
  <si>
    <t>Detectores de Humo y Gas</t>
  </si>
  <si>
    <t>17.2.1</t>
  </si>
  <si>
    <t>19.2</t>
  </si>
  <si>
    <t>20.3</t>
  </si>
  <si>
    <t>20.4</t>
  </si>
  <si>
    <t>20.4.1</t>
  </si>
  <si>
    <t>20.4.2</t>
  </si>
  <si>
    <t>20.5</t>
  </si>
  <si>
    <t>20.5.4</t>
  </si>
  <si>
    <t>22</t>
  </si>
  <si>
    <t>22.1</t>
  </si>
  <si>
    <t>22.1.1</t>
  </si>
  <si>
    <t>22.1.2</t>
  </si>
  <si>
    <t>22.2</t>
  </si>
  <si>
    <t>22.2.1</t>
  </si>
  <si>
    <t>22.2.2</t>
  </si>
  <si>
    <t>22.2.3</t>
  </si>
  <si>
    <t>Bicicletero</t>
  </si>
  <si>
    <t>22.3</t>
  </si>
  <si>
    <t>22.4</t>
  </si>
  <si>
    <t>Vegetación</t>
  </si>
  <si>
    <t>22.3.1</t>
  </si>
  <si>
    <t>22.4.6</t>
  </si>
  <si>
    <t>Canteros</t>
  </si>
  <si>
    <t>24.1.1</t>
  </si>
  <si>
    <t>24.2.2</t>
  </si>
  <si>
    <t>24.2.3</t>
  </si>
  <si>
    <t>24.2.3.1</t>
  </si>
  <si>
    <t>24.2.3.2</t>
  </si>
  <si>
    <t>24.2.4</t>
  </si>
  <si>
    <t>24.3.2</t>
  </si>
  <si>
    <t>24.3.3</t>
  </si>
  <si>
    <t>24.3.4</t>
  </si>
  <si>
    <t>24.3.5</t>
  </si>
  <si>
    <t>24.3.6</t>
  </si>
  <si>
    <t>24.3.7</t>
  </si>
  <si>
    <t>24.3.8</t>
  </si>
  <si>
    <t>24.3.9</t>
  </si>
  <si>
    <t>24.3.10</t>
  </si>
  <si>
    <t>24.3.11</t>
  </si>
  <si>
    <t>24.3.12</t>
  </si>
  <si>
    <t>4.1.3</t>
  </si>
  <si>
    <t>Mamposterías  de ladrillón de 0,30 m</t>
  </si>
  <si>
    <t>Tabiques de Granito Natural</t>
  </si>
  <si>
    <t>Tabiques de placas cementicias</t>
  </si>
  <si>
    <t>Revestimiento Acrílico con color incorporado</t>
  </si>
  <si>
    <t>Vereda Municipal</t>
  </si>
  <si>
    <t>6.2.8</t>
  </si>
  <si>
    <t>10.1.1.16</t>
  </si>
  <si>
    <t>10.1.1.17</t>
  </si>
  <si>
    <t>10.1.1.18</t>
  </si>
  <si>
    <t>10.1.1.19</t>
  </si>
  <si>
    <t>P1</t>
  </si>
  <si>
    <t>P2</t>
  </si>
  <si>
    <t>P12</t>
  </si>
  <si>
    <t>V6</t>
  </si>
  <si>
    <t>V9</t>
  </si>
  <si>
    <t>10.2.5</t>
  </si>
  <si>
    <t>10.2.6</t>
  </si>
  <si>
    <t>10.2.7</t>
  </si>
  <si>
    <t>V4a</t>
  </si>
  <si>
    <t>V5a</t>
  </si>
  <si>
    <t>GABINETE ELÉCTRICO</t>
  </si>
  <si>
    <t>CAJAS RECTANGULARES</t>
  </si>
  <si>
    <t>CAJAS OCTOGONAL GRANDE</t>
  </si>
  <si>
    <t>CUPLAS</t>
  </si>
  <si>
    <t>CAJA DE DERIVACIÓN</t>
  </si>
  <si>
    <t>TOMA PERISCOPIO</t>
  </si>
  <si>
    <t>TOMA TRIFASICO</t>
  </si>
  <si>
    <t>TOMA MONOFASICO</t>
  </si>
  <si>
    <t>TOMA In=10 [Amp]</t>
  </si>
  <si>
    <t>LLAVE DE UN PUNTO</t>
  </si>
  <si>
    <t>LLAVE PUNTO Y TOMA</t>
  </si>
  <si>
    <t>CONDUCTOR 1.5 mm2</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</si>
  <si>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</si>
  <si>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</si>
  <si>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</si>
  <si>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</si>
  <si>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</si>
  <si>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</si>
  <si>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</si>
  <si>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</si>
  <si>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</si>
  <si>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</si>
  <si>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</si>
  <si>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</si>
  <si>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</si>
  <si>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</si>
  <si>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</si>
  <si>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</si>
  <si>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</si>
  <si>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</si>
  <si>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11.3.7</t>
  </si>
  <si>
    <t>11.3.8</t>
  </si>
  <si>
    <t>11.3.9</t>
  </si>
  <si>
    <t>11.3.10</t>
  </si>
  <si>
    <t>11.3.11</t>
  </si>
  <si>
    <t>11.3.12</t>
  </si>
  <si>
    <t>11.3.13</t>
  </si>
  <si>
    <t>11.3.14</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</si>
  <si>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</si>
  <si>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</si>
  <si>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</si>
  <si>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</si>
  <si>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</si>
  <si>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</si>
  <si>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</si>
  <si>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</si>
  <si>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</si>
  <si>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</si>
  <si>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</si>
  <si>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</si>
  <si>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</si>
  <si>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</si>
  <si>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</si>
  <si>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11.3.15</t>
  </si>
  <si>
    <t>FLOURESCENTE LED</t>
  </si>
  <si>
    <t>LAMPARA LED</t>
  </si>
  <si>
    <t>LAMPARA LED ALTO BRILLO</t>
  </si>
  <si>
    <t>LAMPARA PROYECTOR LED</t>
  </si>
  <si>
    <t>COCINA ELECTRICA</t>
  </si>
  <si>
    <t>TERMOTANQUE ELECTRICO</t>
  </si>
  <si>
    <t>HORNO ELECTRICO</t>
  </si>
  <si>
    <t>FREEZER</t>
  </si>
  <si>
    <t>HELADERA</t>
  </si>
  <si>
    <t>Caño PVC Ø 110 (incluido accesorios)</t>
  </si>
  <si>
    <t>Caño PVC Ø 63 (incluido accesorios)</t>
  </si>
  <si>
    <t>Caño PVC Ø 40 (incluido accesorios)</t>
  </si>
  <si>
    <t>Caño Acqua Fusion Ø 75mm</t>
  </si>
  <si>
    <t>Caño Acqua Fusion Ø 63mm- P/colector</t>
  </si>
  <si>
    <t>Caño Acqua Fusion Ø 50mm</t>
  </si>
  <si>
    <t>Caño Acqua Fusion Ø40mm</t>
  </si>
  <si>
    <t>Caño Acqua Fusion Ø 32mm</t>
  </si>
  <si>
    <t>Caño Acqua Fusion Ø 25mm</t>
  </si>
  <si>
    <t>12.8.1.14</t>
  </si>
  <si>
    <t>Inodoro Ferrum discapasitado c/depósito mochila</t>
  </si>
  <si>
    <t>Pileta de Cocina Acero inox.</t>
  </si>
  <si>
    <t xml:space="preserve">Lavabo discapasitado </t>
  </si>
  <si>
    <t>Termotanque AQUAPIU 80- 120 l/hr</t>
  </si>
  <si>
    <t>Termotanque AQUAPIU 40- 60 l/hr</t>
  </si>
  <si>
    <t>Bancos Exteriores</t>
  </si>
  <si>
    <t>22.4.2</t>
  </si>
  <si>
    <t>Rampas de Acceso</t>
  </si>
  <si>
    <t>Provisiòn de Equipamiento Deportivo</t>
  </si>
  <si>
    <t>22.8</t>
  </si>
  <si>
    <t>Construcción de Mastil</t>
  </si>
  <si>
    <t>Equipamiento Mobiliario</t>
  </si>
  <si>
    <t>24.3.13</t>
  </si>
  <si>
    <t>Mesa Mfi 1 (1 p/ sala)</t>
  </si>
  <si>
    <t>Estanteria ED1 (1 p/ sala)</t>
  </si>
  <si>
    <t>Biblioteca Ambulante BA1 (1 p/ sala)</t>
  </si>
  <si>
    <t>Silla Monocasco SM-1 (1 p/ sala)</t>
  </si>
  <si>
    <t>Escritorio (1 p/ sala)</t>
  </si>
  <si>
    <t>Mueble Bajo (1 p/ sala)</t>
  </si>
  <si>
    <t>Modulo biblioteca (1 p/ sala)</t>
  </si>
  <si>
    <t>Escritorio p/ direccion</t>
  </si>
  <si>
    <t xml:space="preserve">Silla Monocasco SM-1 </t>
  </si>
  <si>
    <t xml:space="preserve">Armario   </t>
  </si>
  <si>
    <t>24.3.14</t>
  </si>
  <si>
    <t>ENI Nº 66</t>
  </si>
  <si>
    <t>9 de Julio</t>
  </si>
  <si>
    <t>360 dias</t>
  </si>
  <si>
    <t>4.2.3</t>
  </si>
  <si>
    <t>Pisos de mosaico granítico (0,30 x 0,30)</t>
  </si>
  <si>
    <t>SUBSECRETARIA DE ARQUITECTURA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</si>
</sst>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45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3" fillId="0" borderId="30" xfId="0" applyNumberFormat="1" applyFont="1" applyBorder="1"/>
    <xf numFmtId="2" fontId="41" fillId="5" borderId="30" xfId="0" applyNumberFormat="1" applyFont="1" applyFill="1" applyBorder="1"/>
    <xf numFmtId="2" fontId="43"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7" fillId="0" borderId="30" xfId="20"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3" fillId="0" borderId="30" xfId="0" quotePrefix="1"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34" xfId="0" applyFont="1" applyFill="1" applyBorder="1" applyAlignment="1">
      <alignment horizontal="center" vertical="center"/>
    </xf>
    <xf numFmtId="0" fontId="43" fillId="5" borderId="29" xfId="0" applyFont="1" applyFill="1" applyBorder="1" applyAlignment="1">
      <alignment horizontal="center" vertical="center"/>
    </xf>
    <xf numFmtId="0" fontId="43" fillId="5" borderId="32" xfId="0" applyFont="1" applyFill="1" applyBorder="1" applyAlignment="1">
      <alignment horizont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43" fillId="5" borderId="31" xfId="0" applyFont="1" applyFill="1" applyBorder="1" applyAlignment="1">
      <alignment horizontal="left" vertical="center"/>
    </xf>
    <xf numFmtId="0" fontId="43" fillId="5" borderId="29" xfId="0" applyFont="1" applyFill="1" applyBorder="1" applyAlignment="1">
      <alignment horizontal="left" vertical="center"/>
    </xf>
    <xf numFmtId="0" fontId="43" fillId="5" borderId="32" xfId="0" applyFont="1" applyFill="1" applyBorder="1" applyAlignment="1">
      <alignment horizontal="left"/>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41" fillId="5" borderId="29" xfId="0" applyFont="1" applyFill="1" applyBorder="1" applyAlignment="1">
      <alignment horizontal="left"/>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3" fillId="5" borderId="54" xfId="0" applyFont="1" applyFill="1" applyBorder="1"/>
    <xf numFmtId="0" fontId="43" fillId="5" borderId="32" xfId="0" applyFont="1" applyFill="1" applyBorder="1" applyAlignment="1">
      <alignment horizontal="center" vertical="center"/>
    </xf>
    <xf numFmtId="0" fontId="41" fillId="0" borderId="5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3" fillId="5" borderId="41" xfId="0" applyFont="1" applyFill="1" applyBorder="1" applyAlignment="1">
      <alignment vertical="center"/>
    </xf>
    <xf numFmtId="0" fontId="43" fillId="5" borderId="29" xfId="83" applyFont="1" applyFill="1" applyBorder="1" applyAlignment="1">
      <alignment horizontal="center" vertical="center"/>
    </xf>
    <xf numFmtId="0" fontId="41" fillId="0" borderId="56" xfId="0" applyFont="1" applyBorder="1" applyAlignment="1">
      <alignment horizontal="left"/>
    </xf>
    <xf numFmtId="0" fontId="42" fillId="0" borderId="56" xfId="0" applyFont="1" applyBorder="1" applyAlignment="1">
      <alignment horizontal="left"/>
    </xf>
    <xf numFmtId="0" fontId="41" fillId="0" borderId="53" xfId="0" quotePrefix="1" applyFont="1" applyBorder="1" applyAlignment="1">
      <alignment horizontal="left"/>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Computo  presupuesto y analisis Precios" xfId="83" xr:uid="{E73C8B56-693E-4399-BF6D-074B4F0B744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PTyCI!$E$320:$Q$320</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PTyCI!$E$321:$Q$321</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PTyCI!$E$323:$Q$323</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PTyCI!$E$324:$Q$324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405" t="s">
        <v>317</v>
      </c>
      <c r="B3" s="218" t="s">
        <v>47</v>
      </c>
      <c r="C3" s="219"/>
      <c r="D3" s="219"/>
      <c r="E3" s="405" t="s">
        <v>48</v>
      </c>
    </row>
    <row r="4" spans="1:5" ht="15" customHeight="1" x14ac:dyDescent="0.2">
      <c r="A4" s="405"/>
      <c r="B4" s="218" t="s">
        <v>49</v>
      </c>
      <c r="C4" s="219"/>
      <c r="D4" s="219"/>
      <c r="E4" s="405"/>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405" t="s">
        <v>317</v>
      </c>
      <c r="B225" s="405" t="s">
        <v>47</v>
      </c>
      <c r="C225" s="405"/>
      <c r="D225" s="405"/>
      <c r="E225" s="405" t="s">
        <v>48</v>
      </c>
    </row>
    <row r="226" spans="1:5" ht="15" customHeight="1" x14ac:dyDescent="0.2">
      <c r="A226" s="405"/>
      <c r="B226" s="405" t="s">
        <v>49</v>
      </c>
      <c r="C226" s="405"/>
      <c r="D226" s="405"/>
      <c r="E226" s="405"/>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405" t="s">
        <v>317</v>
      </c>
      <c r="B237" s="405" t="s">
        <v>47</v>
      </c>
      <c r="C237" s="405"/>
      <c r="D237" s="405"/>
      <c r="E237" s="405" t="s">
        <v>306</v>
      </c>
    </row>
    <row r="238" spans="1:5" ht="15" customHeight="1" x14ac:dyDescent="0.2">
      <c r="A238" s="405"/>
      <c r="B238" s="405"/>
      <c r="C238" s="405"/>
      <c r="D238" s="405"/>
      <c r="E238" s="405"/>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405" t="s">
        <v>317</v>
      </c>
      <c r="B264" s="405" t="s">
        <v>47</v>
      </c>
      <c r="C264" s="405"/>
      <c r="D264" s="405"/>
      <c r="E264" s="405" t="s">
        <v>306</v>
      </c>
    </row>
    <row r="265" spans="1:496" ht="15" customHeight="1" x14ac:dyDescent="0.2">
      <c r="A265" s="405"/>
      <c r="B265" s="405"/>
      <c r="C265" s="405"/>
      <c r="D265" s="405"/>
      <c r="E265" s="405"/>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405" t="s">
        <v>317</v>
      </c>
      <c r="B273" s="405" t="s">
        <v>47</v>
      </c>
      <c r="C273" s="405"/>
      <c r="D273" s="405"/>
      <c r="E273" s="405" t="s">
        <v>319</v>
      </c>
    </row>
    <row r="274" spans="1:496" ht="15" customHeight="1" x14ac:dyDescent="0.2">
      <c r="A274" s="405"/>
      <c r="B274" s="405" t="s">
        <v>49</v>
      </c>
      <c r="C274" s="405"/>
      <c r="D274" s="405"/>
      <c r="E274" s="405"/>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405" t="s">
        <v>317</v>
      </c>
      <c r="B288" s="405" t="s">
        <v>47</v>
      </c>
      <c r="C288" s="405"/>
      <c r="D288" s="405"/>
      <c r="E288" s="405" t="s">
        <v>328</v>
      </c>
    </row>
    <row r="289" spans="1:5" ht="15" customHeight="1" x14ac:dyDescent="0.2">
      <c r="A289" s="405"/>
      <c r="B289" s="405" t="s">
        <v>49</v>
      </c>
      <c r="C289" s="405"/>
      <c r="D289" s="405"/>
      <c r="E289" s="405"/>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405" t="s">
        <v>317</v>
      </c>
      <c r="B303" s="405" t="s">
        <v>47</v>
      </c>
      <c r="C303" s="405"/>
      <c r="D303" s="405"/>
      <c r="E303" s="405" t="s">
        <v>48</v>
      </c>
    </row>
    <row r="304" spans="1:5" ht="15" customHeight="1" x14ac:dyDescent="0.2">
      <c r="A304" s="405"/>
      <c r="B304" s="405" t="s">
        <v>49</v>
      </c>
      <c r="C304" s="405"/>
      <c r="D304" s="405"/>
      <c r="E304" s="405"/>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405" t="s">
        <v>317</v>
      </c>
      <c r="B450" s="405" t="s">
        <v>451</v>
      </c>
      <c r="C450" s="405"/>
      <c r="D450" s="405"/>
      <c r="E450" s="405" t="s">
        <v>48</v>
      </c>
    </row>
    <row r="451" spans="1:5" ht="15" customHeight="1" x14ac:dyDescent="0.2">
      <c r="A451" s="405"/>
      <c r="B451" s="405" t="s">
        <v>452</v>
      </c>
      <c r="C451" s="405"/>
      <c r="D451" s="405"/>
      <c r="E451" s="405"/>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405" t="s">
        <v>251</v>
      </c>
      <c r="C487" s="219"/>
      <c r="D487" s="219"/>
      <c r="E487" s="405" t="s">
        <v>252</v>
      </c>
    </row>
    <row r="488" spans="1:5" ht="15" customHeight="1" x14ac:dyDescent="0.2">
      <c r="A488" s="219"/>
      <c r="B488" s="405"/>
      <c r="C488" s="219"/>
      <c r="D488" s="219"/>
      <c r="E488" s="405"/>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405" t="s">
        <v>251</v>
      </c>
      <c r="C511" s="219"/>
      <c r="D511" s="219"/>
      <c r="E511" s="405" t="s">
        <v>252</v>
      </c>
    </row>
    <row r="512" spans="1:5" ht="15" customHeight="1" x14ac:dyDescent="0.2">
      <c r="A512" s="219"/>
      <c r="B512" s="405"/>
      <c r="C512" s="219"/>
      <c r="D512" s="219"/>
      <c r="E512" s="405"/>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405" t="s">
        <v>317</v>
      </c>
      <c r="B530" s="405" t="s">
        <v>47</v>
      </c>
      <c r="C530" s="405"/>
      <c r="D530" s="405"/>
      <c r="E530" s="405" t="s">
        <v>48</v>
      </c>
    </row>
    <row r="531" spans="1:5" ht="15" customHeight="1" x14ac:dyDescent="0.2">
      <c r="A531" s="405"/>
      <c r="B531" s="405" t="s">
        <v>49</v>
      </c>
      <c r="C531" s="405"/>
      <c r="D531" s="405"/>
      <c r="E531" s="405"/>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ENI Nº 66</v>
      </c>
    </row>
    <row r="3" spans="1:6" s="5" customFormat="1" ht="20.100000000000001" customHeight="1" x14ac:dyDescent="0.2">
      <c r="A3" s="11" t="s">
        <v>15</v>
      </c>
      <c r="B3" s="11" t="str">
        <f>Ubicación</f>
        <v>9 de Julio</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49" t="s">
        <v>39</v>
      </c>
      <c r="B7" s="450"/>
      <c r="C7" s="450"/>
      <c r="D7" s="450"/>
      <c r="E7" s="451"/>
    </row>
    <row r="8" spans="1:6" ht="20.100000000000001" customHeight="1" x14ac:dyDescent="0.2">
      <c r="A8" s="452" t="s">
        <v>598</v>
      </c>
      <c r="B8" s="453"/>
      <c r="C8" s="454"/>
      <c r="D8" s="454"/>
      <c r="E8" s="455"/>
    </row>
    <row r="10" spans="1:6" ht="20.100000000000001" customHeight="1" x14ac:dyDescent="0.2">
      <c r="A10" s="447"/>
      <c r="B10" s="448"/>
      <c r="C10" s="58" t="s">
        <v>43</v>
      </c>
      <c r="D10" s="59" t="s">
        <v>40</v>
      </c>
      <c r="E10" s="59" t="s">
        <v>41</v>
      </c>
    </row>
    <row r="11" spans="1:6" ht="20.100000000000001" customHeight="1" x14ac:dyDescent="0.2">
      <c r="A11" s="445" t="s">
        <v>1016</v>
      </c>
      <c r="B11" s="446"/>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47"/>
      <c r="B17" s="448"/>
      <c r="C17" s="80"/>
      <c r="D17" s="13">
        <f t="shared" si="0"/>
        <v>0</v>
      </c>
      <c r="E17" s="13">
        <f t="shared" si="1"/>
        <v>0</v>
      </c>
    </row>
    <row r="18" spans="1:5" ht="20.100000000000001" customHeight="1" x14ac:dyDescent="0.2">
      <c r="A18" s="447"/>
      <c r="B18" s="448"/>
      <c r="C18" s="80"/>
      <c r="D18" s="13">
        <f t="shared" si="0"/>
        <v>0</v>
      </c>
      <c r="E18" s="13">
        <f t="shared" si="1"/>
        <v>0</v>
      </c>
    </row>
    <row r="19" spans="1:5" ht="20.100000000000001" customHeight="1" x14ac:dyDescent="0.2">
      <c r="A19" s="447"/>
      <c r="B19" s="448"/>
      <c r="C19" s="80"/>
      <c r="D19" s="13">
        <f t="shared" si="0"/>
        <v>0</v>
      </c>
      <c r="E19" s="13">
        <f t="shared" si="1"/>
        <v>0</v>
      </c>
    </row>
    <row r="20" spans="1:5" ht="20.100000000000001" customHeight="1" x14ac:dyDescent="0.2">
      <c r="A20" s="447"/>
      <c r="B20" s="448"/>
      <c r="C20" s="80"/>
      <c r="D20" s="13">
        <f t="shared" si="0"/>
        <v>0</v>
      </c>
      <c r="E20" s="13">
        <f t="shared" si="1"/>
        <v>0</v>
      </c>
    </row>
    <row r="21" spans="1:5" ht="20.100000000000001" customHeight="1" x14ac:dyDescent="0.2">
      <c r="A21" s="447"/>
      <c r="B21" s="448"/>
      <c r="C21" s="80"/>
      <c r="D21" s="13">
        <f t="shared" si="0"/>
        <v>0</v>
      </c>
      <c r="E21" s="13">
        <f t="shared" si="1"/>
        <v>0</v>
      </c>
    </row>
    <row r="22" spans="1:5" ht="20.100000000000001" customHeight="1" x14ac:dyDescent="0.2">
      <c r="A22" s="447"/>
      <c r="B22" s="448"/>
      <c r="C22" s="80"/>
      <c r="D22" s="13">
        <f t="shared" si="0"/>
        <v>0</v>
      </c>
      <c r="E22" s="13">
        <f t="shared" si="1"/>
        <v>0</v>
      </c>
    </row>
    <row r="23" spans="1:5" ht="20.100000000000001" customHeight="1" x14ac:dyDescent="0.2">
      <c r="A23" s="447"/>
      <c r="B23" s="448"/>
      <c r="C23" s="80"/>
      <c r="D23" s="13">
        <f t="shared" si="0"/>
        <v>0</v>
      </c>
      <c r="E23" s="13">
        <f t="shared" si="1"/>
        <v>0</v>
      </c>
    </row>
    <row r="24" spans="1:5" ht="20.100000000000001" customHeight="1" x14ac:dyDescent="0.2">
      <c r="A24" s="447"/>
      <c r="B24" s="448"/>
      <c r="C24" s="80"/>
      <c r="D24" s="13">
        <f t="shared" si="0"/>
        <v>0</v>
      </c>
      <c r="E24" s="13">
        <f t="shared" si="1"/>
        <v>0</v>
      </c>
    </row>
    <row r="25" spans="1:5" ht="20.100000000000001" customHeight="1" x14ac:dyDescent="0.2">
      <c r="A25" s="447"/>
      <c r="B25" s="448"/>
      <c r="C25" s="80"/>
      <c r="D25" s="13">
        <f t="shared" ref="D25:D28" si="2">IFERROR(C25/GG_Obra,0)</f>
        <v>0</v>
      </c>
      <c r="E25" s="13">
        <f t="shared" ref="E25:E28" si="3">IFERROR(C25/Gastos_Generales_Pesos,0)</f>
        <v>0</v>
      </c>
    </row>
    <row r="26" spans="1:5" ht="20.100000000000001" customHeight="1" x14ac:dyDescent="0.2">
      <c r="A26" s="447"/>
      <c r="B26" s="448"/>
      <c r="C26" s="80"/>
      <c r="D26" s="13">
        <f t="shared" si="2"/>
        <v>0</v>
      </c>
      <c r="E26" s="13">
        <f t="shared" si="3"/>
        <v>0</v>
      </c>
    </row>
    <row r="27" spans="1:5" ht="20.100000000000001" customHeight="1" x14ac:dyDescent="0.2">
      <c r="A27" s="447"/>
      <c r="B27" s="448"/>
      <c r="C27" s="80"/>
      <c r="D27" s="13">
        <f t="shared" si="2"/>
        <v>0</v>
      </c>
      <c r="E27" s="13">
        <f t="shared" si="3"/>
        <v>0</v>
      </c>
    </row>
    <row r="28" spans="1:5" ht="20.100000000000001" customHeight="1" x14ac:dyDescent="0.2">
      <c r="A28" s="447"/>
      <c r="B28" s="448"/>
      <c r="C28" s="80"/>
      <c r="D28" s="13">
        <f t="shared" si="2"/>
        <v>0</v>
      </c>
      <c r="E28" s="13">
        <f t="shared" si="3"/>
        <v>0</v>
      </c>
    </row>
    <row r="29" spans="1:5" ht="20.100000000000001" customHeight="1" x14ac:dyDescent="0.2">
      <c r="A29" s="447"/>
      <c r="B29" s="448"/>
      <c r="C29" s="80"/>
      <c r="D29" s="13">
        <f t="shared" si="0"/>
        <v>0</v>
      </c>
      <c r="E29" s="13">
        <f t="shared" si="1"/>
        <v>0</v>
      </c>
    </row>
    <row r="30" spans="1:5" ht="20.100000000000001" customHeight="1" x14ac:dyDescent="0.2">
      <c r="A30" s="447"/>
      <c r="B30" s="448"/>
      <c r="C30" s="80"/>
      <c r="D30" s="13">
        <f t="shared" si="0"/>
        <v>0</v>
      </c>
      <c r="E30" s="13">
        <f t="shared" si="1"/>
        <v>0</v>
      </c>
    </row>
    <row r="31" spans="1:5" ht="20.100000000000001" customHeight="1" x14ac:dyDescent="0.2">
      <c r="A31" s="447"/>
      <c r="B31" s="448"/>
      <c r="C31" s="80"/>
      <c r="D31" s="13">
        <f t="shared" si="0"/>
        <v>0</v>
      </c>
      <c r="E31" s="13">
        <f t="shared" si="1"/>
        <v>0</v>
      </c>
    </row>
    <row r="32" spans="1:5" ht="20.100000000000001" customHeight="1" x14ac:dyDescent="0.2">
      <c r="A32" s="447"/>
      <c r="B32" s="448"/>
      <c r="C32" s="80"/>
      <c r="D32" s="13">
        <f t="shared" si="0"/>
        <v>0</v>
      </c>
      <c r="E32" s="13">
        <f t="shared" si="1"/>
        <v>0</v>
      </c>
    </row>
    <row r="33" spans="1:5" ht="20.100000000000001" customHeight="1" x14ac:dyDescent="0.2">
      <c r="A33" s="447"/>
      <c r="B33" s="448"/>
      <c r="C33" s="80"/>
      <c r="D33" s="13">
        <f t="shared" si="0"/>
        <v>0</v>
      </c>
      <c r="E33" s="13">
        <f t="shared" si="1"/>
        <v>0</v>
      </c>
    </row>
    <row r="34" spans="1:5" ht="20.100000000000001" customHeight="1" x14ac:dyDescent="0.2">
      <c r="A34" s="447"/>
      <c r="B34" s="448"/>
      <c r="C34" s="80"/>
      <c r="D34" s="13">
        <f t="shared" si="0"/>
        <v>0</v>
      </c>
      <c r="E34" s="13">
        <f t="shared" si="1"/>
        <v>0</v>
      </c>
    </row>
    <row r="35" spans="1:5" ht="20.100000000000001" customHeight="1" x14ac:dyDescent="0.2">
      <c r="A35" s="60"/>
      <c r="E35" s="61"/>
    </row>
    <row r="36" spans="1:5" ht="20.100000000000001" customHeight="1" x14ac:dyDescent="0.2">
      <c r="A36" s="445" t="s">
        <v>42</v>
      </c>
      <c r="B36" s="446"/>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445" t="s">
        <v>599</v>
      </c>
      <c r="B75" s="446"/>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25"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ref="E26:E29" si="2">IFERROR(VLOOKUP(D26,Tabla_Indices,5,FALSE),"")</f>
        <v/>
      </c>
    </row>
    <row r="27" spans="1:5" x14ac:dyDescent="0.2">
      <c r="A27" s="71"/>
      <c r="B27" s="69"/>
      <c r="C27" s="72"/>
      <c r="D27" s="71"/>
      <c r="E27" s="71" t="str">
        <f t="shared" si="2"/>
        <v/>
      </c>
    </row>
    <row r="28" spans="1:5" x14ac:dyDescent="0.2">
      <c r="A28" s="71"/>
      <c r="B28" s="69"/>
      <c r="C28" s="72"/>
      <c r="D28" s="71"/>
      <c r="E28" s="71" t="str">
        <f t="shared" si="2"/>
        <v/>
      </c>
    </row>
    <row r="29" spans="1:5" x14ac:dyDescent="0.2">
      <c r="A29" s="71"/>
      <c r="B29" s="69"/>
      <c r="C29" s="72"/>
      <c r="D29" s="71"/>
      <c r="E29" s="71" t="str">
        <f t="shared" si="2"/>
        <v/>
      </c>
    </row>
    <row r="30" spans="1:5" x14ac:dyDescent="0.2">
      <c r="A30" s="71"/>
      <c r="B30" s="69"/>
      <c r="C30" s="72"/>
      <c r="D30" s="71"/>
      <c r="E30" s="71"/>
    </row>
    <row r="31" spans="1:5" x14ac:dyDescent="0.2">
      <c r="A31" s="71"/>
      <c r="B31" s="69"/>
      <c r="C31" s="72"/>
      <c r="D31" s="71"/>
      <c r="E31" s="71"/>
    </row>
    <row r="32" spans="1:5" x14ac:dyDescent="0.2">
      <c r="A32" s="71"/>
      <c r="B32" s="69"/>
      <c r="C32" s="72"/>
      <c r="D32" s="71"/>
      <c r="E32" s="71"/>
    </row>
    <row r="33" spans="1:5" x14ac:dyDescent="0.2">
      <c r="A33" s="71"/>
      <c r="B33" s="69"/>
      <c r="C33" s="72"/>
      <c r="D33" s="71"/>
      <c r="E33" s="71"/>
    </row>
    <row r="34" spans="1:5" x14ac:dyDescent="0.2">
      <c r="A34" s="71"/>
      <c r="B34" s="69"/>
      <c r="C34" s="72"/>
      <c r="D34" s="71"/>
      <c r="E34" s="71"/>
    </row>
    <row r="35" spans="1:5" x14ac:dyDescent="0.2">
      <c r="A35" s="71"/>
      <c r="B35" s="69"/>
      <c r="C35" s="72"/>
      <c r="D35" s="71"/>
      <c r="E35" s="71"/>
    </row>
    <row r="36" spans="1:5" x14ac:dyDescent="0.2">
      <c r="A36" s="71"/>
      <c r="B36" s="69"/>
      <c r="C36" s="72"/>
      <c r="D36" s="71"/>
      <c r="E36" s="71"/>
    </row>
    <row r="37" spans="1:5" x14ac:dyDescent="0.2">
      <c r="A37" s="71"/>
      <c r="B37" s="69"/>
      <c r="C37" s="72"/>
      <c r="D37" s="71"/>
      <c r="E37" s="71"/>
    </row>
    <row r="38" spans="1:5" x14ac:dyDescent="0.2">
      <c r="A38" s="71"/>
      <c r="B38" s="69"/>
      <c r="C38" s="72"/>
      <c r="D38" s="71"/>
      <c r="E38" s="71"/>
    </row>
    <row r="39" spans="1:5" x14ac:dyDescent="0.2">
      <c r="A39" s="71"/>
      <c r="B39" s="69"/>
      <c r="C39" s="72"/>
      <c r="D39" s="71"/>
      <c r="E39" s="71"/>
    </row>
    <row r="40" spans="1:5" x14ac:dyDescent="0.2">
      <c r="A40" s="71"/>
      <c r="B40" s="69"/>
      <c r="C40" s="72"/>
      <c r="D40" s="71"/>
      <c r="E40" s="71"/>
    </row>
    <row r="41" spans="1:5" x14ac:dyDescent="0.2">
      <c r="A41" s="71"/>
      <c r="B41" s="69"/>
      <c r="C41" s="72"/>
      <c r="D41" s="71"/>
      <c r="E41" s="71"/>
    </row>
    <row r="42" spans="1:5" x14ac:dyDescent="0.2">
      <c r="A42" s="71"/>
      <c r="B42" s="69"/>
      <c r="C42" s="72"/>
      <c r="D42" s="71"/>
      <c r="E42" s="71"/>
    </row>
    <row r="43" spans="1:5" x14ac:dyDescent="0.2">
      <c r="A43" s="71"/>
      <c r="B43" s="69"/>
      <c r="C43" s="72"/>
      <c r="D43" s="71"/>
      <c r="E43" s="71"/>
    </row>
    <row r="44" spans="1:5" x14ac:dyDescent="0.2">
      <c r="A44" s="71"/>
      <c r="B44" s="69"/>
      <c r="C44" s="72"/>
      <c r="D44" s="71"/>
      <c r="E44" s="71"/>
    </row>
    <row r="45" spans="1:5" x14ac:dyDescent="0.2">
      <c r="A45" s="71"/>
      <c r="B45" s="69"/>
      <c r="C45" s="72"/>
      <c r="D45" s="71"/>
      <c r="E45" s="71"/>
    </row>
    <row r="46" spans="1:5" x14ac:dyDescent="0.2">
      <c r="A46" s="71"/>
      <c r="B46" s="69"/>
      <c r="C46" s="72"/>
      <c r="D46" s="71"/>
      <c r="E46" s="71"/>
    </row>
    <row r="47" spans="1:5" x14ac:dyDescent="0.2">
      <c r="A47" s="71"/>
      <c r="B47" s="69"/>
      <c r="C47" s="72"/>
      <c r="D47" s="71"/>
      <c r="E47" s="71"/>
    </row>
    <row r="48" spans="1:5" x14ac:dyDescent="0.2">
      <c r="A48" s="71"/>
      <c r="B48" s="69"/>
      <c r="C48" s="72"/>
      <c r="D48" s="71"/>
      <c r="E48" s="71"/>
    </row>
    <row r="49" spans="1:5" x14ac:dyDescent="0.2">
      <c r="A49" s="71"/>
      <c r="B49" s="69"/>
      <c r="C49" s="72"/>
      <c r="D49" s="71"/>
      <c r="E49" s="71"/>
    </row>
    <row r="50" spans="1:5" x14ac:dyDescent="0.2">
      <c r="A50" s="71"/>
      <c r="B50" s="69"/>
      <c r="C50" s="72"/>
      <c r="D50" s="71"/>
      <c r="E50" s="71"/>
    </row>
    <row r="51" spans="1:5" x14ac:dyDescent="0.2">
      <c r="A51" s="71"/>
      <c r="B51" s="69"/>
      <c r="C51" s="72"/>
      <c r="D51" s="71"/>
      <c r="E51" s="71"/>
    </row>
    <row r="52" spans="1:5" x14ac:dyDescent="0.2">
      <c r="A52" s="71"/>
      <c r="B52" s="69"/>
      <c r="C52" s="72"/>
      <c r="D52" s="71"/>
      <c r="E52" s="71"/>
    </row>
    <row r="53" spans="1:5" x14ac:dyDescent="0.2">
      <c r="A53" s="71"/>
      <c r="B53" s="69"/>
      <c r="C53" s="72"/>
      <c r="D53" s="71"/>
      <c r="E53" s="71"/>
    </row>
    <row r="54" spans="1:5" x14ac:dyDescent="0.2">
      <c r="A54" s="71"/>
      <c r="B54" s="69"/>
      <c r="C54" s="72"/>
      <c r="D54" s="71"/>
      <c r="E54" s="71"/>
    </row>
    <row r="55" spans="1:5" x14ac:dyDescent="0.2">
      <c r="A55" s="71"/>
      <c r="B55" s="69"/>
      <c r="C55" s="72"/>
      <c r="D55" s="71"/>
      <c r="E55" s="71"/>
    </row>
    <row r="56" spans="1:5" x14ac:dyDescent="0.2">
      <c r="A56" s="71"/>
      <c r="B56" s="69"/>
      <c r="C56" s="72"/>
      <c r="D56" s="71"/>
      <c r="E56" s="71"/>
    </row>
    <row r="57" spans="1:5" x14ac:dyDescent="0.2">
      <c r="A57" s="71"/>
      <c r="B57" s="69"/>
      <c r="C57" s="72"/>
      <c r="D57" s="71"/>
      <c r="E57" s="71"/>
    </row>
    <row r="58" spans="1:5" x14ac:dyDescent="0.2">
      <c r="A58" s="71"/>
      <c r="B58" s="69"/>
      <c r="C58" s="72"/>
      <c r="D58" s="71"/>
      <c r="E58" s="71"/>
    </row>
    <row r="59" spans="1:5" x14ac:dyDescent="0.2">
      <c r="A59" s="71"/>
      <c r="B59" s="69"/>
      <c r="C59" s="72"/>
      <c r="D59" s="71"/>
      <c r="E59" s="71"/>
    </row>
    <row r="60" spans="1:5" x14ac:dyDescent="0.2">
      <c r="A60" s="71"/>
      <c r="B60" s="69"/>
      <c r="C60" s="72"/>
      <c r="D60" s="71"/>
      <c r="E60" s="71"/>
    </row>
    <row r="61" spans="1:5" x14ac:dyDescent="0.2">
      <c r="A61" s="71"/>
      <c r="B61" s="69"/>
      <c r="C61" s="72"/>
      <c r="D61" s="71"/>
      <c r="E61" s="71"/>
    </row>
    <row r="62" spans="1:5" x14ac:dyDescent="0.2">
      <c r="A62" s="71"/>
      <c r="B62" s="69"/>
      <c r="C62" s="72"/>
      <c r="D62" s="71"/>
      <c r="E62" s="71"/>
    </row>
    <row r="63" spans="1:5" x14ac:dyDescent="0.2">
      <c r="A63" s="71"/>
      <c r="B63" s="69"/>
      <c r="C63" s="72"/>
      <c r="D63" s="71"/>
      <c r="E63" s="71"/>
    </row>
    <row r="64" spans="1:5" x14ac:dyDescent="0.2">
      <c r="A64" s="71"/>
      <c r="B64" s="69"/>
      <c r="C64" s="72"/>
      <c r="D64" s="71"/>
      <c r="E64" s="71"/>
    </row>
    <row r="65" spans="1:5" x14ac:dyDescent="0.2">
      <c r="A65" s="71"/>
      <c r="B65" s="69"/>
      <c r="C65" s="72"/>
      <c r="D65" s="71"/>
      <c r="E65" s="71"/>
    </row>
    <row r="66" spans="1:5" x14ac:dyDescent="0.2">
      <c r="A66" s="71"/>
      <c r="B66" s="69"/>
      <c r="C66" s="72"/>
      <c r="D66" s="71"/>
      <c r="E66" s="71"/>
    </row>
    <row r="67" spans="1:5" x14ac:dyDescent="0.2">
      <c r="A67" s="71"/>
      <c r="B67" s="69"/>
      <c r="C67" s="72"/>
      <c r="D67" s="71"/>
      <c r="E67" s="71"/>
    </row>
    <row r="68" spans="1:5" x14ac:dyDescent="0.2">
      <c r="A68" s="71"/>
      <c r="B68" s="69"/>
      <c r="C68" s="72"/>
      <c r="D68" s="71"/>
      <c r="E68" s="71"/>
    </row>
    <row r="69" spans="1:5" x14ac:dyDescent="0.2">
      <c r="A69" s="71"/>
      <c r="B69" s="69"/>
      <c r="C69" s="72"/>
      <c r="D69" s="71"/>
      <c r="E69" s="71"/>
    </row>
    <row r="70" spans="1:5" x14ac:dyDescent="0.2">
      <c r="A70" s="71"/>
      <c r="B70" s="69"/>
      <c r="C70" s="72"/>
      <c r="D70" s="71"/>
      <c r="E70" s="71"/>
    </row>
    <row r="71" spans="1:5" x14ac:dyDescent="0.2">
      <c r="A71" s="71"/>
      <c r="B71" s="69"/>
      <c r="C71" s="72"/>
      <c r="D71" s="71"/>
      <c r="E71" s="71"/>
    </row>
    <row r="72" spans="1:5" x14ac:dyDescent="0.2">
      <c r="A72" s="71"/>
      <c r="B72" s="69"/>
      <c r="C72" s="72"/>
      <c r="D72" s="71"/>
      <c r="E72" s="71"/>
    </row>
    <row r="73" spans="1:5" x14ac:dyDescent="0.2">
      <c r="A73" s="71"/>
      <c r="B73" s="69"/>
      <c r="C73" s="72"/>
      <c r="D73" s="71"/>
      <c r="E73" s="71"/>
    </row>
    <row r="74" spans="1:5" x14ac:dyDescent="0.2">
      <c r="A74" s="71"/>
      <c r="B74" s="69"/>
      <c r="C74" s="72"/>
      <c r="D74" s="71"/>
      <c r="E74" s="71"/>
    </row>
    <row r="75" spans="1:5" x14ac:dyDescent="0.2">
      <c r="A75" s="71"/>
      <c r="B75" s="69"/>
      <c r="C75" s="72"/>
      <c r="D75" s="71"/>
      <c r="E75" s="71"/>
    </row>
    <row r="76" spans="1:5" x14ac:dyDescent="0.2">
      <c r="A76" s="71"/>
      <c r="B76" s="69"/>
      <c r="C76" s="72"/>
      <c r="D76" s="71"/>
      <c r="E76" s="71"/>
    </row>
    <row r="77" spans="1:5" x14ac:dyDescent="0.2">
      <c r="A77" s="71"/>
      <c r="B77" s="69"/>
      <c r="C77" s="72"/>
      <c r="D77" s="71"/>
      <c r="E77" s="71"/>
    </row>
    <row r="78" spans="1:5" x14ac:dyDescent="0.2">
      <c r="A78" s="71"/>
      <c r="B78" s="69"/>
      <c r="C78" s="72"/>
      <c r="D78" s="71"/>
      <c r="E78" s="71"/>
    </row>
    <row r="79" spans="1:5" x14ac:dyDescent="0.2">
      <c r="A79" s="71"/>
      <c r="B79" s="69"/>
      <c r="C79" s="72"/>
      <c r="D79" s="71"/>
      <c r="E79" s="71"/>
    </row>
    <row r="80" spans="1:5" x14ac:dyDescent="0.2">
      <c r="A80" s="71"/>
      <c r="B80" s="69"/>
      <c r="C80" s="72"/>
      <c r="D80" s="71"/>
      <c r="E80" s="71"/>
    </row>
    <row r="81" spans="1:5" x14ac:dyDescent="0.2">
      <c r="A81" s="71"/>
      <c r="B81" s="69"/>
      <c r="C81" s="72"/>
      <c r="D81" s="71"/>
      <c r="E81" s="71"/>
    </row>
    <row r="82" spans="1:5" x14ac:dyDescent="0.2">
      <c r="A82" s="71"/>
      <c r="B82" s="69"/>
      <c r="C82" s="72"/>
      <c r="D82" s="71"/>
      <c r="E82" s="71"/>
    </row>
    <row r="83" spans="1:5" x14ac:dyDescent="0.2">
      <c r="A83" s="71"/>
      <c r="B83" s="69"/>
      <c r="C83" s="72"/>
      <c r="D83" s="71"/>
      <c r="E83" s="71"/>
    </row>
    <row r="84" spans="1:5" x14ac:dyDescent="0.2">
      <c r="A84" s="71"/>
      <c r="B84" s="69"/>
      <c r="C84" s="72"/>
      <c r="D84" s="71"/>
      <c r="E84" s="71"/>
    </row>
    <row r="85" spans="1:5" x14ac:dyDescent="0.2">
      <c r="A85" s="71"/>
      <c r="B85" s="69"/>
      <c r="C85" s="72"/>
      <c r="D85" s="71"/>
      <c r="E85" s="71"/>
    </row>
    <row r="86" spans="1:5" x14ac:dyDescent="0.2">
      <c r="A86" s="71"/>
      <c r="B86" s="69"/>
      <c r="C86" s="72"/>
      <c r="D86" s="71"/>
      <c r="E86" s="71"/>
    </row>
    <row r="87" spans="1:5" x14ac:dyDescent="0.2">
      <c r="A87" s="71"/>
      <c r="B87" s="69"/>
      <c r="C87" s="72"/>
      <c r="D87" s="71"/>
      <c r="E87" s="71"/>
    </row>
    <row r="88" spans="1:5" x14ac:dyDescent="0.2">
      <c r="A88" s="71"/>
      <c r="B88" s="69"/>
      <c r="C88" s="72"/>
      <c r="D88" s="71"/>
      <c r="E88" s="71"/>
    </row>
    <row r="89" spans="1:5" x14ac:dyDescent="0.2">
      <c r="A89" s="71"/>
      <c r="B89" s="69"/>
      <c r="C89" s="72"/>
      <c r="D89" s="71"/>
      <c r="E89" s="71"/>
    </row>
    <row r="90" spans="1:5" x14ac:dyDescent="0.2">
      <c r="A90" s="71"/>
      <c r="B90" s="69"/>
      <c r="C90" s="72"/>
      <c r="D90" s="71"/>
      <c r="E90" s="71"/>
    </row>
    <row r="91" spans="1:5" x14ac:dyDescent="0.2">
      <c r="A91" s="71"/>
      <c r="B91" s="69"/>
      <c r="C91" s="72"/>
      <c r="D91" s="71"/>
      <c r="E91" s="71"/>
    </row>
    <row r="92" spans="1:5" x14ac:dyDescent="0.2">
      <c r="A92" s="71"/>
      <c r="B92" s="69"/>
      <c r="C92" s="72"/>
      <c r="D92" s="71"/>
      <c r="E92" s="71"/>
    </row>
    <row r="93" spans="1:5" x14ac:dyDescent="0.2">
      <c r="A93" s="71"/>
      <c r="B93" s="69"/>
      <c r="C93" s="72"/>
      <c r="D93" s="71"/>
      <c r="E93" s="71"/>
    </row>
    <row r="94" spans="1:5" x14ac:dyDescent="0.2">
      <c r="A94" s="71"/>
      <c r="B94" s="69"/>
      <c r="C94" s="72"/>
      <c r="D94" s="71"/>
      <c r="E94" s="71"/>
    </row>
    <row r="95" spans="1:5" x14ac:dyDescent="0.2">
      <c r="A95" s="71"/>
      <c r="B95" s="69"/>
      <c r="C95" s="72"/>
      <c r="D95" s="71"/>
      <c r="E95" s="71"/>
    </row>
    <row r="96" spans="1:5" x14ac:dyDescent="0.2">
      <c r="A96" s="71"/>
      <c r="B96" s="69"/>
      <c r="C96" s="72"/>
      <c r="D96" s="71"/>
      <c r="E96" s="71"/>
    </row>
    <row r="97" spans="1:5" x14ac:dyDescent="0.2">
      <c r="A97" s="71"/>
      <c r="B97" s="69"/>
      <c r="C97" s="72"/>
      <c r="D97" s="71"/>
      <c r="E97" s="71"/>
    </row>
    <row r="98" spans="1:5" x14ac:dyDescent="0.2">
      <c r="A98" s="71"/>
      <c r="B98" s="69"/>
      <c r="C98" s="72"/>
      <c r="D98" s="71"/>
      <c r="E98" s="71"/>
    </row>
    <row r="99" spans="1:5" x14ac:dyDescent="0.2">
      <c r="A99" s="71"/>
      <c r="B99" s="69"/>
      <c r="C99" s="72"/>
      <c r="D99" s="71"/>
      <c r="E99" s="71"/>
    </row>
    <row r="100" spans="1:5" x14ac:dyDescent="0.2">
      <c r="A100" s="71"/>
      <c r="B100" s="69"/>
      <c r="C100" s="72"/>
      <c r="D100" s="71"/>
      <c r="E100" s="71"/>
    </row>
    <row r="101" spans="1:5" x14ac:dyDescent="0.2">
      <c r="A101" s="71"/>
      <c r="B101" s="69"/>
      <c r="C101" s="72"/>
      <c r="D101" s="71"/>
      <c r="E101" s="71"/>
    </row>
    <row r="102" spans="1:5" x14ac:dyDescent="0.2">
      <c r="A102" s="71"/>
      <c r="B102" s="69"/>
      <c r="C102" s="72"/>
      <c r="D102" s="71"/>
      <c r="E102" s="71"/>
    </row>
    <row r="103" spans="1:5" x14ac:dyDescent="0.2">
      <c r="A103" s="71"/>
      <c r="B103" s="69"/>
      <c r="C103" s="72"/>
      <c r="D103" s="71"/>
      <c r="E103" s="71"/>
    </row>
    <row r="104" spans="1:5" x14ac:dyDescent="0.2">
      <c r="A104" s="71"/>
      <c r="B104" s="69"/>
      <c r="C104" s="72"/>
      <c r="D104" s="71"/>
      <c r="E104" s="71"/>
    </row>
    <row r="105" spans="1:5" x14ac:dyDescent="0.2">
      <c r="A105" s="71"/>
      <c r="B105" s="69"/>
      <c r="C105" s="72"/>
      <c r="D105" s="71"/>
      <c r="E105" s="71"/>
    </row>
    <row r="106" spans="1:5" x14ac:dyDescent="0.2">
      <c r="A106" s="71"/>
      <c r="B106" s="69"/>
      <c r="C106" s="72"/>
      <c r="D106" s="71"/>
      <c r="E106" s="71"/>
    </row>
    <row r="107" spans="1:5" x14ac:dyDescent="0.2">
      <c r="A107" s="71"/>
      <c r="B107" s="69"/>
      <c r="C107" s="72"/>
      <c r="D107" s="71"/>
      <c r="E107" s="71"/>
    </row>
    <row r="108" spans="1:5" x14ac:dyDescent="0.2">
      <c r="A108" s="71"/>
      <c r="B108" s="69"/>
      <c r="C108" s="72"/>
      <c r="D108" s="71"/>
      <c r="E108" s="71"/>
    </row>
    <row r="109" spans="1:5" x14ac:dyDescent="0.2">
      <c r="A109" s="71"/>
      <c r="B109" s="69"/>
      <c r="C109" s="72"/>
      <c r="D109" s="71"/>
      <c r="E109" s="71"/>
    </row>
    <row r="110" spans="1:5" x14ac:dyDescent="0.2">
      <c r="A110" s="71"/>
      <c r="B110" s="69"/>
      <c r="C110" s="72"/>
      <c r="D110" s="71"/>
      <c r="E110" s="71"/>
    </row>
    <row r="111" spans="1:5" x14ac:dyDescent="0.2">
      <c r="A111" s="71"/>
      <c r="B111" s="69"/>
      <c r="C111" s="72"/>
      <c r="D111" s="71"/>
      <c r="E111" s="71"/>
    </row>
    <row r="112" spans="1:5" x14ac:dyDescent="0.2">
      <c r="A112" s="71"/>
      <c r="B112" s="69"/>
      <c r="C112" s="72"/>
      <c r="D112" s="71"/>
      <c r="E112" s="71"/>
    </row>
    <row r="113" spans="1:5" x14ac:dyDescent="0.2">
      <c r="A113" s="71"/>
      <c r="B113" s="69"/>
      <c r="C113" s="72"/>
      <c r="D113" s="71"/>
      <c r="E113" s="71"/>
    </row>
    <row r="114" spans="1:5" x14ac:dyDescent="0.2">
      <c r="A114" s="71"/>
      <c r="B114" s="69"/>
      <c r="C114" s="72"/>
      <c r="D114" s="71"/>
      <c r="E114" s="71"/>
    </row>
    <row r="115" spans="1:5" x14ac:dyDescent="0.2">
      <c r="A115" s="71"/>
      <c r="B115" s="69"/>
      <c r="C115" s="72"/>
      <c r="D115" s="71"/>
      <c r="E115" s="71"/>
    </row>
    <row r="116" spans="1:5" x14ac:dyDescent="0.2">
      <c r="A116" s="71"/>
      <c r="B116" s="69"/>
      <c r="C116" s="72"/>
      <c r="D116" s="71"/>
      <c r="E116" s="71"/>
    </row>
    <row r="117" spans="1:5" x14ac:dyDescent="0.2">
      <c r="A117" s="71"/>
      <c r="B117" s="69"/>
      <c r="C117" s="72"/>
      <c r="D117" s="71"/>
      <c r="E117" s="71"/>
    </row>
    <row r="118" spans="1:5" x14ac:dyDescent="0.2">
      <c r="A118" s="71"/>
      <c r="B118" s="69"/>
      <c r="C118" s="72"/>
      <c r="D118" s="71"/>
      <c r="E118" s="71"/>
    </row>
    <row r="119" spans="1:5" x14ac:dyDescent="0.2">
      <c r="A119" s="71"/>
      <c r="B119" s="69"/>
      <c r="C119" s="72"/>
      <c r="D119" s="71"/>
      <c r="E119" s="71"/>
    </row>
    <row r="120" spans="1:5" x14ac:dyDescent="0.2">
      <c r="A120" s="71"/>
      <c r="B120" s="69"/>
      <c r="C120" s="72"/>
      <c r="D120" s="71"/>
      <c r="E120" s="71"/>
    </row>
    <row r="121" spans="1:5" x14ac:dyDescent="0.2">
      <c r="A121" s="71"/>
      <c r="B121" s="69"/>
      <c r="C121" s="72"/>
      <c r="D121" s="71"/>
      <c r="E121" s="71"/>
    </row>
    <row r="122" spans="1:5" x14ac:dyDescent="0.2">
      <c r="A122" s="71"/>
      <c r="B122" s="69"/>
      <c r="C122" s="72"/>
      <c r="D122" s="71"/>
      <c r="E122" s="71"/>
    </row>
    <row r="123" spans="1:5" x14ac:dyDescent="0.2">
      <c r="A123" s="71"/>
      <c r="B123" s="69"/>
      <c r="C123" s="72"/>
      <c r="D123" s="71"/>
      <c r="E123" s="71"/>
    </row>
    <row r="124" spans="1:5" x14ac:dyDescent="0.2">
      <c r="A124" s="71"/>
      <c r="B124" s="69"/>
      <c r="C124" s="72"/>
      <c r="D124" s="71"/>
      <c r="E124" s="71"/>
    </row>
    <row r="125" spans="1:5" x14ac:dyDescent="0.2">
      <c r="A125" s="71"/>
      <c r="B125" s="69"/>
      <c r="C125" s="72"/>
      <c r="D125" s="71"/>
      <c r="E125" s="71"/>
    </row>
    <row r="126" spans="1:5" x14ac:dyDescent="0.2">
      <c r="A126" s="71"/>
      <c r="B126" s="69"/>
      <c r="C126" s="72"/>
      <c r="D126" s="71"/>
      <c r="E126" s="71"/>
    </row>
    <row r="127" spans="1:5" x14ac:dyDescent="0.2">
      <c r="A127" s="71"/>
      <c r="B127" s="69"/>
      <c r="C127" s="72"/>
      <c r="D127" s="71"/>
      <c r="E127" s="71"/>
    </row>
    <row r="128" spans="1:5" x14ac:dyDescent="0.2">
      <c r="A128" s="71"/>
      <c r="B128" s="69"/>
      <c r="C128" s="72"/>
      <c r="D128" s="71"/>
      <c r="E128" s="71"/>
    </row>
    <row r="129" spans="1:5" x14ac:dyDescent="0.2">
      <c r="A129" s="71"/>
      <c r="B129" s="69"/>
      <c r="C129" s="72"/>
      <c r="D129" s="71"/>
      <c r="E129" s="71"/>
    </row>
    <row r="130" spans="1:5" x14ac:dyDescent="0.2">
      <c r="A130" s="71"/>
      <c r="B130" s="69"/>
      <c r="C130" s="72"/>
      <c r="D130" s="71"/>
      <c r="E130" s="71"/>
    </row>
    <row r="131" spans="1:5" x14ac:dyDescent="0.2">
      <c r="A131" s="71"/>
      <c r="B131" s="69"/>
      <c r="C131" s="72"/>
      <c r="D131" s="71"/>
      <c r="E131" s="71"/>
    </row>
    <row r="132" spans="1:5" x14ac:dyDescent="0.2">
      <c r="A132" s="71"/>
      <c r="B132" s="69"/>
      <c r="C132" s="72"/>
      <c r="D132" s="71"/>
      <c r="E132" s="71"/>
    </row>
    <row r="133" spans="1:5" x14ac:dyDescent="0.2">
      <c r="A133" s="71"/>
      <c r="B133" s="69"/>
      <c r="C133" s="72"/>
      <c r="D133" s="71"/>
      <c r="E133" s="71"/>
    </row>
    <row r="134" spans="1:5" x14ac:dyDescent="0.2">
      <c r="A134" s="71"/>
      <c r="B134" s="69"/>
      <c r="C134" s="72"/>
      <c r="D134" s="71"/>
      <c r="E134" s="71"/>
    </row>
    <row r="135" spans="1:5" x14ac:dyDescent="0.2">
      <c r="A135" s="71"/>
      <c r="B135" s="69"/>
      <c r="C135" s="72"/>
      <c r="D135" s="71"/>
      <c r="E135" s="71"/>
    </row>
    <row r="136" spans="1:5" x14ac:dyDescent="0.2">
      <c r="A136" s="71"/>
      <c r="B136" s="69"/>
      <c r="C136" s="72"/>
      <c r="D136" s="71"/>
      <c r="E136" s="71"/>
    </row>
    <row r="137" spans="1:5" x14ac:dyDescent="0.2">
      <c r="A137" s="71"/>
      <c r="B137" s="69"/>
      <c r="C137" s="72"/>
      <c r="D137" s="71"/>
      <c r="E137" s="71"/>
    </row>
    <row r="138" spans="1:5" x14ac:dyDescent="0.2">
      <c r="A138" s="71"/>
      <c r="B138" s="69"/>
      <c r="C138" s="72"/>
      <c r="D138" s="71"/>
      <c r="E138" s="71"/>
    </row>
    <row r="139" spans="1:5" x14ac:dyDescent="0.2">
      <c r="A139" s="71"/>
      <c r="B139" s="69"/>
      <c r="C139" s="72"/>
      <c r="D139" s="71"/>
      <c r="E139" s="71"/>
    </row>
    <row r="140" spans="1:5" x14ac:dyDescent="0.2">
      <c r="A140" s="71"/>
      <c r="B140" s="69"/>
      <c r="C140" s="72"/>
      <c r="D140" s="71"/>
      <c r="E140" s="71"/>
    </row>
    <row r="141" spans="1:5" x14ac:dyDescent="0.2">
      <c r="A141" s="71"/>
      <c r="B141" s="69"/>
      <c r="C141" s="72"/>
      <c r="D141" s="71"/>
      <c r="E141" s="71"/>
    </row>
    <row r="142" spans="1:5" x14ac:dyDescent="0.2">
      <c r="A142" s="71"/>
      <c r="B142" s="69"/>
      <c r="C142" s="72"/>
      <c r="D142" s="71"/>
      <c r="E142" s="71"/>
    </row>
    <row r="143" spans="1:5" x14ac:dyDescent="0.2">
      <c r="A143" s="71"/>
      <c r="B143" s="69"/>
      <c r="C143" s="72"/>
      <c r="D143" s="71"/>
      <c r="E143" s="71"/>
    </row>
    <row r="144" spans="1:5" x14ac:dyDescent="0.2">
      <c r="A144" s="71"/>
      <c r="B144" s="69"/>
      <c r="C144" s="72"/>
      <c r="D144" s="71"/>
      <c r="E144" s="71"/>
    </row>
    <row r="145" spans="1:5" x14ac:dyDescent="0.2">
      <c r="A145" s="71"/>
      <c r="B145" s="69"/>
      <c r="C145" s="72"/>
      <c r="D145" s="71"/>
      <c r="E145" s="71"/>
    </row>
    <row r="146" spans="1:5" x14ac:dyDescent="0.2">
      <c r="A146" s="71"/>
      <c r="B146" s="69"/>
      <c r="C146" s="72"/>
      <c r="D146" s="71"/>
      <c r="E146" s="71"/>
    </row>
    <row r="147" spans="1:5" x14ac:dyDescent="0.2">
      <c r="A147" s="71"/>
      <c r="B147" s="69"/>
      <c r="C147" s="72"/>
      <c r="D147" s="71"/>
      <c r="E147" s="71"/>
    </row>
    <row r="148" spans="1:5" x14ac:dyDescent="0.2">
      <c r="A148" s="71"/>
      <c r="B148" s="69"/>
      <c r="C148" s="72"/>
      <c r="D148" s="71"/>
      <c r="E148" s="71"/>
    </row>
    <row r="149" spans="1:5" x14ac:dyDescent="0.2">
      <c r="A149" s="71"/>
      <c r="B149" s="69"/>
      <c r="C149" s="72"/>
      <c r="D149" s="71"/>
      <c r="E149" s="71"/>
    </row>
    <row r="150" spans="1:5" x14ac:dyDescent="0.2">
      <c r="A150" s="71"/>
      <c r="B150" s="69"/>
      <c r="C150" s="72"/>
      <c r="D150" s="71"/>
      <c r="E150" s="71"/>
    </row>
    <row r="151" spans="1:5" x14ac:dyDescent="0.2">
      <c r="A151" s="71"/>
      <c r="B151" s="69"/>
      <c r="C151" s="72"/>
      <c r="D151" s="71"/>
      <c r="E151" s="71"/>
    </row>
    <row r="152" spans="1:5" x14ac:dyDescent="0.2">
      <c r="A152" s="71"/>
      <c r="B152" s="69"/>
      <c r="C152" s="72"/>
      <c r="D152" s="71"/>
      <c r="E152" s="71"/>
    </row>
    <row r="153" spans="1:5" x14ac:dyDescent="0.2">
      <c r="A153" s="71"/>
      <c r="B153" s="69"/>
      <c r="C153" s="72"/>
      <c r="D153" s="71"/>
      <c r="E153" s="71"/>
    </row>
    <row r="154" spans="1:5" x14ac:dyDescent="0.2">
      <c r="A154" s="71"/>
      <c r="B154" s="69"/>
      <c r="C154" s="72"/>
      <c r="D154" s="71"/>
      <c r="E154" s="71"/>
    </row>
    <row r="155" spans="1:5" x14ac:dyDescent="0.2">
      <c r="A155" s="71"/>
      <c r="B155" s="69"/>
      <c r="C155" s="72"/>
      <c r="D155" s="71"/>
      <c r="E155" s="71"/>
    </row>
    <row r="156" spans="1:5" x14ac:dyDescent="0.2">
      <c r="A156" s="71"/>
      <c r="B156" s="69"/>
      <c r="C156" s="72"/>
      <c r="D156" s="71"/>
      <c r="E156" s="71"/>
    </row>
    <row r="157" spans="1:5" x14ac:dyDescent="0.2">
      <c r="A157" s="71"/>
      <c r="B157" s="69"/>
      <c r="C157" s="72"/>
      <c r="D157" s="71"/>
      <c r="E157" s="71"/>
    </row>
    <row r="158" spans="1:5" x14ac:dyDescent="0.2">
      <c r="A158" s="71"/>
      <c r="B158" s="69"/>
      <c r="C158" s="72"/>
      <c r="D158" s="71"/>
      <c r="E158" s="71"/>
    </row>
    <row r="159" spans="1:5" x14ac:dyDescent="0.2">
      <c r="A159" s="71"/>
      <c r="B159" s="69"/>
      <c r="C159" s="72"/>
      <c r="D159" s="71"/>
      <c r="E159" s="71"/>
    </row>
    <row r="160" spans="1:5" x14ac:dyDescent="0.2">
      <c r="A160" s="71"/>
      <c r="B160" s="69"/>
      <c r="C160" s="72"/>
      <c r="D160" s="71"/>
      <c r="E160" s="71"/>
    </row>
    <row r="161" spans="1:5" x14ac:dyDescent="0.2">
      <c r="A161" s="71"/>
      <c r="B161" s="69"/>
      <c r="C161" s="72"/>
      <c r="D161" s="71"/>
      <c r="E161" s="71"/>
    </row>
    <row r="162" spans="1:5" x14ac:dyDescent="0.2">
      <c r="A162" s="71"/>
      <c r="B162" s="69"/>
      <c r="C162" s="72"/>
      <c r="D162" s="71"/>
      <c r="E162" s="71"/>
    </row>
    <row r="163" spans="1:5" x14ac:dyDescent="0.2">
      <c r="A163" s="71"/>
      <c r="B163" s="69"/>
      <c r="C163" s="72"/>
      <c r="D163" s="71"/>
      <c r="E163" s="71"/>
    </row>
    <row r="164" spans="1:5" x14ac:dyDescent="0.2">
      <c r="A164" s="71"/>
      <c r="B164" s="69"/>
      <c r="C164" s="72"/>
      <c r="D164" s="71"/>
      <c r="E164" s="71"/>
    </row>
    <row r="165" spans="1:5" x14ac:dyDescent="0.2">
      <c r="A165" s="71"/>
      <c r="B165" s="69"/>
      <c r="C165" s="72"/>
      <c r="D165" s="71"/>
      <c r="E165" s="71"/>
    </row>
    <row r="166" spans="1:5" x14ac:dyDescent="0.2">
      <c r="A166" s="71"/>
      <c r="B166" s="69"/>
      <c r="C166" s="72"/>
      <c r="D166" s="71"/>
      <c r="E166" s="71"/>
    </row>
    <row r="167" spans="1:5" x14ac:dyDescent="0.2">
      <c r="A167" s="71"/>
      <c r="B167" s="69"/>
      <c r="C167" s="72"/>
      <c r="D167" s="71"/>
      <c r="E167" s="71"/>
    </row>
    <row r="168" spans="1:5" x14ac:dyDescent="0.2">
      <c r="A168" s="71"/>
      <c r="B168" s="69"/>
      <c r="C168" s="72"/>
      <c r="D168" s="71"/>
      <c r="E168" s="71"/>
    </row>
    <row r="169" spans="1:5" x14ac:dyDescent="0.2">
      <c r="A169" s="71"/>
      <c r="B169" s="69"/>
      <c r="C169" s="72"/>
      <c r="D169" s="71"/>
      <c r="E169" s="71"/>
    </row>
    <row r="170" spans="1:5" x14ac:dyDescent="0.2">
      <c r="A170" s="71"/>
      <c r="B170" s="69"/>
      <c r="C170" s="72"/>
      <c r="D170" s="71"/>
      <c r="E170" s="71"/>
    </row>
    <row r="171" spans="1:5" x14ac:dyDescent="0.2">
      <c r="A171" s="71"/>
      <c r="B171" s="69"/>
      <c r="C171" s="72"/>
      <c r="D171" s="71"/>
      <c r="E171" s="71"/>
    </row>
    <row r="172" spans="1:5" x14ac:dyDescent="0.2">
      <c r="A172" s="71"/>
      <c r="B172" s="69"/>
      <c r="C172" s="72"/>
      <c r="D172" s="71"/>
      <c r="E172" s="71"/>
    </row>
    <row r="173" spans="1:5" x14ac:dyDescent="0.2">
      <c r="A173" s="71"/>
      <c r="B173" s="69"/>
      <c r="C173" s="72"/>
      <c r="D173" s="71"/>
      <c r="E173" s="71"/>
    </row>
    <row r="174" spans="1:5" x14ac:dyDescent="0.2">
      <c r="A174" s="71"/>
      <c r="B174" s="69"/>
      <c r="C174" s="72"/>
      <c r="D174" s="71"/>
      <c r="E174" s="71"/>
    </row>
    <row r="175" spans="1:5" x14ac:dyDescent="0.2">
      <c r="A175" s="71"/>
      <c r="B175" s="69"/>
      <c r="C175" s="72"/>
      <c r="D175" s="71"/>
      <c r="E175" s="71"/>
    </row>
    <row r="176" spans="1:5" x14ac:dyDescent="0.2">
      <c r="A176" s="71"/>
      <c r="B176" s="69"/>
      <c r="C176" s="72"/>
      <c r="D176" s="71"/>
      <c r="E176" s="71"/>
    </row>
    <row r="177" spans="1:5" x14ac:dyDescent="0.2">
      <c r="A177" s="71"/>
      <c r="B177" s="69"/>
      <c r="C177" s="72"/>
      <c r="D177" s="71"/>
      <c r="E177" s="71"/>
    </row>
    <row r="178" spans="1:5" x14ac:dyDescent="0.2">
      <c r="A178" s="71"/>
      <c r="B178" s="69"/>
      <c r="C178" s="72"/>
      <c r="D178" s="71"/>
      <c r="E178" s="71"/>
    </row>
    <row r="179" spans="1:5" x14ac:dyDescent="0.2">
      <c r="A179" s="71"/>
      <c r="B179" s="69"/>
      <c r="C179" s="72"/>
      <c r="D179" s="71"/>
      <c r="E179" s="71"/>
    </row>
    <row r="180" spans="1:5" x14ac:dyDescent="0.2">
      <c r="A180" s="71"/>
      <c r="B180" s="69"/>
      <c r="C180" s="72"/>
      <c r="D180" s="71"/>
      <c r="E180" s="71" t="str">
        <f t="shared" ref="E180:E191" si="3">IFERROR(VLOOKUP(D180,Tabla_Indices,5,FALSE),"")</f>
        <v/>
      </c>
    </row>
    <row r="181" spans="1:5" x14ac:dyDescent="0.2">
      <c r="A181" s="71"/>
      <c r="B181" s="69"/>
      <c r="C181" s="72"/>
      <c r="D181" s="71"/>
      <c r="E181" s="71" t="str">
        <f t="shared" si="3"/>
        <v/>
      </c>
    </row>
    <row r="182" spans="1:5" x14ac:dyDescent="0.2">
      <c r="A182" s="71"/>
      <c r="B182" s="69"/>
      <c r="C182" s="72"/>
      <c r="D182" s="71"/>
      <c r="E182" s="71" t="str">
        <f t="shared" si="3"/>
        <v/>
      </c>
    </row>
    <row r="183" spans="1:5" x14ac:dyDescent="0.2">
      <c r="A183" s="71"/>
      <c r="B183" s="69"/>
      <c r="C183" s="72"/>
      <c r="D183" s="71"/>
      <c r="E183" s="71" t="str">
        <f t="shared" si="3"/>
        <v/>
      </c>
    </row>
    <row r="184" spans="1:5" x14ac:dyDescent="0.2">
      <c r="A184" s="71"/>
      <c r="B184" s="69"/>
      <c r="C184" s="72"/>
      <c r="D184" s="71"/>
      <c r="E184" s="71" t="str">
        <f t="shared" si="3"/>
        <v/>
      </c>
    </row>
    <row r="185" spans="1:5" x14ac:dyDescent="0.2">
      <c r="A185" s="71"/>
      <c r="B185" s="69"/>
      <c r="C185" s="72"/>
      <c r="D185" s="71"/>
      <c r="E185" s="71" t="str">
        <f t="shared" si="3"/>
        <v/>
      </c>
    </row>
    <row r="186" spans="1:5" x14ac:dyDescent="0.2">
      <c r="A186" s="71"/>
      <c r="B186" s="69"/>
      <c r="C186" s="72"/>
      <c r="D186" s="71"/>
      <c r="E186" s="71" t="str">
        <f t="shared" si="3"/>
        <v/>
      </c>
    </row>
    <row r="187" spans="1:5" x14ac:dyDescent="0.2">
      <c r="A187" s="71"/>
      <c r="B187" s="69"/>
      <c r="C187" s="72"/>
      <c r="D187" s="71"/>
      <c r="E187" s="71" t="str">
        <f t="shared" si="3"/>
        <v/>
      </c>
    </row>
    <row r="188" spans="1:5" x14ac:dyDescent="0.2">
      <c r="A188" s="71"/>
      <c r="B188" s="69"/>
      <c r="C188" s="72"/>
      <c r="D188" s="71"/>
      <c r="E188" s="71" t="str">
        <f t="shared" si="3"/>
        <v/>
      </c>
    </row>
    <row r="189" spans="1:5" x14ac:dyDescent="0.2">
      <c r="A189" s="71"/>
      <c r="B189" s="69"/>
      <c r="C189" s="72"/>
      <c r="D189" s="71"/>
      <c r="E189" s="71" t="str">
        <f t="shared" si="3"/>
        <v/>
      </c>
    </row>
    <row r="190" spans="1:5" x14ac:dyDescent="0.2">
      <c r="A190" s="71"/>
      <c r="B190" s="69"/>
      <c r="C190" s="72"/>
      <c r="D190" s="71"/>
      <c r="E190" s="71" t="str">
        <f t="shared" si="3"/>
        <v/>
      </c>
    </row>
    <row r="191" spans="1:5" x14ac:dyDescent="0.2">
      <c r="A191" s="71"/>
      <c r="B191" s="69"/>
      <c r="C191" s="72"/>
      <c r="D191" s="71"/>
      <c r="E191" s="71" t="str">
        <f t="shared" si="3"/>
        <v/>
      </c>
    </row>
    <row r="192" spans="1:5" x14ac:dyDescent="0.2">
      <c r="A192" s="71"/>
      <c r="B192" s="69"/>
      <c r="C192" s="72"/>
      <c r="D192" s="71"/>
      <c r="E192" s="71" t="str">
        <f t="shared" ref="E192:E240" si="4">IFERROR(VLOOKUP(D192,Tabla_Indices,5,FALSE),"")</f>
        <v/>
      </c>
    </row>
    <row r="193" spans="1:5" x14ac:dyDescent="0.2">
      <c r="A193" s="71"/>
      <c r="B193" s="69"/>
      <c r="C193" s="72"/>
      <c r="D193" s="71"/>
      <c r="E193" s="71" t="str">
        <f t="shared" si="4"/>
        <v/>
      </c>
    </row>
    <row r="194" spans="1:5" x14ac:dyDescent="0.2">
      <c r="A194" s="71"/>
      <c r="B194" s="69"/>
      <c r="C194" s="72"/>
      <c r="D194" s="71"/>
      <c r="E194" s="71" t="str">
        <f t="shared" si="4"/>
        <v/>
      </c>
    </row>
    <row r="195" spans="1:5" x14ac:dyDescent="0.2">
      <c r="A195" s="71"/>
      <c r="B195" s="69"/>
      <c r="C195" s="72"/>
      <c r="D195" s="71"/>
      <c r="E195" s="71" t="str">
        <f t="shared" si="4"/>
        <v/>
      </c>
    </row>
    <row r="196" spans="1:5" x14ac:dyDescent="0.2">
      <c r="A196" s="71"/>
      <c r="B196" s="69"/>
      <c r="C196" s="72"/>
      <c r="D196" s="71"/>
      <c r="E196" s="71" t="str">
        <f t="shared" si="4"/>
        <v/>
      </c>
    </row>
    <row r="197" spans="1:5" x14ac:dyDescent="0.2">
      <c r="A197" s="71"/>
      <c r="B197" s="69"/>
      <c r="C197" s="72"/>
      <c r="D197" s="71"/>
      <c r="E197" s="71" t="str">
        <f t="shared" si="4"/>
        <v/>
      </c>
    </row>
    <row r="198" spans="1:5" x14ac:dyDescent="0.2">
      <c r="A198" s="71"/>
      <c r="B198" s="69"/>
      <c r="C198" s="72"/>
      <c r="D198" s="71"/>
      <c r="E198" s="71" t="str">
        <f t="shared" si="4"/>
        <v/>
      </c>
    </row>
    <row r="199" spans="1:5" x14ac:dyDescent="0.2">
      <c r="A199" s="71"/>
      <c r="B199" s="69"/>
      <c r="C199" s="72"/>
      <c r="D199" s="71"/>
      <c r="E199" s="71" t="str">
        <f t="shared" si="4"/>
        <v/>
      </c>
    </row>
    <row r="200" spans="1:5" x14ac:dyDescent="0.2">
      <c r="A200" s="71"/>
      <c r="B200" s="69"/>
      <c r="C200" s="72"/>
      <c r="D200" s="71"/>
      <c r="E200" s="71" t="str">
        <f t="shared" si="4"/>
        <v/>
      </c>
    </row>
    <row r="201" spans="1:5" x14ac:dyDescent="0.2">
      <c r="A201" s="71"/>
      <c r="B201" s="69"/>
      <c r="C201" s="72"/>
      <c r="D201" s="71"/>
      <c r="E201" s="71" t="str">
        <f t="shared" si="4"/>
        <v/>
      </c>
    </row>
    <row r="202" spans="1:5" x14ac:dyDescent="0.2">
      <c r="A202" s="71"/>
      <c r="B202" s="69"/>
      <c r="C202" s="72"/>
      <c r="D202" s="71"/>
      <c r="E202" s="71" t="str">
        <f t="shared" si="4"/>
        <v/>
      </c>
    </row>
    <row r="203" spans="1:5" x14ac:dyDescent="0.2">
      <c r="A203" s="71"/>
      <c r="B203" s="69"/>
      <c r="C203" s="72"/>
      <c r="D203" s="71"/>
      <c r="E203" s="71" t="str">
        <f t="shared" si="4"/>
        <v/>
      </c>
    </row>
    <row r="204" spans="1:5" x14ac:dyDescent="0.2">
      <c r="A204" s="71"/>
      <c r="B204" s="69"/>
      <c r="C204" s="72"/>
      <c r="D204" s="71"/>
      <c r="E204" s="71" t="str">
        <f t="shared" si="4"/>
        <v/>
      </c>
    </row>
    <row r="205" spans="1:5" x14ac:dyDescent="0.2">
      <c r="A205" s="71"/>
      <c r="B205" s="69"/>
      <c r="C205" s="72"/>
      <c r="D205" s="71"/>
      <c r="E205" s="71" t="str">
        <f t="shared" si="4"/>
        <v/>
      </c>
    </row>
    <row r="206" spans="1:5" x14ac:dyDescent="0.2">
      <c r="A206" s="71"/>
      <c r="B206" s="69"/>
      <c r="C206" s="72"/>
      <c r="D206" s="71"/>
      <c r="E206" s="71" t="str">
        <f t="shared" si="4"/>
        <v/>
      </c>
    </row>
    <row r="207" spans="1:5" x14ac:dyDescent="0.2">
      <c r="A207" s="71"/>
      <c r="B207" s="69"/>
      <c r="C207" s="72"/>
      <c r="D207" s="71"/>
      <c r="E207" s="71" t="str">
        <f t="shared" si="4"/>
        <v/>
      </c>
    </row>
    <row r="208" spans="1:5" x14ac:dyDescent="0.2">
      <c r="A208" s="71"/>
      <c r="B208" s="69"/>
      <c r="C208" s="72"/>
      <c r="D208" s="71"/>
      <c r="E208" s="71" t="str">
        <f t="shared" si="4"/>
        <v/>
      </c>
    </row>
    <row r="209" spans="1:5" x14ac:dyDescent="0.2">
      <c r="A209" s="71"/>
      <c r="B209" s="69"/>
      <c r="C209" s="72"/>
      <c r="D209" s="71"/>
      <c r="E209" s="71" t="str">
        <f t="shared" si="4"/>
        <v/>
      </c>
    </row>
    <row r="210" spans="1:5" x14ac:dyDescent="0.2">
      <c r="A210" s="71"/>
      <c r="B210" s="69"/>
      <c r="C210" s="72"/>
      <c r="D210" s="71"/>
      <c r="E210" s="71" t="str">
        <f t="shared" si="4"/>
        <v/>
      </c>
    </row>
    <row r="211" spans="1:5" x14ac:dyDescent="0.2">
      <c r="A211" s="71"/>
      <c r="B211" s="69"/>
      <c r="C211" s="72"/>
      <c r="D211" s="71"/>
      <c r="E211" s="71" t="str">
        <f t="shared" si="4"/>
        <v/>
      </c>
    </row>
    <row r="212" spans="1:5" x14ac:dyDescent="0.2">
      <c r="A212" s="71"/>
      <c r="B212" s="69"/>
      <c r="C212" s="72"/>
      <c r="D212" s="71"/>
      <c r="E212" s="71" t="str">
        <f t="shared" si="4"/>
        <v/>
      </c>
    </row>
    <row r="213" spans="1:5" x14ac:dyDescent="0.2">
      <c r="A213" s="71"/>
      <c r="B213" s="69"/>
      <c r="C213" s="72"/>
      <c r="D213" s="71"/>
      <c r="E213" s="71" t="str">
        <f t="shared" si="4"/>
        <v/>
      </c>
    </row>
    <row r="214" spans="1:5" x14ac:dyDescent="0.2">
      <c r="A214" s="71"/>
      <c r="B214" s="69"/>
      <c r="C214" s="72"/>
      <c r="D214" s="71"/>
      <c r="E214" s="71" t="str">
        <f t="shared" si="4"/>
        <v/>
      </c>
    </row>
    <row r="215" spans="1:5" x14ac:dyDescent="0.2">
      <c r="A215" s="71"/>
      <c r="B215" s="69"/>
      <c r="C215" s="72"/>
      <c r="D215" s="71"/>
      <c r="E215" s="71" t="str">
        <f t="shared" si="4"/>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si="4"/>
        <v/>
      </c>
    </row>
    <row r="219" spans="1:5" x14ac:dyDescent="0.2">
      <c r="A219" s="71"/>
      <c r="B219" s="69"/>
      <c r="C219" s="72"/>
      <c r="D219" s="71"/>
      <c r="E219" s="71" t="str">
        <f t="shared" si="4"/>
        <v/>
      </c>
    </row>
    <row r="220" spans="1:5" x14ac:dyDescent="0.2">
      <c r="A220" s="71"/>
      <c r="B220" s="69"/>
      <c r="C220" s="72"/>
      <c r="D220" s="71"/>
      <c r="E220" s="71" t="str">
        <f t="shared" si="4"/>
        <v/>
      </c>
    </row>
    <row r="221" spans="1:5" x14ac:dyDescent="0.2">
      <c r="A221" s="71"/>
      <c r="B221" s="69"/>
      <c r="C221" s="72"/>
      <c r="D221" s="71"/>
      <c r="E221" s="71" t="str">
        <f t="shared" si="4"/>
        <v/>
      </c>
    </row>
    <row r="222" spans="1:5" x14ac:dyDescent="0.2">
      <c r="A222" s="71"/>
      <c r="B222" s="69"/>
      <c r="C222" s="72"/>
      <c r="D222" s="71"/>
      <c r="E222" s="71" t="str">
        <f t="shared" si="4"/>
        <v/>
      </c>
    </row>
    <row r="223" spans="1:5" x14ac:dyDescent="0.2">
      <c r="A223" s="71"/>
      <c r="B223" s="69"/>
      <c r="C223" s="72"/>
      <c r="D223" s="71"/>
      <c r="E223" s="71" t="str">
        <f t="shared" si="4"/>
        <v/>
      </c>
    </row>
    <row r="224" spans="1:5" x14ac:dyDescent="0.2">
      <c r="A224" s="71"/>
      <c r="B224" s="69"/>
      <c r="C224" s="72"/>
      <c r="D224" s="71"/>
      <c r="E224" s="71" t="str">
        <f t="shared" si="4"/>
        <v/>
      </c>
    </row>
    <row r="225" spans="1:5" x14ac:dyDescent="0.2">
      <c r="A225" s="71"/>
      <c r="B225" s="69"/>
      <c r="C225" s="72"/>
      <c r="D225" s="71"/>
      <c r="E225" s="71" t="str">
        <f t="shared" si="4"/>
        <v/>
      </c>
    </row>
    <row r="226" spans="1:5" x14ac:dyDescent="0.2">
      <c r="A226" s="71"/>
      <c r="B226" s="69"/>
      <c r="C226" s="72"/>
      <c r="D226" s="71"/>
      <c r="E226" s="71" t="str">
        <f t="shared" si="4"/>
        <v/>
      </c>
    </row>
    <row r="227" spans="1:5" x14ac:dyDescent="0.2">
      <c r="A227" s="71"/>
      <c r="B227" s="69"/>
      <c r="C227" s="72"/>
      <c r="D227" s="71"/>
      <c r="E227" s="71" t="str">
        <f t="shared" si="4"/>
        <v/>
      </c>
    </row>
    <row r="228" spans="1:5" x14ac:dyDescent="0.2">
      <c r="A228" s="71"/>
      <c r="B228" s="69"/>
      <c r="C228" s="72"/>
      <c r="D228" s="71"/>
      <c r="E228" s="71" t="str">
        <f t="shared" si="4"/>
        <v/>
      </c>
    </row>
    <row r="229" spans="1:5" x14ac:dyDescent="0.2">
      <c r="A229" s="71"/>
      <c r="B229" s="69"/>
      <c r="C229" s="72"/>
      <c r="D229" s="71"/>
      <c r="E229" s="71" t="str">
        <f t="shared" si="4"/>
        <v/>
      </c>
    </row>
    <row r="230" spans="1:5" x14ac:dyDescent="0.2">
      <c r="A230" s="71"/>
      <c r="B230" s="69"/>
      <c r="C230" s="72"/>
      <c r="D230" s="71"/>
      <c r="E230" s="71" t="str">
        <f t="shared" si="4"/>
        <v/>
      </c>
    </row>
    <row r="231" spans="1:5" x14ac:dyDescent="0.2">
      <c r="A231" s="71"/>
      <c r="B231" s="69"/>
      <c r="C231" s="72"/>
      <c r="D231" s="71"/>
      <c r="E231" s="71" t="str">
        <f t="shared" si="4"/>
        <v/>
      </c>
    </row>
    <row r="232" spans="1:5" x14ac:dyDescent="0.2">
      <c r="A232" s="71"/>
      <c r="B232" s="69"/>
      <c r="C232" s="72"/>
      <c r="D232" s="71"/>
      <c r="E232" s="71" t="str">
        <f t="shared" si="4"/>
        <v/>
      </c>
    </row>
    <row r="233" spans="1:5" x14ac:dyDescent="0.2">
      <c r="A233" s="71"/>
      <c r="B233" s="69"/>
      <c r="C233" s="72"/>
      <c r="D233" s="71"/>
      <c r="E233" s="71" t="str">
        <f t="shared" si="4"/>
        <v/>
      </c>
    </row>
    <row r="234" spans="1:5" x14ac:dyDescent="0.2">
      <c r="A234" s="71"/>
      <c r="B234" s="69"/>
      <c r="C234" s="72"/>
      <c r="D234" s="71"/>
      <c r="E234" s="71" t="str">
        <f t="shared" si="4"/>
        <v/>
      </c>
    </row>
    <row r="235" spans="1:5" x14ac:dyDescent="0.2">
      <c r="A235" s="71"/>
      <c r="B235" s="69"/>
      <c r="C235" s="72"/>
      <c r="D235" s="71"/>
      <c r="E235" s="71" t="str">
        <f t="shared" si="4"/>
        <v/>
      </c>
    </row>
    <row r="236" spans="1:5" x14ac:dyDescent="0.2">
      <c r="A236" s="71"/>
      <c r="B236" s="69"/>
      <c r="C236" s="72"/>
      <c r="D236" s="71"/>
      <c r="E236" s="71" t="str">
        <f t="shared" si="4"/>
        <v/>
      </c>
    </row>
    <row r="237" spans="1:5" x14ac:dyDescent="0.2">
      <c r="A237" s="71"/>
      <c r="B237" s="69"/>
      <c r="C237" s="72"/>
      <c r="D237" s="71"/>
      <c r="E237" s="71" t="str">
        <f t="shared" si="4"/>
        <v/>
      </c>
    </row>
    <row r="238" spans="1:5" x14ac:dyDescent="0.2">
      <c r="A238" s="71"/>
      <c r="B238" s="69"/>
      <c r="C238" s="72"/>
      <c r="D238" s="71"/>
      <c r="E238" s="71" t="str">
        <f t="shared" si="4"/>
        <v/>
      </c>
    </row>
    <row r="239" spans="1:5" x14ac:dyDescent="0.2">
      <c r="A239" s="71"/>
      <c r="B239" s="69"/>
      <c r="C239" s="72"/>
      <c r="D239" s="71"/>
      <c r="E239" s="71" t="str">
        <f t="shared" si="4"/>
        <v/>
      </c>
    </row>
    <row r="240" spans="1:5" x14ac:dyDescent="0.2">
      <c r="E240" s="71"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997"/>
  <sheetViews>
    <sheetView showGridLines="0" showZeros="0" tabSelected="1" zoomScale="90" zoomScaleNormal="90" zoomScaleSheetLayoutView="90" workbookViewId="0">
      <selection activeCell="C3" sqref="C3"/>
    </sheetView>
  </sheetViews>
  <sheetFormatPr baseColWidth="10" defaultColWidth="11.42578125" defaultRowHeight="20.100000000000001" customHeight="1" x14ac:dyDescent="0.2"/>
  <cols>
    <col min="1" max="1" width="11.42578125" style="76"/>
    <col min="2" max="2" width="20.28515625" style="76" customWidth="1"/>
    <col min="3" max="3" width="78.85546875" style="76" bestFit="1" customWidth="1"/>
    <col min="4" max="4" width="9.7109375" style="135" customWidth="1"/>
    <col min="5" max="5" width="14.7109375" style="76" customWidth="1"/>
    <col min="6" max="6" width="5.28515625" style="76" customWidth="1"/>
    <col min="7" max="7" width="91.7109375" style="76" bestFit="1" customWidth="1"/>
    <col min="8" max="9" width="14.7109375" style="76" customWidth="1"/>
    <col min="10" max="10" width="26.140625" style="76" customWidth="1"/>
    <col min="11" max="16384" width="11.42578125" style="76"/>
  </cols>
  <sheetData>
    <row r="1" spans="1:10" ht="20.100000000000001" customHeight="1" x14ac:dyDescent="0.2">
      <c r="A1" s="406" t="s">
        <v>1013</v>
      </c>
      <c r="B1" s="406"/>
      <c r="C1" s="406"/>
      <c r="D1" s="406"/>
      <c r="E1" s="406"/>
      <c r="F1" s="99"/>
      <c r="J1" s="99"/>
    </row>
    <row r="2" spans="1:10" ht="20.100000000000001" customHeight="1" x14ac:dyDescent="0.2">
      <c r="A2" s="75" t="s">
        <v>10</v>
      </c>
      <c r="C2" s="75" t="s">
        <v>1814</v>
      </c>
      <c r="D2" s="136"/>
      <c r="E2" s="75"/>
      <c r="F2" s="75"/>
      <c r="J2" s="75"/>
    </row>
    <row r="3" spans="1:10" s="106" customFormat="1" ht="20.100000000000001" customHeight="1" x14ac:dyDescent="0.2">
      <c r="A3" s="105" t="s">
        <v>11</v>
      </c>
      <c r="C3" s="107" t="s">
        <v>1809</v>
      </c>
      <c r="D3" s="137"/>
      <c r="E3" s="108"/>
      <c r="F3" s="108"/>
      <c r="J3" s="108"/>
    </row>
    <row r="4" spans="1:10" s="106" customFormat="1" ht="20.100000000000001" customHeight="1" x14ac:dyDescent="0.2">
      <c r="A4" s="105" t="s">
        <v>15</v>
      </c>
      <c r="C4" s="109" t="s">
        <v>1810</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152598974.5</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1811</v>
      </c>
      <c r="D10" s="138"/>
    </row>
    <row r="11" spans="1:10" s="106" customFormat="1" ht="20.100000000000001" customHeight="1" x14ac:dyDescent="0.2">
      <c r="B11" s="105"/>
      <c r="C11" s="116"/>
      <c r="D11" s="138"/>
    </row>
    <row r="12" spans="1:10" ht="20.100000000000001" customHeight="1" x14ac:dyDescent="0.2">
      <c r="A12" s="406" t="s">
        <v>1014</v>
      </c>
      <c r="B12" s="406"/>
      <c r="C12" s="406"/>
      <c r="D12" s="406"/>
      <c r="E12" s="406"/>
      <c r="F12" s="99"/>
      <c r="J12" s="99"/>
    </row>
    <row r="13" spans="1:10" s="106" customFormat="1" ht="20.100000000000001" customHeight="1" x14ac:dyDescent="0.2">
      <c r="A13" s="105" t="s">
        <v>12</v>
      </c>
      <c r="C13" s="204"/>
      <c r="D13" s="138"/>
    </row>
    <row r="14" spans="1:10" s="106" customFormat="1" ht="20.100000000000001" customHeight="1" x14ac:dyDescent="0.2">
      <c r="A14" s="105" t="s">
        <v>1189</v>
      </c>
      <c r="C14" s="205"/>
      <c r="D14" s="138"/>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10" t="s">
        <v>1032</v>
      </c>
      <c r="C21" s="411"/>
      <c r="D21" s="411"/>
      <c r="E21" s="412"/>
      <c r="F21" s="99"/>
      <c r="J21" s="99"/>
    </row>
    <row r="23" spans="1:10" ht="20.100000000000001" customHeight="1" x14ac:dyDescent="0.2">
      <c r="B23" s="413" t="s">
        <v>990</v>
      </c>
      <c r="C23" s="407" t="s">
        <v>0</v>
      </c>
      <c r="D23" s="414" t="s">
        <v>1</v>
      </c>
      <c r="E23" s="413" t="s">
        <v>2</v>
      </c>
      <c r="F23" s="142"/>
      <c r="G23" s="407" t="s">
        <v>1035</v>
      </c>
      <c r="H23" s="407"/>
      <c r="I23" s="251"/>
      <c r="J23" s="408" t="s">
        <v>1034</v>
      </c>
    </row>
    <row r="24" spans="1:10" ht="20.100000000000001" customHeight="1" x14ac:dyDescent="0.2">
      <c r="B24" s="413"/>
      <c r="C24" s="407"/>
      <c r="D24" s="414"/>
      <c r="E24" s="413"/>
      <c r="F24" s="142"/>
      <c r="G24" s="134" t="s">
        <v>1036</v>
      </c>
      <c r="H24" s="134" t="s">
        <v>1</v>
      </c>
      <c r="I24" s="252"/>
      <c r="J24" s="409"/>
    </row>
    <row r="25" spans="1:10" ht="20.100000000000001" customHeight="1" thickBot="1" x14ac:dyDescent="0.25">
      <c r="B25" s="73"/>
      <c r="C25" s="133"/>
      <c r="D25" s="140"/>
      <c r="E25" s="73"/>
      <c r="F25" s="142"/>
      <c r="G25" s="253"/>
      <c r="H25" s="253"/>
      <c r="J25" s="117"/>
    </row>
    <row r="26" spans="1:10" ht="20.100000000000001" customHeight="1" thickBot="1" x14ac:dyDescent="0.3">
      <c r="A26" s="76">
        <f t="shared" ref="A26:A93" si="0">IF(D26=0,A25,A25+1)</f>
        <v>0</v>
      </c>
      <c r="B26" s="288">
        <v>1</v>
      </c>
      <c r="C26" s="74" t="str">
        <f t="shared" ref="C26:C54" si="1">IFERROR(VLOOKUP(J26,Tabla_Items,2,FALSE),G26)</f>
        <v xml:space="preserve"> TRABAJOS PREPARATORIOS</v>
      </c>
      <c r="D26" s="141">
        <f t="shared" ref="D26:D54" si="2">IFERROR(VLOOKUP(J26,Tabla_Items,3,FALSE),H26)</f>
        <v>0</v>
      </c>
      <c r="E26" s="118"/>
      <c r="F26" s="201"/>
      <c r="G26" s="302" t="s">
        <v>1336</v>
      </c>
      <c r="H26" s="331"/>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3" t="s">
        <v>1337</v>
      </c>
      <c r="H27" s="344"/>
      <c r="I27" s="135"/>
      <c r="J27" s="202"/>
    </row>
    <row r="28" spans="1:10" ht="20.100000000000001" customHeight="1" x14ac:dyDescent="0.25">
      <c r="A28" s="76">
        <f t="shared" si="0"/>
        <v>1</v>
      </c>
      <c r="B28" s="289" t="s">
        <v>1219</v>
      </c>
      <c r="C28" s="74" t="str">
        <f t="shared" si="1"/>
        <v>Preparación y limpieza de los terrenos.</v>
      </c>
      <c r="D28" s="141" t="str">
        <f t="shared" si="2"/>
        <v>m2</v>
      </c>
      <c r="E28" s="119"/>
      <c r="F28" s="203"/>
      <c r="G28" s="304" t="s">
        <v>1337</v>
      </c>
      <c r="H28" s="345" t="s">
        <v>6</v>
      </c>
      <c r="I28" s="135"/>
      <c r="J28" s="202"/>
    </row>
    <row r="29" spans="1:10" ht="20.100000000000001" customHeight="1" x14ac:dyDescent="0.25">
      <c r="A29" s="76">
        <f t="shared" si="0"/>
        <v>2</v>
      </c>
      <c r="B29" s="289" t="s">
        <v>1220</v>
      </c>
      <c r="C29" s="74" t="str">
        <f t="shared" si="1"/>
        <v>Demoliciones</v>
      </c>
      <c r="D29" s="141" t="str">
        <f t="shared" si="2"/>
        <v>m2</v>
      </c>
      <c r="E29" s="119"/>
      <c r="F29" s="203"/>
      <c r="G29" s="305" t="s">
        <v>1338</v>
      </c>
      <c r="H29" s="345" t="s">
        <v>6</v>
      </c>
      <c r="I29" s="135"/>
      <c r="J29" s="202"/>
    </row>
    <row r="30" spans="1:10" ht="20.100000000000001" customHeight="1" x14ac:dyDescent="0.25">
      <c r="A30" s="76">
        <f t="shared" si="0"/>
        <v>3</v>
      </c>
      <c r="B30" s="289" t="s">
        <v>1221</v>
      </c>
      <c r="C30" s="74" t="str">
        <f t="shared" si="1"/>
        <v>Construcción del Obrador, Depósito de materiales, Sanitarios de personal</v>
      </c>
      <c r="D30" s="141" t="str">
        <f t="shared" si="2"/>
        <v>Un</v>
      </c>
      <c r="E30" s="119"/>
      <c r="F30" s="203"/>
      <c r="G30" s="305" t="s">
        <v>1339</v>
      </c>
      <c r="H30" s="345" t="s">
        <v>1492</v>
      </c>
      <c r="I30" s="135"/>
      <c r="J30" s="202"/>
    </row>
    <row r="31" spans="1:10" ht="20.100000000000001" customHeight="1" x14ac:dyDescent="0.25">
      <c r="A31" s="76">
        <f t="shared" si="0"/>
        <v>4</v>
      </c>
      <c r="B31" s="290" t="s">
        <v>1222</v>
      </c>
      <c r="C31" s="74" t="str">
        <f t="shared" si="1"/>
        <v>Provisión y colocación del Cartel de Obra</v>
      </c>
      <c r="D31" s="141" t="str">
        <f t="shared" si="2"/>
        <v xml:space="preserve">Un </v>
      </c>
      <c r="E31" s="119"/>
      <c r="F31" s="203"/>
      <c r="G31" s="305" t="s">
        <v>1340</v>
      </c>
      <c r="H31" s="345" t="s">
        <v>1493</v>
      </c>
      <c r="I31" s="135"/>
      <c r="J31" s="202"/>
    </row>
    <row r="32" spans="1:10" ht="20.100000000000001" customHeight="1" x14ac:dyDescent="0.25">
      <c r="A32" s="76">
        <f t="shared" si="0"/>
        <v>4</v>
      </c>
      <c r="B32" s="290" t="s">
        <v>1223</v>
      </c>
      <c r="C32" s="74" t="str">
        <f t="shared" si="1"/>
        <v>Replanteo y Otros</v>
      </c>
      <c r="D32" s="141">
        <f t="shared" si="2"/>
        <v>0</v>
      </c>
      <c r="E32" s="119"/>
      <c r="F32" s="203"/>
      <c r="G32" s="306" t="s">
        <v>1341</v>
      </c>
      <c r="H32" s="346"/>
      <c r="I32" s="135"/>
      <c r="J32" s="202"/>
    </row>
    <row r="33" spans="1:10" ht="20.100000000000001" customHeight="1" x14ac:dyDescent="0.25">
      <c r="A33" s="76">
        <f t="shared" si="0"/>
        <v>5</v>
      </c>
      <c r="B33" s="290" t="s">
        <v>1224</v>
      </c>
      <c r="C33" s="74" t="str">
        <f t="shared" si="1"/>
        <v>Replanteo de la Obra</v>
      </c>
      <c r="D33" s="141" t="str">
        <f t="shared" si="2"/>
        <v>m2</v>
      </c>
      <c r="E33" s="119"/>
      <c r="F33" s="203"/>
      <c r="G33" s="305" t="s">
        <v>1342</v>
      </c>
      <c r="H33" s="347" t="s">
        <v>6</v>
      </c>
      <c r="I33" s="135"/>
      <c r="J33" s="202"/>
    </row>
    <row r="34" spans="1:10" ht="20.100000000000001" customHeight="1" x14ac:dyDescent="0.25">
      <c r="A34" s="76">
        <f t="shared" si="0"/>
        <v>6</v>
      </c>
      <c r="B34" s="290" t="s">
        <v>1225</v>
      </c>
      <c r="C34" s="74" t="str">
        <f t="shared" si="1"/>
        <v>Oficina para la Inspección</v>
      </c>
      <c r="D34" s="141" t="str">
        <f t="shared" si="2"/>
        <v>Un</v>
      </c>
      <c r="E34" s="119"/>
      <c r="F34" s="203"/>
      <c r="G34" s="305" t="s">
        <v>1343</v>
      </c>
      <c r="H34" s="347" t="s">
        <v>1492</v>
      </c>
      <c r="I34" s="135"/>
      <c r="J34" s="202"/>
    </row>
    <row r="35" spans="1:10" ht="20.100000000000001" customHeight="1" x14ac:dyDescent="0.25">
      <c r="A35" s="76">
        <f t="shared" si="0"/>
        <v>7</v>
      </c>
      <c r="B35" s="290" t="s">
        <v>1226</v>
      </c>
      <c r="C35" s="74" t="str">
        <f t="shared" si="1"/>
        <v>Cegado de Pozos Absorbentes o Negros, Cámaras, Zanjas o excavaciones</v>
      </c>
      <c r="D35" s="141" t="str">
        <f t="shared" si="2"/>
        <v>gl</v>
      </c>
      <c r="E35" s="119"/>
      <c r="F35" s="203"/>
      <c r="G35" s="305" t="s">
        <v>1344</v>
      </c>
      <c r="H35" s="347" t="s">
        <v>4</v>
      </c>
      <c r="I35" s="135"/>
      <c r="J35" s="202"/>
    </row>
    <row r="36" spans="1:10" ht="20.100000000000001" customHeight="1" x14ac:dyDescent="0.25">
      <c r="A36" s="76">
        <f t="shared" si="0"/>
        <v>8</v>
      </c>
      <c r="B36" s="290" t="s">
        <v>1227</v>
      </c>
      <c r="C36" s="74" t="str">
        <f t="shared" si="1"/>
        <v>Vallados y Cierres Perimetrales</v>
      </c>
      <c r="D36" s="141" t="str">
        <f t="shared" si="2"/>
        <v>gl</v>
      </c>
      <c r="E36" s="119"/>
      <c r="F36" s="203"/>
      <c r="G36" s="305" t="s">
        <v>1345</v>
      </c>
      <c r="H36" s="347" t="s">
        <v>4</v>
      </c>
      <c r="I36" s="135"/>
      <c r="J36" s="202"/>
    </row>
    <row r="37" spans="1:10" ht="20.100000000000001" customHeight="1" x14ac:dyDescent="0.25">
      <c r="A37" s="76">
        <f t="shared" si="0"/>
        <v>8</v>
      </c>
      <c r="B37" s="290" t="s">
        <v>1228</v>
      </c>
      <c r="C37" s="74" t="str">
        <f t="shared" si="1"/>
        <v>Actividades complementarias</v>
      </c>
      <c r="D37" s="141">
        <f t="shared" si="2"/>
        <v>0</v>
      </c>
      <c r="E37" s="119"/>
      <c r="F37" s="203"/>
      <c r="G37" s="306" t="s">
        <v>1346</v>
      </c>
      <c r="H37" s="346"/>
      <c r="I37" s="135"/>
      <c r="J37" s="202"/>
    </row>
    <row r="38" spans="1:10" ht="20.100000000000001" customHeight="1" x14ac:dyDescent="0.25">
      <c r="A38" s="76">
        <f t="shared" si="0"/>
        <v>9</v>
      </c>
      <c r="B38" s="290" t="s">
        <v>1229</v>
      </c>
      <c r="C38" s="74" t="str">
        <f t="shared" si="1"/>
        <v>Vigilancia y alumbrado de obra</v>
      </c>
      <c r="D38" s="141" t="str">
        <f t="shared" si="2"/>
        <v>gl</v>
      </c>
      <c r="E38" s="119"/>
      <c r="F38" s="203"/>
      <c r="G38" s="307" t="s">
        <v>1347</v>
      </c>
      <c r="H38" s="347" t="s">
        <v>4</v>
      </c>
      <c r="I38" s="135"/>
      <c r="J38" s="202"/>
    </row>
    <row r="39" spans="1:10" ht="20.100000000000001" customHeight="1" x14ac:dyDescent="0.25">
      <c r="A39" s="76">
        <f t="shared" si="0"/>
        <v>10</v>
      </c>
      <c r="B39" s="290" t="s">
        <v>1230</v>
      </c>
      <c r="C39" s="74" t="str">
        <f t="shared" si="1"/>
        <v>Energia de obra. Agua para construcción</v>
      </c>
      <c r="D39" s="141" t="str">
        <f t="shared" si="2"/>
        <v>gl</v>
      </c>
      <c r="E39" s="119"/>
      <c r="F39" s="203"/>
      <c r="G39" s="305" t="s">
        <v>1348</v>
      </c>
      <c r="H39" s="347" t="s">
        <v>4</v>
      </c>
      <c r="I39" s="135"/>
      <c r="J39" s="202"/>
    </row>
    <row r="40" spans="1:10" ht="20.100000000000001" customHeight="1" x14ac:dyDescent="0.25">
      <c r="A40" s="76">
        <f t="shared" si="0"/>
        <v>11</v>
      </c>
      <c r="B40" s="290" t="s">
        <v>1231</v>
      </c>
      <c r="C40" s="74" t="str">
        <f t="shared" si="1"/>
        <v>Medidas de seguridad</v>
      </c>
      <c r="D40" s="141" t="str">
        <f t="shared" si="2"/>
        <v>gl</v>
      </c>
      <c r="E40" s="119"/>
      <c r="F40" s="203"/>
      <c r="G40" s="305" t="s">
        <v>1349</v>
      </c>
      <c r="H40" s="347" t="s">
        <v>4</v>
      </c>
      <c r="I40" s="135"/>
      <c r="J40" s="202"/>
    </row>
    <row r="41" spans="1:10" ht="20.100000000000001" customHeight="1" x14ac:dyDescent="0.2">
      <c r="A41" s="76">
        <f t="shared" si="0"/>
        <v>11</v>
      </c>
      <c r="B41" s="291" t="s">
        <v>1232</v>
      </c>
      <c r="C41" s="74" t="str">
        <f t="shared" si="1"/>
        <v>Cumplimiento Plan de Gestión Ambiental y Social. Condiciones de Higiene y Seguridad</v>
      </c>
      <c r="D41" s="141">
        <f t="shared" si="2"/>
        <v>0</v>
      </c>
      <c r="E41" s="119"/>
      <c r="F41" s="203"/>
      <c r="G41" s="308" t="s">
        <v>1350</v>
      </c>
      <c r="H41" s="348"/>
      <c r="I41" s="135"/>
      <c r="J41" s="202"/>
    </row>
    <row r="42" spans="1:10" ht="20.100000000000001" customHeight="1" x14ac:dyDescent="0.2">
      <c r="A42" s="76">
        <f t="shared" si="0"/>
        <v>12</v>
      </c>
      <c r="B42" s="291" t="s">
        <v>1233</v>
      </c>
      <c r="C42" s="74" t="str">
        <f t="shared" si="1"/>
        <v>Plan de Manejo Ambiental</v>
      </c>
      <c r="D42" s="141" t="str">
        <f t="shared" si="2"/>
        <v>gl</v>
      </c>
      <c r="E42" s="119"/>
      <c r="F42" s="203"/>
      <c r="G42" s="309" t="s">
        <v>1351</v>
      </c>
      <c r="H42" s="348" t="s">
        <v>4</v>
      </c>
      <c r="I42" s="135"/>
      <c r="J42" s="202"/>
    </row>
    <row r="43" spans="1:10" ht="20.100000000000001" customHeight="1" x14ac:dyDescent="0.2">
      <c r="A43" s="76">
        <f t="shared" si="0"/>
        <v>13</v>
      </c>
      <c r="B43" s="291" t="s">
        <v>1234</v>
      </c>
      <c r="C43" s="74" t="str">
        <f t="shared" si="1"/>
        <v>Permiso Ambiental</v>
      </c>
      <c r="D43" s="141" t="str">
        <f t="shared" si="2"/>
        <v>mes</v>
      </c>
      <c r="E43" s="119"/>
      <c r="F43" s="203"/>
      <c r="G43" s="309" t="s">
        <v>1352</v>
      </c>
      <c r="H43" s="348" t="s">
        <v>1494</v>
      </c>
      <c r="I43" s="135"/>
      <c r="J43" s="202"/>
    </row>
    <row r="44" spans="1:10" ht="20.100000000000001" customHeight="1" thickBot="1" x14ac:dyDescent="0.25">
      <c r="A44" s="76">
        <f t="shared" si="0"/>
        <v>14</v>
      </c>
      <c r="B44" s="291" t="s">
        <v>1235</v>
      </c>
      <c r="C44" s="74" t="str">
        <f t="shared" si="1"/>
        <v>Seguimiento Pmas</v>
      </c>
      <c r="D44" s="141" t="str">
        <f t="shared" si="2"/>
        <v>mes</v>
      </c>
      <c r="E44" s="119"/>
      <c r="F44" s="203"/>
      <c r="G44" s="309" t="s">
        <v>1353</v>
      </c>
      <c r="H44" s="348" t="s">
        <v>1494</v>
      </c>
      <c r="I44" s="135"/>
      <c r="J44" s="202"/>
    </row>
    <row r="45" spans="1:10" ht="20.100000000000001" customHeight="1" thickBot="1" x14ac:dyDescent="0.3">
      <c r="A45" s="76">
        <f t="shared" si="0"/>
        <v>14</v>
      </c>
      <c r="B45" s="288">
        <v>2</v>
      </c>
      <c r="C45" s="74" t="str">
        <f t="shared" si="1"/>
        <v>MOVIMIENTO DE SUELOS</v>
      </c>
      <c r="D45" s="141">
        <f t="shared" si="2"/>
        <v>0</v>
      </c>
      <c r="E45" s="119"/>
      <c r="F45" s="203"/>
      <c r="G45" s="310" t="s">
        <v>1354</v>
      </c>
      <c r="H45" s="349"/>
      <c r="I45" s="135"/>
      <c r="J45" s="202"/>
    </row>
    <row r="46" spans="1:10" ht="20.100000000000001" customHeight="1" x14ac:dyDescent="0.25">
      <c r="A46" s="76">
        <f t="shared" si="0"/>
        <v>14</v>
      </c>
      <c r="B46" s="292" t="s">
        <v>1236</v>
      </c>
      <c r="C46" s="74" t="str">
        <f t="shared" si="1"/>
        <v>Terraplenamientos, Rellenos y Compactación</v>
      </c>
      <c r="D46" s="141">
        <f t="shared" si="2"/>
        <v>0</v>
      </c>
      <c r="E46" s="119"/>
      <c r="F46" s="203"/>
      <c r="G46" s="311" t="s">
        <v>1355</v>
      </c>
      <c r="H46" s="350"/>
      <c r="I46" s="135"/>
      <c r="J46" s="202"/>
    </row>
    <row r="47" spans="1:10" ht="20.100000000000001" customHeight="1" x14ac:dyDescent="0.25">
      <c r="A47" s="76">
        <f t="shared" si="0"/>
        <v>15</v>
      </c>
      <c r="B47" s="290" t="s">
        <v>1237</v>
      </c>
      <c r="C47" s="74" t="str">
        <f t="shared" si="1"/>
        <v>Relleno Bajo Contrapiso</v>
      </c>
      <c r="D47" s="141" t="str">
        <f t="shared" si="2"/>
        <v>m3</v>
      </c>
      <c r="E47" s="119"/>
      <c r="F47" s="203"/>
      <c r="G47" s="307" t="s">
        <v>1356</v>
      </c>
      <c r="H47" s="347" t="s">
        <v>5</v>
      </c>
      <c r="I47" s="135"/>
      <c r="J47" s="202"/>
    </row>
    <row r="48" spans="1:10" ht="20.100000000000001" customHeight="1" x14ac:dyDescent="0.25">
      <c r="A48" s="76">
        <f t="shared" si="0"/>
        <v>16</v>
      </c>
      <c r="B48" s="290" t="s">
        <v>1238</v>
      </c>
      <c r="C48" s="74" t="str">
        <f t="shared" si="1"/>
        <v>Relleno de Zanjas y Conductos</v>
      </c>
      <c r="D48" s="141" t="str">
        <f t="shared" si="2"/>
        <v>m3</v>
      </c>
      <c r="E48" s="119"/>
      <c r="F48" s="203"/>
      <c r="G48" s="307" t="s">
        <v>1357</v>
      </c>
      <c r="H48" s="347" t="s">
        <v>5</v>
      </c>
      <c r="I48" s="135"/>
      <c r="J48" s="202"/>
    </row>
    <row r="49" spans="1:10" ht="20.100000000000001" customHeight="1" x14ac:dyDescent="0.25">
      <c r="A49" s="76">
        <f t="shared" si="0"/>
        <v>17</v>
      </c>
      <c r="B49" s="290" t="s">
        <v>1239</v>
      </c>
      <c r="C49" s="74" t="str">
        <f t="shared" si="1"/>
        <v>Nivelación del Terreno</v>
      </c>
      <c r="D49" s="141" t="str">
        <f t="shared" si="2"/>
        <v>m3</v>
      </c>
      <c r="E49" s="119"/>
      <c r="F49" s="203"/>
      <c r="G49" s="307" t="s">
        <v>1358</v>
      </c>
      <c r="H49" s="347" t="s">
        <v>5</v>
      </c>
      <c r="I49" s="135"/>
      <c r="J49" s="202"/>
    </row>
    <row r="50" spans="1:10" ht="20.100000000000001" customHeight="1" x14ac:dyDescent="0.25">
      <c r="A50" s="76">
        <f t="shared" si="0"/>
        <v>18</v>
      </c>
      <c r="B50" s="290" t="s">
        <v>1620</v>
      </c>
      <c r="C50" s="74" t="str">
        <f t="shared" ref="C50" si="3">IFERROR(VLOOKUP(J50,Tabla_Items,2,FALSE),G50)</f>
        <v>Terraplenamientos</v>
      </c>
      <c r="D50" s="141" t="str">
        <f t="shared" ref="D50" si="4">IFERROR(VLOOKUP(J50,Tabla_Items,3,FALSE),H50)</f>
        <v>m3</v>
      </c>
      <c r="E50" s="119"/>
      <c r="F50" s="203"/>
      <c r="G50" s="307" t="s">
        <v>1621</v>
      </c>
      <c r="H50" s="347" t="s">
        <v>5</v>
      </c>
      <c r="I50" s="135"/>
      <c r="J50" s="202"/>
    </row>
    <row r="51" spans="1:10" ht="20.100000000000001" customHeight="1" thickBot="1" x14ac:dyDescent="0.3">
      <c r="A51" s="76">
        <f t="shared" si="0"/>
        <v>19</v>
      </c>
      <c r="B51" s="290" t="s">
        <v>1240</v>
      </c>
      <c r="C51" s="74" t="str">
        <f t="shared" si="1"/>
        <v>Excavacion para fundaciones</v>
      </c>
      <c r="D51" s="141" t="str">
        <f t="shared" si="2"/>
        <v>m3</v>
      </c>
      <c r="E51" s="119"/>
      <c r="F51" s="203"/>
      <c r="G51" s="312" t="s">
        <v>1359</v>
      </c>
      <c r="H51" s="345" t="s">
        <v>5</v>
      </c>
      <c r="I51" s="135"/>
      <c r="J51" s="202"/>
    </row>
    <row r="52" spans="1:10" ht="20.100000000000001" customHeight="1" thickBot="1" x14ac:dyDescent="0.3">
      <c r="A52" s="76">
        <f t="shared" si="0"/>
        <v>19</v>
      </c>
      <c r="B52" s="288">
        <v>3</v>
      </c>
      <c r="C52" s="74" t="str">
        <f t="shared" si="1"/>
        <v>ESTRUCTURA RESISTENTE</v>
      </c>
      <c r="D52" s="141">
        <f t="shared" si="2"/>
        <v>0</v>
      </c>
      <c r="E52" s="119"/>
      <c r="F52" s="203"/>
      <c r="G52" s="302" t="s">
        <v>1360</v>
      </c>
      <c r="H52" s="349"/>
      <c r="I52" s="135"/>
      <c r="J52" s="202"/>
    </row>
    <row r="53" spans="1:10" ht="20.100000000000001" customHeight="1" x14ac:dyDescent="0.25">
      <c r="A53" s="76">
        <f t="shared" si="0"/>
        <v>19</v>
      </c>
      <c r="B53" s="290" t="s">
        <v>1241</v>
      </c>
      <c r="C53" s="74" t="str">
        <f t="shared" si="1"/>
        <v>Estructura de Hº Aº</v>
      </c>
      <c r="D53" s="141">
        <f t="shared" si="2"/>
        <v>0</v>
      </c>
      <c r="E53" s="119"/>
      <c r="F53" s="203"/>
      <c r="G53" s="313" t="s">
        <v>1361</v>
      </c>
      <c r="H53" s="345"/>
      <c r="I53" s="135"/>
      <c r="J53" s="202"/>
    </row>
    <row r="54" spans="1:10" ht="20.100000000000001" customHeight="1" x14ac:dyDescent="0.25">
      <c r="A54" s="76">
        <f t="shared" si="0"/>
        <v>20</v>
      </c>
      <c r="B54" s="290" t="s">
        <v>1242</v>
      </c>
      <c r="C54" s="74" t="str">
        <f t="shared" si="1"/>
        <v>Hormigones de limpieza y no resistentes</v>
      </c>
      <c r="D54" s="141" t="str">
        <f t="shared" si="2"/>
        <v>m2</v>
      </c>
      <c r="E54" s="119"/>
      <c r="F54" s="203"/>
      <c r="G54" s="362" t="s">
        <v>1362</v>
      </c>
      <c r="H54" s="345" t="s">
        <v>6</v>
      </c>
      <c r="I54" s="135"/>
      <c r="J54" s="202"/>
    </row>
    <row r="55" spans="1:10" ht="20.100000000000001" customHeight="1" x14ac:dyDescent="0.25">
      <c r="A55" s="76">
        <f t="shared" si="0"/>
        <v>21</v>
      </c>
      <c r="B55" s="290" t="s">
        <v>1243</v>
      </c>
      <c r="C55" s="74" t="str">
        <f t="shared" ref="C55:C76" si="5">IFERROR(VLOOKUP(J55,Tabla_Items,2,FALSE),G55)</f>
        <v>Hormigones para plateas, zapatas, bases y vigas de fundación</v>
      </c>
      <c r="D55" s="141" t="str">
        <f t="shared" ref="D55:D76" si="6">IFERROR(VLOOKUP(J55,Tabla_Items,3,FALSE),H55)</f>
        <v>m3</v>
      </c>
      <c r="E55" s="119"/>
      <c r="F55" s="203"/>
      <c r="G55" s="363" t="s">
        <v>1363</v>
      </c>
      <c r="H55" s="345" t="s">
        <v>5</v>
      </c>
      <c r="I55" s="135"/>
      <c r="J55" s="202"/>
    </row>
    <row r="56" spans="1:10" ht="20.100000000000001" customHeight="1" x14ac:dyDescent="0.25">
      <c r="A56" s="76">
        <f t="shared" si="0"/>
        <v>22</v>
      </c>
      <c r="B56" s="290" t="s">
        <v>1244</v>
      </c>
      <c r="C56" s="74" t="str">
        <f t="shared" si="5"/>
        <v>Hormigones para vigas de arriostramiento</v>
      </c>
      <c r="D56" s="141" t="str">
        <f t="shared" si="6"/>
        <v>m3</v>
      </c>
      <c r="E56" s="119"/>
      <c r="F56" s="203"/>
      <c r="G56" s="363" t="s">
        <v>1364</v>
      </c>
      <c r="H56" s="345" t="s">
        <v>5</v>
      </c>
      <c r="I56" s="135"/>
      <c r="J56" s="202"/>
    </row>
    <row r="57" spans="1:10" ht="20.100000000000001" customHeight="1" x14ac:dyDescent="0.25">
      <c r="A57" s="76">
        <f t="shared" si="0"/>
        <v>23</v>
      </c>
      <c r="B57" s="290" t="s">
        <v>1245</v>
      </c>
      <c r="C57" s="74" t="str">
        <f t="shared" si="5"/>
        <v>Hormigones para columnas de carga</v>
      </c>
      <c r="D57" s="141" t="str">
        <f t="shared" si="6"/>
        <v>m3</v>
      </c>
      <c r="E57" s="119"/>
      <c r="F57" s="203"/>
      <c r="G57" s="362" t="s">
        <v>1365</v>
      </c>
      <c r="H57" s="351" t="s">
        <v>5</v>
      </c>
      <c r="I57" s="135"/>
      <c r="J57" s="202"/>
    </row>
    <row r="58" spans="1:10" ht="20.100000000000001" customHeight="1" x14ac:dyDescent="0.25">
      <c r="A58" s="76">
        <f t="shared" si="0"/>
        <v>24</v>
      </c>
      <c r="B58" s="290" t="s">
        <v>1246</v>
      </c>
      <c r="C58" s="74" t="str">
        <f t="shared" si="5"/>
        <v>Hormigones para columnas de encadenado</v>
      </c>
      <c r="D58" s="141" t="str">
        <f t="shared" si="6"/>
        <v>m3</v>
      </c>
      <c r="E58" s="119"/>
      <c r="F58" s="203"/>
      <c r="G58" s="362" t="s">
        <v>1366</v>
      </c>
      <c r="H58" s="345" t="s">
        <v>5</v>
      </c>
      <c r="I58" s="135"/>
      <c r="J58" s="202"/>
    </row>
    <row r="59" spans="1:10" ht="20.100000000000001" customHeight="1" x14ac:dyDescent="0.25">
      <c r="A59" s="76">
        <f t="shared" si="0"/>
        <v>25</v>
      </c>
      <c r="B59" s="290" t="s">
        <v>1247</v>
      </c>
      <c r="C59" s="74" t="str">
        <f t="shared" si="5"/>
        <v>Hormigones para vigas  de carga</v>
      </c>
      <c r="D59" s="141" t="str">
        <f t="shared" si="6"/>
        <v>m3</v>
      </c>
      <c r="E59" s="119"/>
      <c r="F59" s="203"/>
      <c r="G59" s="309" t="s">
        <v>1367</v>
      </c>
      <c r="H59" s="345" t="s">
        <v>5</v>
      </c>
      <c r="I59" s="135"/>
      <c r="J59" s="202"/>
    </row>
    <row r="60" spans="1:10" ht="20.100000000000001" customHeight="1" x14ac:dyDescent="0.25">
      <c r="A60" s="76">
        <f t="shared" si="0"/>
        <v>26</v>
      </c>
      <c r="B60" s="290" t="s">
        <v>1248</v>
      </c>
      <c r="C60" s="74" t="str">
        <f t="shared" si="5"/>
        <v>Hormigones para vigas de encadenado</v>
      </c>
      <c r="D60" s="141" t="str">
        <f t="shared" si="6"/>
        <v>m3</v>
      </c>
      <c r="E60" s="119"/>
      <c r="F60" s="203"/>
      <c r="G60" s="309" t="s">
        <v>1368</v>
      </c>
      <c r="H60" s="345" t="s">
        <v>5</v>
      </c>
      <c r="I60" s="135"/>
      <c r="J60" s="202"/>
    </row>
    <row r="61" spans="1:10" ht="20.100000000000001" customHeight="1" x14ac:dyDescent="0.25">
      <c r="A61" s="76">
        <f t="shared" si="0"/>
        <v>27</v>
      </c>
      <c r="B61" s="290" t="s">
        <v>1249</v>
      </c>
      <c r="C61" s="74" t="str">
        <f t="shared" si="5"/>
        <v>Hormigones para losas</v>
      </c>
      <c r="D61" s="141" t="str">
        <f t="shared" si="6"/>
        <v>m3</v>
      </c>
      <c r="E61" s="119"/>
      <c r="F61" s="203"/>
      <c r="G61" s="309" t="s">
        <v>1369</v>
      </c>
      <c r="H61" s="345" t="s">
        <v>5</v>
      </c>
      <c r="I61" s="135"/>
      <c r="J61" s="202"/>
    </row>
    <row r="62" spans="1:10" ht="20.100000000000001" customHeight="1" x14ac:dyDescent="0.25">
      <c r="A62" s="76">
        <f t="shared" si="0"/>
        <v>27</v>
      </c>
      <c r="B62" s="290" t="s">
        <v>1250</v>
      </c>
      <c r="C62" s="74" t="str">
        <f t="shared" si="5"/>
        <v>Estructura  metálica</v>
      </c>
      <c r="D62" s="141">
        <f t="shared" si="6"/>
        <v>0</v>
      </c>
      <c r="E62" s="119"/>
      <c r="F62" s="203"/>
      <c r="G62" s="313" t="s">
        <v>1370</v>
      </c>
      <c r="H62" s="345"/>
      <c r="I62" s="135"/>
      <c r="J62" s="202"/>
    </row>
    <row r="63" spans="1:10" ht="20.100000000000001" customHeight="1" x14ac:dyDescent="0.25">
      <c r="A63" s="76">
        <f t="shared" si="0"/>
        <v>28</v>
      </c>
      <c r="B63" s="290" t="s">
        <v>1251</v>
      </c>
      <c r="C63" s="74" t="str">
        <f t="shared" si="5"/>
        <v>Vigas, correas, y cerramiento</v>
      </c>
      <c r="D63" s="141" t="str">
        <f t="shared" si="6"/>
        <v>m2</v>
      </c>
      <c r="E63" s="119"/>
      <c r="F63" s="203"/>
      <c r="G63" s="316" t="s">
        <v>1371</v>
      </c>
      <c r="H63" s="347" t="s">
        <v>6</v>
      </c>
      <c r="I63" s="135"/>
      <c r="J63" s="202"/>
    </row>
    <row r="64" spans="1:10" ht="20.100000000000001" customHeight="1" x14ac:dyDescent="0.25">
      <c r="A64" s="76">
        <f t="shared" si="0"/>
        <v>29</v>
      </c>
      <c r="B64" s="293" t="s">
        <v>1252</v>
      </c>
      <c r="C64" s="74" t="str">
        <f t="shared" si="5"/>
        <v>Construcción de Torre de Tanque</v>
      </c>
      <c r="D64" s="141" t="str">
        <f t="shared" si="6"/>
        <v>m2</v>
      </c>
      <c r="E64" s="119"/>
      <c r="F64" s="203"/>
      <c r="G64" s="317" t="s">
        <v>1372</v>
      </c>
      <c r="H64" s="347" t="s">
        <v>6</v>
      </c>
      <c r="I64" s="135"/>
      <c r="J64" s="202"/>
    </row>
    <row r="65" spans="1:10" ht="20.100000000000001" customHeight="1" thickBot="1" x14ac:dyDescent="0.3">
      <c r="A65" s="76">
        <f t="shared" si="0"/>
        <v>30</v>
      </c>
      <c r="B65" s="293" t="s">
        <v>1622</v>
      </c>
      <c r="C65" s="74" t="str">
        <f t="shared" ref="C65" si="7">IFERROR(VLOOKUP(J65,Tabla_Items,2,FALSE),G65)</f>
        <v>Pérgolas metálicas</v>
      </c>
      <c r="D65" s="141" t="str">
        <f t="shared" ref="D65" si="8">IFERROR(VLOOKUP(J65,Tabla_Items,3,FALSE),H65)</f>
        <v>m2</v>
      </c>
      <c r="E65" s="119"/>
      <c r="F65" s="203"/>
      <c r="G65" s="317" t="s">
        <v>1484</v>
      </c>
      <c r="H65" s="347" t="s">
        <v>6</v>
      </c>
      <c r="I65" s="135"/>
      <c r="J65" s="202"/>
    </row>
    <row r="66" spans="1:10" ht="20.100000000000001" customHeight="1" thickBot="1" x14ac:dyDescent="0.3">
      <c r="A66" s="76">
        <f t="shared" si="0"/>
        <v>30</v>
      </c>
      <c r="B66" s="288">
        <v>4</v>
      </c>
      <c r="C66" s="74" t="str">
        <f t="shared" si="5"/>
        <v xml:space="preserve"> ALBAÑILERÍA</v>
      </c>
      <c r="D66" s="141">
        <f t="shared" si="6"/>
        <v>0</v>
      </c>
      <c r="E66" s="119"/>
      <c r="F66" s="203"/>
      <c r="G66" s="302" t="s">
        <v>1373</v>
      </c>
      <c r="H66" s="349"/>
      <c r="I66" s="135"/>
      <c r="J66" s="202"/>
    </row>
    <row r="67" spans="1:10" ht="20.100000000000001" customHeight="1" x14ac:dyDescent="0.25">
      <c r="A67" s="76">
        <f t="shared" si="0"/>
        <v>30</v>
      </c>
      <c r="B67" s="292" t="s">
        <v>1253</v>
      </c>
      <c r="C67" s="74" t="str">
        <f t="shared" si="5"/>
        <v>Muros</v>
      </c>
      <c r="D67" s="141">
        <f t="shared" si="6"/>
        <v>0</v>
      </c>
      <c r="E67" s="119"/>
      <c r="F67" s="203"/>
      <c r="G67" s="311" t="s">
        <v>1374</v>
      </c>
      <c r="H67" s="353"/>
      <c r="I67" s="135"/>
      <c r="J67" s="202"/>
    </row>
    <row r="68" spans="1:10" ht="20.100000000000001" customHeight="1" x14ac:dyDescent="0.25">
      <c r="A68" s="76">
        <f t="shared" si="0"/>
        <v>31</v>
      </c>
      <c r="B68" s="290" t="s">
        <v>1254</v>
      </c>
      <c r="C68" s="74" t="str">
        <f t="shared" si="5"/>
        <v>Mamposterías  de 0,40 m</v>
      </c>
      <c r="D68" s="141" t="str">
        <f t="shared" si="6"/>
        <v>m3</v>
      </c>
      <c r="E68" s="119"/>
      <c r="F68" s="203"/>
      <c r="G68" s="315" t="s">
        <v>1375</v>
      </c>
      <c r="H68" s="347" t="s">
        <v>5</v>
      </c>
      <c r="I68" s="135"/>
      <c r="J68" s="202"/>
    </row>
    <row r="69" spans="1:10" ht="20.100000000000001" customHeight="1" x14ac:dyDescent="0.25">
      <c r="A69" s="76">
        <f t="shared" si="0"/>
        <v>32</v>
      </c>
      <c r="B69" s="290" t="s">
        <v>1255</v>
      </c>
      <c r="C69" s="74" t="str">
        <f t="shared" si="5"/>
        <v>Mamposterías  de ladrillón de 0,30 m</v>
      </c>
      <c r="D69" s="141" t="str">
        <f t="shared" si="6"/>
        <v>m2</v>
      </c>
      <c r="E69" s="119"/>
      <c r="F69" s="203"/>
      <c r="G69" s="314" t="s">
        <v>1692</v>
      </c>
      <c r="H69" s="347" t="s">
        <v>6</v>
      </c>
      <c r="I69" s="135"/>
      <c r="J69" s="202"/>
    </row>
    <row r="70" spans="1:10" ht="20.100000000000001" customHeight="1" x14ac:dyDescent="0.25">
      <c r="A70" s="76">
        <f t="shared" si="0"/>
        <v>33</v>
      </c>
      <c r="B70" s="290" t="s">
        <v>1691</v>
      </c>
      <c r="C70" s="74" t="str">
        <f t="shared" ref="C70" si="9">IFERROR(VLOOKUP(J70,Tabla_Items,2,FALSE),G70)</f>
        <v>Mamposterías  de ladrillón de 0,20 m</v>
      </c>
      <c r="D70" s="141" t="str">
        <f t="shared" ref="D70" si="10">IFERROR(VLOOKUP(J70,Tabla_Items,3,FALSE),H70)</f>
        <v>m2</v>
      </c>
      <c r="E70" s="119"/>
      <c r="F70" s="203"/>
      <c r="G70" s="314" t="s">
        <v>1376</v>
      </c>
      <c r="H70" s="347" t="s">
        <v>6</v>
      </c>
      <c r="I70" s="135"/>
      <c r="J70" s="202"/>
    </row>
    <row r="71" spans="1:10" ht="20.100000000000001" customHeight="1" x14ac:dyDescent="0.25">
      <c r="A71" s="76">
        <f t="shared" si="0"/>
        <v>33</v>
      </c>
      <c r="B71" s="290" t="s">
        <v>1623</v>
      </c>
      <c r="C71" s="74" t="str">
        <f t="shared" ref="C71:C73" si="11">IFERROR(VLOOKUP(J71,Tabla_Items,2,FALSE),G71)</f>
        <v>Tabiques</v>
      </c>
      <c r="D71" s="141">
        <f t="shared" ref="D71:D73" si="12">IFERROR(VLOOKUP(J71,Tabla_Items,3,FALSE),H71)</f>
        <v>0</v>
      </c>
      <c r="E71" s="119"/>
      <c r="F71" s="203"/>
      <c r="G71" s="314" t="s">
        <v>1625</v>
      </c>
      <c r="H71" s="347"/>
      <c r="I71" s="135"/>
      <c r="J71" s="202"/>
    </row>
    <row r="72" spans="1:10" ht="20.100000000000001" customHeight="1" x14ac:dyDescent="0.25">
      <c r="A72" s="76">
        <f t="shared" si="0"/>
        <v>34</v>
      </c>
      <c r="B72" s="290" t="s">
        <v>1812</v>
      </c>
      <c r="C72" s="74" t="str">
        <f t="shared" ref="C72" si="13">IFERROR(VLOOKUP(J72,Tabla_Items,2,FALSE),G72)</f>
        <v>Tabiques de placas cementicias</v>
      </c>
      <c r="D72" s="141" t="str">
        <f t="shared" ref="D72" si="14">IFERROR(VLOOKUP(J72,Tabla_Items,3,FALSE),H72)</f>
        <v>m2</v>
      </c>
      <c r="E72" s="119"/>
      <c r="F72" s="203"/>
      <c r="G72" s="314" t="s">
        <v>1694</v>
      </c>
      <c r="H72" s="347" t="s">
        <v>6</v>
      </c>
      <c r="I72" s="135"/>
      <c r="J72" s="202"/>
    </row>
    <row r="73" spans="1:10" ht="20.100000000000001" customHeight="1" x14ac:dyDescent="0.25">
      <c r="A73" s="76">
        <f t="shared" si="0"/>
        <v>35</v>
      </c>
      <c r="B73" s="290" t="s">
        <v>1624</v>
      </c>
      <c r="C73" s="74" t="str">
        <f t="shared" si="11"/>
        <v>Tabiques de Granito Natural</v>
      </c>
      <c r="D73" s="141" t="str">
        <f t="shared" si="12"/>
        <v>m2</v>
      </c>
      <c r="E73" s="119"/>
      <c r="F73" s="203"/>
      <c r="G73" s="314" t="s">
        <v>1693</v>
      </c>
      <c r="H73" s="347" t="s">
        <v>6</v>
      </c>
      <c r="I73" s="135"/>
      <c r="J73" s="202"/>
    </row>
    <row r="74" spans="1:10" ht="20.100000000000001" customHeight="1" x14ac:dyDescent="0.25">
      <c r="A74" s="76">
        <f t="shared" si="0"/>
        <v>35</v>
      </c>
      <c r="B74" s="290" t="s">
        <v>1256</v>
      </c>
      <c r="C74" s="74" t="str">
        <f t="shared" si="5"/>
        <v>Aislaciones</v>
      </c>
      <c r="D74" s="141">
        <f t="shared" si="6"/>
        <v>0</v>
      </c>
      <c r="E74" s="119"/>
      <c r="F74" s="203"/>
      <c r="G74" s="306" t="s">
        <v>1377</v>
      </c>
      <c r="H74" s="352"/>
      <c r="I74" s="135"/>
      <c r="J74" s="202"/>
    </row>
    <row r="75" spans="1:10" ht="20.100000000000001" customHeight="1" x14ac:dyDescent="0.25">
      <c r="A75" s="76">
        <f t="shared" si="0"/>
        <v>36</v>
      </c>
      <c r="B75" s="290" t="s">
        <v>1257</v>
      </c>
      <c r="C75" s="74" t="str">
        <f t="shared" si="5"/>
        <v>Capa Aisladora Horizontal y Vertical</v>
      </c>
      <c r="D75" s="141" t="str">
        <f t="shared" si="6"/>
        <v>m2</v>
      </c>
      <c r="E75" s="119"/>
      <c r="F75" s="203"/>
      <c r="G75" s="305" t="s">
        <v>1378</v>
      </c>
      <c r="H75" s="345" t="s">
        <v>6</v>
      </c>
      <c r="I75" s="135"/>
      <c r="J75" s="202"/>
    </row>
    <row r="76" spans="1:10" ht="20.100000000000001" customHeight="1" x14ac:dyDescent="0.25">
      <c r="A76" s="76">
        <f t="shared" si="0"/>
        <v>36</v>
      </c>
      <c r="B76" s="290" t="s">
        <v>1258</v>
      </c>
      <c r="C76" s="74" t="str">
        <f t="shared" si="5"/>
        <v>Revoques</v>
      </c>
      <c r="D76" s="141">
        <f t="shared" si="6"/>
        <v>0</v>
      </c>
      <c r="E76" s="119"/>
      <c r="F76" s="203"/>
      <c r="G76" s="306" t="s">
        <v>1379</v>
      </c>
      <c r="H76" s="352"/>
      <c r="I76" s="135"/>
      <c r="J76" s="202"/>
    </row>
    <row r="77" spans="1:10" ht="20.100000000000001" customHeight="1" x14ac:dyDescent="0.25">
      <c r="A77" s="76">
        <f t="shared" si="0"/>
        <v>37</v>
      </c>
      <c r="B77" s="290" t="s">
        <v>1259</v>
      </c>
      <c r="C77" s="74" t="str">
        <f t="shared" ref="C77:C91" si="15">IFERROR(VLOOKUP(J77,Tabla_Items,2,FALSE),G77)</f>
        <v>Jaharro a la cal  interior y exterior</v>
      </c>
      <c r="D77" s="141" t="str">
        <f t="shared" ref="D77:D91" si="16">IFERROR(VLOOKUP(J77,Tabla_Items,3,FALSE),H77)</f>
        <v>m2</v>
      </c>
      <c r="E77" s="119"/>
      <c r="F77" s="203"/>
      <c r="G77" s="318" t="s">
        <v>1380</v>
      </c>
      <c r="H77" s="345" t="s">
        <v>6</v>
      </c>
      <c r="I77" s="135"/>
      <c r="J77" s="202"/>
    </row>
    <row r="78" spans="1:10" ht="20.100000000000001" customHeight="1" x14ac:dyDescent="0.25">
      <c r="A78" s="76">
        <f t="shared" si="0"/>
        <v>38</v>
      </c>
      <c r="B78" s="290" t="s">
        <v>1260</v>
      </c>
      <c r="C78" s="74" t="str">
        <f t="shared" si="15"/>
        <v>Jaharro bajo revestimiento</v>
      </c>
      <c r="D78" s="141" t="str">
        <f t="shared" si="16"/>
        <v>m2</v>
      </c>
      <c r="E78" s="119"/>
      <c r="F78" s="203"/>
      <c r="G78" s="318" t="s">
        <v>1381</v>
      </c>
      <c r="H78" s="345" t="s">
        <v>6</v>
      </c>
      <c r="I78" s="135"/>
      <c r="J78" s="202"/>
    </row>
    <row r="79" spans="1:10" ht="20.100000000000001" customHeight="1" x14ac:dyDescent="0.25">
      <c r="A79" s="76">
        <f t="shared" si="0"/>
        <v>39</v>
      </c>
      <c r="B79" s="290" t="s">
        <v>1261</v>
      </c>
      <c r="C79" s="74" t="str">
        <f t="shared" si="15"/>
        <v>Enlucidos</v>
      </c>
      <c r="D79" s="141" t="str">
        <f t="shared" si="16"/>
        <v>m2</v>
      </c>
      <c r="E79" s="119"/>
      <c r="F79" s="203"/>
      <c r="G79" s="305" t="s">
        <v>1382</v>
      </c>
      <c r="H79" s="345" t="s">
        <v>6</v>
      </c>
      <c r="I79" s="135"/>
      <c r="J79" s="202"/>
    </row>
    <row r="80" spans="1:10" ht="20.100000000000001" customHeight="1" x14ac:dyDescent="0.25">
      <c r="A80" s="76">
        <f t="shared" si="0"/>
        <v>39</v>
      </c>
      <c r="B80" s="290" t="s">
        <v>1262</v>
      </c>
      <c r="C80" s="74" t="str">
        <f t="shared" si="15"/>
        <v>Contrapisos</v>
      </c>
      <c r="D80" s="141">
        <f t="shared" si="16"/>
        <v>0</v>
      </c>
      <c r="E80" s="119"/>
      <c r="F80" s="203"/>
      <c r="G80" s="306" t="s">
        <v>1383</v>
      </c>
      <c r="H80" s="345"/>
      <c r="I80" s="135"/>
      <c r="J80" s="202"/>
    </row>
    <row r="81" spans="1:10" ht="20.100000000000001" customHeight="1" x14ac:dyDescent="0.25">
      <c r="A81" s="76">
        <f t="shared" si="0"/>
        <v>40</v>
      </c>
      <c r="B81" s="290" t="s">
        <v>1263</v>
      </c>
      <c r="C81" s="74" t="str">
        <f t="shared" si="15"/>
        <v>De hormigón armado</v>
      </c>
      <c r="D81" s="141" t="str">
        <f t="shared" si="16"/>
        <v>m2</v>
      </c>
      <c r="E81" s="119"/>
      <c r="F81" s="203"/>
      <c r="G81" s="319" t="s">
        <v>1384</v>
      </c>
      <c r="H81" s="347" t="s">
        <v>6</v>
      </c>
      <c r="I81" s="135"/>
      <c r="J81" s="202"/>
    </row>
    <row r="82" spans="1:10" ht="20.100000000000001" customHeight="1" x14ac:dyDescent="0.25">
      <c r="A82" s="76">
        <f t="shared" si="0"/>
        <v>40</v>
      </c>
      <c r="B82" s="290" t="s">
        <v>1627</v>
      </c>
      <c r="C82" s="74" t="str">
        <f t="shared" ref="C82:C83" si="17">IFERROR(VLOOKUP(J82,Tabla_Items,2,FALSE),G82)</f>
        <v>Antepechos</v>
      </c>
      <c r="D82" s="141">
        <f t="shared" ref="D82:D83" si="18">IFERROR(VLOOKUP(J82,Tabla_Items,3,FALSE),H82)</f>
        <v>0</v>
      </c>
      <c r="E82" s="119"/>
      <c r="F82" s="203"/>
      <c r="G82" s="319" t="s">
        <v>1385</v>
      </c>
      <c r="H82" s="347"/>
      <c r="I82" s="135"/>
      <c r="J82" s="202"/>
    </row>
    <row r="83" spans="1:10" ht="20.100000000000001" customHeight="1" thickBot="1" x14ac:dyDescent="0.3">
      <c r="A83" s="76">
        <f t="shared" si="0"/>
        <v>41</v>
      </c>
      <c r="B83" s="290" t="s">
        <v>1628</v>
      </c>
      <c r="C83" s="74" t="str">
        <f t="shared" si="17"/>
        <v>De hormigón</v>
      </c>
      <c r="D83" s="141" t="str">
        <f t="shared" si="18"/>
        <v>m2</v>
      </c>
      <c r="E83" s="119"/>
      <c r="F83" s="203"/>
      <c r="G83" s="319" t="s">
        <v>1626</v>
      </c>
      <c r="H83" s="347" t="s">
        <v>6</v>
      </c>
      <c r="I83" s="135"/>
      <c r="J83" s="202"/>
    </row>
    <row r="84" spans="1:10" ht="20.100000000000001" customHeight="1" thickBot="1" x14ac:dyDescent="0.3">
      <c r="A84" s="76">
        <f t="shared" si="0"/>
        <v>41</v>
      </c>
      <c r="B84" s="288">
        <v>5</v>
      </c>
      <c r="C84" s="74" t="str">
        <f t="shared" si="15"/>
        <v xml:space="preserve"> REVESTIMIENTOS</v>
      </c>
      <c r="D84" s="141">
        <f t="shared" si="16"/>
        <v>0</v>
      </c>
      <c r="E84" s="119"/>
      <c r="F84" s="203"/>
      <c r="G84" s="302" t="s">
        <v>1386</v>
      </c>
      <c r="H84" s="331"/>
      <c r="I84" s="135"/>
      <c r="J84" s="202"/>
    </row>
    <row r="85" spans="1:10" ht="20.100000000000001" customHeight="1" x14ac:dyDescent="0.25">
      <c r="A85" s="76">
        <f t="shared" si="0"/>
        <v>42</v>
      </c>
      <c r="B85" s="292" t="s">
        <v>1264</v>
      </c>
      <c r="C85" s="74" t="str">
        <f t="shared" si="15"/>
        <v>Cerámico</v>
      </c>
      <c r="D85" s="141" t="str">
        <f t="shared" si="16"/>
        <v>m2</v>
      </c>
      <c r="E85" s="119"/>
      <c r="F85" s="203"/>
      <c r="G85" s="320" t="s">
        <v>1387</v>
      </c>
      <c r="H85" s="347" t="s">
        <v>6</v>
      </c>
      <c r="I85" s="135"/>
      <c r="J85" s="202"/>
    </row>
    <row r="86" spans="1:10" ht="20.100000000000001" customHeight="1" thickBot="1" x14ac:dyDescent="0.3">
      <c r="A86" s="76">
        <f t="shared" si="0"/>
        <v>43</v>
      </c>
      <c r="B86" s="293" t="s">
        <v>1629</v>
      </c>
      <c r="C86" s="74" t="str">
        <f t="shared" si="15"/>
        <v>Revestimiento Acrílico con color incorporado</v>
      </c>
      <c r="D86" s="141" t="str">
        <f t="shared" si="16"/>
        <v>m2</v>
      </c>
      <c r="E86" s="119"/>
      <c r="F86" s="203"/>
      <c r="G86" s="322" t="s">
        <v>1695</v>
      </c>
      <c r="H86" s="347" t="s">
        <v>6</v>
      </c>
      <c r="I86" s="135"/>
      <c r="J86" s="202"/>
    </row>
    <row r="87" spans="1:10" ht="20.100000000000001" customHeight="1" thickBot="1" x14ac:dyDescent="0.3">
      <c r="A87" s="76">
        <f t="shared" si="0"/>
        <v>43</v>
      </c>
      <c r="B87" s="288">
        <v>6</v>
      </c>
      <c r="C87" s="74" t="str">
        <f t="shared" si="15"/>
        <v xml:space="preserve"> PISOS Y ZÓCALOS</v>
      </c>
      <c r="D87" s="141">
        <f t="shared" si="16"/>
        <v>0</v>
      </c>
      <c r="E87" s="119"/>
      <c r="F87" s="203"/>
      <c r="G87" s="302" t="s">
        <v>1388</v>
      </c>
      <c r="H87" s="349"/>
      <c r="I87" s="135"/>
      <c r="J87" s="202"/>
    </row>
    <row r="88" spans="1:10" ht="20.100000000000001" customHeight="1" x14ac:dyDescent="0.25">
      <c r="A88" s="76">
        <f t="shared" si="0"/>
        <v>43</v>
      </c>
      <c r="B88" s="290" t="s">
        <v>1265</v>
      </c>
      <c r="C88" s="74" t="str">
        <f t="shared" si="15"/>
        <v>Pisos Interiores</v>
      </c>
      <c r="D88" s="141">
        <f t="shared" si="16"/>
        <v>0</v>
      </c>
      <c r="E88" s="119"/>
      <c r="F88" s="203"/>
      <c r="G88" s="312" t="s">
        <v>1389</v>
      </c>
      <c r="H88" s="352"/>
      <c r="I88" s="135"/>
      <c r="J88" s="202"/>
    </row>
    <row r="89" spans="1:10" ht="20.100000000000001" customHeight="1" x14ac:dyDescent="0.25">
      <c r="A89" s="76">
        <f t="shared" si="0"/>
        <v>44</v>
      </c>
      <c r="B89" s="290" t="s">
        <v>1266</v>
      </c>
      <c r="C89" s="74" t="str">
        <f>IFERROR(VLOOKUP(J89,Tabla_Items,2,FALSE),G89)</f>
        <v>Pisos de mosaico granítico (0,30 x 0,30)</v>
      </c>
      <c r="D89" s="141" t="str">
        <f t="shared" si="16"/>
        <v>m2</v>
      </c>
      <c r="E89" s="119"/>
      <c r="F89" s="203"/>
      <c r="G89" s="314" t="s">
        <v>1813</v>
      </c>
      <c r="H89" s="347" t="s">
        <v>6</v>
      </c>
      <c r="I89" s="135"/>
      <c r="J89" s="202"/>
    </row>
    <row r="90" spans="1:10" ht="20.100000000000001" customHeight="1" x14ac:dyDescent="0.25">
      <c r="A90" s="76">
        <f t="shared" si="0"/>
        <v>45</v>
      </c>
      <c r="B90" s="290" t="s">
        <v>1630</v>
      </c>
      <c r="C90" s="74" t="str">
        <f t="shared" si="15"/>
        <v>Zócalos graníticos (0,07x0,30)</v>
      </c>
      <c r="D90" s="141" t="str">
        <f t="shared" si="16"/>
        <v>ml</v>
      </c>
      <c r="E90" s="119"/>
      <c r="F90" s="203"/>
      <c r="G90" s="305" t="s">
        <v>1390</v>
      </c>
      <c r="H90" s="345" t="s">
        <v>606</v>
      </c>
      <c r="I90" s="135"/>
      <c r="J90" s="202"/>
    </row>
    <row r="91" spans="1:10" ht="20.100000000000001" customHeight="1" x14ac:dyDescent="0.25">
      <c r="A91" s="76">
        <f t="shared" si="0"/>
        <v>46</v>
      </c>
      <c r="B91" s="290" t="s">
        <v>1631</v>
      </c>
      <c r="C91" s="74" t="str">
        <f t="shared" si="15"/>
        <v>Umbrales y solías</v>
      </c>
      <c r="D91" s="141" t="str">
        <f t="shared" si="16"/>
        <v>m2</v>
      </c>
      <c r="E91" s="119"/>
      <c r="F91" s="203"/>
      <c r="G91" s="305" t="s">
        <v>1391</v>
      </c>
      <c r="H91" s="345" t="s">
        <v>6</v>
      </c>
      <c r="I91" s="135"/>
      <c r="J91" s="202"/>
    </row>
    <row r="92" spans="1:10" ht="20.100000000000001" customHeight="1" x14ac:dyDescent="0.25">
      <c r="A92" s="76">
        <f t="shared" si="0"/>
        <v>46</v>
      </c>
      <c r="B92" s="290" t="s">
        <v>1267</v>
      </c>
      <c r="C92" s="74" t="str">
        <f t="shared" ref="C92:C108" si="19">IFERROR(VLOOKUP(J92,Tabla_Items,2,FALSE),G92)</f>
        <v>Pisos Exteriores</v>
      </c>
      <c r="D92" s="141">
        <f t="shared" ref="D92:D108" si="20">IFERROR(VLOOKUP(J92,Tabla_Items,3,FALSE),H92)</f>
        <v>0</v>
      </c>
      <c r="E92" s="119"/>
      <c r="F92" s="203"/>
      <c r="G92" s="313" t="s">
        <v>1392</v>
      </c>
      <c r="H92" s="352"/>
      <c r="I92" s="135"/>
      <c r="J92" s="202"/>
    </row>
    <row r="93" spans="1:10" ht="20.100000000000001" customHeight="1" x14ac:dyDescent="0.25">
      <c r="A93" s="76">
        <f t="shared" si="0"/>
        <v>47</v>
      </c>
      <c r="B93" s="293" t="s">
        <v>1268</v>
      </c>
      <c r="C93" s="74" t="str">
        <f t="shared" si="19"/>
        <v>De hormigón armado fratasado</v>
      </c>
      <c r="D93" s="141" t="str">
        <f t="shared" si="20"/>
        <v>m2</v>
      </c>
      <c r="E93" s="119"/>
      <c r="F93" s="203"/>
      <c r="G93" s="323" t="s">
        <v>1632</v>
      </c>
      <c r="H93" s="347" t="s">
        <v>6</v>
      </c>
      <c r="I93" s="135"/>
      <c r="J93" s="202"/>
    </row>
    <row r="94" spans="1:10" ht="20.100000000000001" customHeight="1" x14ac:dyDescent="0.25">
      <c r="A94" s="76">
        <f t="shared" ref="A94:A157" si="21">IF(D94=0,A93,A93+1)</f>
        <v>48</v>
      </c>
      <c r="B94" s="290" t="s">
        <v>1635</v>
      </c>
      <c r="C94" s="74" t="str">
        <f t="shared" si="19"/>
        <v>De hormigón fratasado</v>
      </c>
      <c r="D94" s="141" t="str">
        <f t="shared" si="20"/>
        <v>m2</v>
      </c>
      <c r="E94" s="119"/>
      <c r="F94" s="203"/>
      <c r="G94" s="321" t="s">
        <v>1633</v>
      </c>
      <c r="H94" s="347" t="s">
        <v>6</v>
      </c>
      <c r="I94" s="135"/>
      <c r="J94" s="202"/>
    </row>
    <row r="95" spans="1:10" ht="20.100000000000001" customHeight="1" x14ac:dyDescent="0.25">
      <c r="A95" s="76">
        <f t="shared" si="21"/>
        <v>49</v>
      </c>
      <c r="B95" s="290" t="s">
        <v>1636</v>
      </c>
      <c r="C95" s="74" t="str">
        <f t="shared" si="19"/>
        <v>Piso de Baldosas de Caucho</v>
      </c>
      <c r="D95" s="141" t="str">
        <f t="shared" si="20"/>
        <v>m2</v>
      </c>
      <c r="E95" s="119"/>
      <c r="F95" s="203"/>
      <c r="G95" s="321" t="s">
        <v>1634</v>
      </c>
      <c r="H95" s="345" t="s">
        <v>6</v>
      </c>
      <c r="I95" s="135"/>
      <c r="J95" s="202"/>
    </row>
    <row r="96" spans="1:10" ht="20.100000000000001" customHeight="1" x14ac:dyDescent="0.25">
      <c r="A96" s="76">
        <f t="shared" si="21"/>
        <v>50</v>
      </c>
      <c r="B96" s="290" t="s">
        <v>1697</v>
      </c>
      <c r="C96" s="74" t="str">
        <f t="shared" si="19"/>
        <v>Vereda Municipal</v>
      </c>
      <c r="D96" s="141" t="str">
        <f t="shared" si="20"/>
        <v>m2</v>
      </c>
      <c r="E96" s="119"/>
      <c r="F96" s="203"/>
      <c r="G96" s="321" t="s">
        <v>1696</v>
      </c>
      <c r="H96" s="345" t="s">
        <v>6</v>
      </c>
      <c r="I96" s="135"/>
      <c r="J96" s="202"/>
    </row>
    <row r="97" spans="1:10" ht="20.100000000000001" customHeight="1" thickBot="1" x14ac:dyDescent="0.3">
      <c r="A97" s="76">
        <f t="shared" si="21"/>
        <v>51</v>
      </c>
      <c r="B97" s="290" t="s">
        <v>1637</v>
      </c>
      <c r="C97" s="74" t="str">
        <f t="shared" si="19"/>
        <v>Zócalo exterior rehundido</v>
      </c>
      <c r="D97" s="141" t="str">
        <f t="shared" si="20"/>
        <v>ml</v>
      </c>
      <c r="E97" s="119"/>
      <c r="F97" s="203"/>
      <c r="G97" s="321" t="s">
        <v>1393</v>
      </c>
      <c r="H97" s="345" t="s">
        <v>606</v>
      </c>
      <c r="I97" s="135"/>
      <c r="J97" s="202"/>
    </row>
    <row r="98" spans="1:10" ht="20.100000000000001" customHeight="1" thickBot="1" x14ac:dyDescent="0.3">
      <c r="A98" s="76">
        <f t="shared" si="21"/>
        <v>51</v>
      </c>
      <c r="B98" s="288">
        <v>7</v>
      </c>
      <c r="C98" s="74" t="str">
        <f t="shared" si="19"/>
        <v xml:space="preserve"> MARMOLERÍA</v>
      </c>
      <c r="D98" s="141">
        <f t="shared" si="20"/>
        <v>0</v>
      </c>
      <c r="E98" s="119"/>
      <c r="F98" s="203"/>
      <c r="G98" s="302" t="s">
        <v>1394</v>
      </c>
      <c r="H98" s="349"/>
      <c r="I98" s="135"/>
      <c r="J98" s="202"/>
    </row>
    <row r="99" spans="1:10" ht="20.100000000000001" customHeight="1" thickBot="1" x14ac:dyDescent="0.3">
      <c r="A99" s="76">
        <f t="shared" si="21"/>
        <v>52</v>
      </c>
      <c r="B99" s="292" t="s">
        <v>1269</v>
      </c>
      <c r="C99" s="74" t="str">
        <f t="shared" si="19"/>
        <v>Mesadas de granito natural</v>
      </c>
      <c r="D99" s="141" t="str">
        <f t="shared" si="20"/>
        <v>m2</v>
      </c>
      <c r="E99" s="119"/>
      <c r="F99" s="203"/>
      <c r="G99" s="311" t="s">
        <v>1395</v>
      </c>
      <c r="H99" s="345" t="s">
        <v>6</v>
      </c>
      <c r="I99" s="135"/>
      <c r="J99" s="202"/>
    </row>
    <row r="100" spans="1:10" ht="20.100000000000001" customHeight="1" thickBot="1" x14ac:dyDescent="0.3">
      <c r="A100" s="76">
        <f t="shared" si="21"/>
        <v>52</v>
      </c>
      <c r="B100" s="295">
        <v>8</v>
      </c>
      <c r="C100" s="74" t="str">
        <f t="shared" si="19"/>
        <v xml:space="preserve"> CUBIERTAS Y TECHOS</v>
      </c>
      <c r="D100" s="141">
        <f t="shared" si="20"/>
        <v>0</v>
      </c>
      <c r="E100" s="119"/>
      <c r="F100" s="203"/>
      <c r="G100" s="324" t="s">
        <v>1396</v>
      </c>
      <c r="H100" s="354"/>
      <c r="I100" s="135"/>
      <c r="J100" s="202"/>
    </row>
    <row r="101" spans="1:10" ht="20.100000000000001" customHeight="1" x14ac:dyDescent="0.25">
      <c r="A101" s="76">
        <f t="shared" si="21"/>
        <v>53</v>
      </c>
      <c r="B101" s="293" t="s">
        <v>1270</v>
      </c>
      <c r="C101" s="74" t="str">
        <f t="shared" si="19"/>
        <v>Sobre losa de hormigón armado</v>
      </c>
      <c r="D101" s="141" t="str">
        <f t="shared" si="20"/>
        <v>m2</v>
      </c>
      <c r="E101" s="119"/>
      <c r="F101" s="203"/>
      <c r="G101" s="325" t="s">
        <v>1397</v>
      </c>
      <c r="H101" s="347" t="s">
        <v>6</v>
      </c>
      <c r="I101" s="135"/>
      <c r="J101" s="202"/>
    </row>
    <row r="102" spans="1:10" ht="20.100000000000001" customHeight="1" thickBot="1" x14ac:dyDescent="0.3">
      <c r="A102" s="76">
        <f t="shared" si="21"/>
        <v>54</v>
      </c>
      <c r="B102" s="293" t="s">
        <v>1271</v>
      </c>
      <c r="C102" s="74" t="str">
        <f t="shared" si="19"/>
        <v>Cubiertas metálicas (incluída aislaciones)</v>
      </c>
      <c r="D102" s="141" t="str">
        <f t="shared" si="20"/>
        <v>m2</v>
      </c>
      <c r="E102" s="119"/>
      <c r="F102" s="203"/>
      <c r="G102" s="326" t="s">
        <v>1398</v>
      </c>
      <c r="H102" s="347" t="s">
        <v>6</v>
      </c>
      <c r="I102" s="135"/>
      <c r="J102" s="202"/>
    </row>
    <row r="103" spans="1:10" ht="20.100000000000001" customHeight="1" thickBot="1" x14ac:dyDescent="0.3">
      <c r="A103" s="76">
        <f t="shared" si="21"/>
        <v>54</v>
      </c>
      <c r="B103" s="288">
        <v>9</v>
      </c>
      <c r="C103" s="74" t="str">
        <f t="shared" si="19"/>
        <v xml:space="preserve"> CIELORRASOS</v>
      </c>
      <c r="D103" s="141">
        <f t="shared" si="20"/>
        <v>0</v>
      </c>
      <c r="E103" s="119"/>
      <c r="F103" s="203"/>
      <c r="G103" s="302" t="s">
        <v>1399</v>
      </c>
      <c r="H103" s="331"/>
      <c r="I103" s="135"/>
      <c r="J103" s="202"/>
    </row>
    <row r="104" spans="1:10" ht="20.100000000000001" customHeight="1" x14ac:dyDescent="0.25">
      <c r="A104" s="76">
        <f t="shared" si="21"/>
        <v>54</v>
      </c>
      <c r="B104" s="290" t="s">
        <v>1272</v>
      </c>
      <c r="C104" s="74" t="str">
        <f t="shared" si="19"/>
        <v>Aplicados</v>
      </c>
      <c r="D104" s="141">
        <f t="shared" si="20"/>
        <v>0</v>
      </c>
      <c r="E104" s="119"/>
      <c r="F104" s="203"/>
      <c r="G104" s="327" t="s">
        <v>1400</v>
      </c>
      <c r="H104" s="345"/>
      <c r="I104" s="135"/>
      <c r="J104" s="202"/>
    </row>
    <row r="105" spans="1:10" ht="20.100000000000001" customHeight="1" thickBot="1" x14ac:dyDescent="0.3">
      <c r="A105" s="76">
        <f t="shared" si="21"/>
        <v>55</v>
      </c>
      <c r="B105" s="290" t="s">
        <v>1273</v>
      </c>
      <c r="C105" s="74" t="str">
        <f t="shared" si="19"/>
        <v>A la cal</v>
      </c>
      <c r="D105" s="141" t="str">
        <f t="shared" si="20"/>
        <v>m2</v>
      </c>
      <c r="E105" s="119"/>
      <c r="F105" s="203"/>
      <c r="G105" s="307" t="s">
        <v>1401</v>
      </c>
      <c r="H105" s="347" t="s">
        <v>6</v>
      </c>
      <c r="I105" s="135"/>
      <c r="J105" s="202"/>
    </row>
    <row r="106" spans="1:10" ht="20.100000000000001" customHeight="1" thickBot="1" x14ac:dyDescent="0.3">
      <c r="A106" s="76">
        <f t="shared" si="21"/>
        <v>55</v>
      </c>
      <c r="B106" s="288">
        <v>10</v>
      </c>
      <c r="C106" s="74" t="str">
        <f t="shared" si="19"/>
        <v xml:space="preserve"> CARPINTERÍAS</v>
      </c>
      <c r="D106" s="141">
        <f t="shared" si="20"/>
        <v>0</v>
      </c>
      <c r="E106" s="119"/>
      <c r="F106" s="203"/>
      <c r="G106" s="302" t="s">
        <v>1402</v>
      </c>
      <c r="H106" s="349"/>
      <c r="I106" s="135"/>
      <c r="J106" s="202"/>
    </row>
    <row r="107" spans="1:10" ht="20.100000000000001" customHeight="1" x14ac:dyDescent="0.25">
      <c r="A107" s="76">
        <f t="shared" si="21"/>
        <v>55</v>
      </c>
      <c r="B107" s="293" t="s">
        <v>1274</v>
      </c>
      <c r="C107" s="74" t="str">
        <f t="shared" si="19"/>
        <v>Carpinteria metalica</v>
      </c>
      <c r="D107" s="141">
        <f t="shared" si="20"/>
        <v>0</v>
      </c>
      <c r="E107" s="119"/>
      <c r="F107" s="203"/>
      <c r="G107" s="328" t="s">
        <v>1403</v>
      </c>
      <c r="H107" s="346"/>
      <c r="I107" s="135"/>
      <c r="J107" s="202"/>
    </row>
    <row r="108" spans="1:10" ht="20.100000000000001" customHeight="1" x14ac:dyDescent="0.25">
      <c r="A108" s="76">
        <f t="shared" si="21"/>
        <v>55</v>
      </c>
      <c r="B108" s="293" t="s">
        <v>1275</v>
      </c>
      <c r="C108" s="74" t="str">
        <f t="shared" si="19"/>
        <v>Chapa Doblada y herrería</v>
      </c>
      <c r="D108" s="141">
        <f t="shared" si="20"/>
        <v>0</v>
      </c>
      <c r="E108" s="119"/>
      <c r="F108" s="203"/>
      <c r="G108" s="329" t="s">
        <v>1404</v>
      </c>
      <c r="H108" s="355"/>
      <c r="I108" s="135"/>
      <c r="J108" s="202"/>
    </row>
    <row r="109" spans="1:10" ht="20.100000000000001" customHeight="1" x14ac:dyDescent="0.25">
      <c r="A109" s="76">
        <f t="shared" si="21"/>
        <v>56</v>
      </c>
      <c r="B109" s="293" t="s">
        <v>1506</v>
      </c>
      <c r="C109" s="74" t="str">
        <f t="shared" ref="C109:C123" si="22">IFERROR(VLOOKUP(J109,Tabla_Items,2,FALSE),G109)</f>
        <v>P1</v>
      </c>
      <c r="D109" s="141" t="str">
        <f t="shared" ref="D109:D123" si="23">IFERROR(VLOOKUP(J109,Tabla_Items,3,FALSE),H109)</f>
        <v>m2</v>
      </c>
      <c r="E109" s="119"/>
      <c r="F109" s="203"/>
      <c r="G109" s="330" t="s">
        <v>1702</v>
      </c>
      <c r="H109" s="355" t="s">
        <v>6</v>
      </c>
      <c r="I109" s="135"/>
      <c r="J109" s="202"/>
    </row>
    <row r="110" spans="1:10" ht="20.100000000000001" customHeight="1" x14ac:dyDescent="0.25">
      <c r="A110" s="76">
        <f t="shared" si="21"/>
        <v>57</v>
      </c>
      <c r="B110" s="293" t="s">
        <v>1507</v>
      </c>
      <c r="C110" s="74" t="str">
        <f t="shared" si="22"/>
        <v>P2</v>
      </c>
      <c r="D110" s="141" t="str">
        <f t="shared" si="23"/>
        <v>m2</v>
      </c>
      <c r="E110" s="119"/>
      <c r="F110" s="203"/>
      <c r="G110" s="330" t="s">
        <v>1703</v>
      </c>
      <c r="H110" s="355" t="s">
        <v>6</v>
      </c>
      <c r="I110" s="135"/>
      <c r="J110" s="202"/>
    </row>
    <row r="111" spans="1:10" ht="20.100000000000001" customHeight="1" x14ac:dyDescent="0.25">
      <c r="A111" s="76">
        <f t="shared" si="21"/>
        <v>58</v>
      </c>
      <c r="B111" s="293" t="s">
        <v>1508</v>
      </c>
      <c r="C111" s="74" t="str">
        <f t="shared" si="22"/>
        <v>P3</v>
      </c>
      <c r="D111" s="141" t="str">
        <f t="shared" si="23"/>
        <v>m2</v>
      </c>
      <c r="E111" s="119"/>
      <c r="F111" s="203"/>
      <c r="G111" s="330" t="s">
        <v>1410</v>
      </c>
      <c r="H111" s="355" t="s">
        <v>6</v>
      </c>
      <c r="I111" s="135"/>
      <c r="J111" s="202"/>
    </row>
    <row r="112" spans="1:10" ht="20.100000000000001" customHeight="1" x14ac:dyDescent="0.25">
      <c r="A112" s="76">
        <f t="shared" si="21"/>
        <v>59</v>
      </c>
      <c r="B112" s="293" t="s">
        <v>1509</v>
      </c>
      <c r="C112" s="74" t="str">
        <f t="shared" si="22"/>
        <v>P4</v>
      </c>
      <c r="D112" s="141" t="str">
        <f t="shared" si="23"/>
        <v>m2</v>
      </c>
      <c r="E112" s="119"/>
      <c r="F112" s="203"/>
      <c r="G112" s="330" t="s">
        <v>1411</v>
      </c>
      <c r="H112" s="355" t="s">
        <v>6</v>
      </c>
      <c r="I112" s="135"/>
      <c r="J112" s="202"/>
    </row>
    <row r="113" spans="1:10" ht="20.100000000000001" customHeight="1" x14ac:dyDescent="0.25">
      <c r="A113" s="76">
        <f t="shared" si="21"/>
        <v>60</v>
      </c>
      <c r="B113" s="293" t="s">
        <v>1510</v>
      </c>
      <c r="C113" s="74" t="str">
        <f t="shared" si="22"/>
        <v>P5</v>
      </c>
      <c r="D113" s="141" t="str">
        <f t="shared" si="23"/>
        <v>m2</v>
      </c>
      <c r="E113" s="119"/>
      <c r="F113" s="203"/>
      <c r="G113" s="330" t="s">
        <v>1412</v>
      </c>
      <c r="H113" s="355" t="s">
        <v>6</v>
      </c>
      <c r="I113" s="135"/>
      <c r="J113" s="202"/>
    </row>
    <row r="114" spans="1:10" ht="20.100000000000001" customHeight="1" x14ac:dyDescent="0.25">
      <c r="A114" s="76">
        <f t="shared" si="21"/>
        <v>61</v>
      </c>
      <c r="B114" s="293" t="s">
        <v>1511</v>
      </c>
      <c r="C114" s="74" t="str">
        <f t="shared" si="22"/>
        <v>P6</v>
      </c>
      <c r="D114" s="141" t="str">
        <f t="shared" si="23"/>
        <v>m2</v>
      </c>
      <c r="E114" s="119"/>
      <c r="F114" s="203"/>
      <c r="G114" s="330" t="s">
        <v>1496</v>
      </c>
      <c r="H114" s="355" t="s">
        <v>6</v>
      </c>
      <c r="I114" s="135"/>
      <c r="J114" s="202"/>
    </row>
    <row r="115" spans="1:10" ht="20.100000000000001" customHeight="1" x14ac:dyDescent="0.25">
      <c r="A115" s="76">
        <f t="shared" si="21"/>
        <v>62</v>
      </c>
      <c r="B115" s="293" t="s">
        <v>1512</v>
      </c>
      <c r="C115" s="74" t="str">
        <f t="shared" si="22"/>
        <v>P7</v>
      </c>
      <c r="D115" s="141" t="str">
        <f t="shared" si="23"/>
        <v>m2</v>
      </c>
      <c r="E115" s="119"/>
      <c r="F115" s="203"/>
      <c r="G115" s="330" t="s">
        <v>1497</v>
      </c>
      <c r="H115" s="355" t="s">
        <v>6</v>
      </c>
      <c r="I115" s="135"/>
      <c r="J115" s="202"/>
    </row>
    <row r="116" spans="1:10" ht="20.100000000000001" customHeight="1" x14ac:dyDescent="0.25">
      <c r="A116" s="76">
        <f t="shared" si="21"/>
        <v>63</v>
      </c>
      <c r="B116" s="293" t="s">
        <v>1513</v>
      </c>
      <c r="C116" s="74" t="str">
        <f t="shared" si="22"/>
        <v>P8</v>
      </c>
      <c r="D116" s="141" t="str">
        <f t="shared" si="23"/>
        <v>m2</v>
      </c>
      <c r="E116" s="119"/>
      <c r="F116" s="203"/>
      <c r="G116" s="330" t="s">
        <v>1498</v>
      </c>
      <c r="H116" s="355" t="s">
        <v>6</v>
      </c>
      <c r="I116" s="135"/>
      <c r="J116" s="202"/>
    </row>
    <row r="117" spans="1:10" ht="20.100000000000001" customHeight="1" x14ac:dyDescent="0.25">
      <c r="A117" s="76">
        <f t="shared" si="21"/>
        <v>64</v>
      </c>
      <c r="B117" s="293" t="s">
        <v>1514</v>
      </c>
      <c r="C117" s="74" t="str">
        <f t="shared" si="22"/>
        <v>P9</v>
      </c>
      <c r="D117" s="141" t="str">
        <f t="shared" si="23"/>
        <v>m2</v>
      </c>
      <c r="E117" s="119"/>
      <c r="F117" s="203"/>
      <c r="G117" s="330" t="s">
        <v>1499</v>
      </c>
      <c r="H117" s="355" t="s">
        <v>6</v>
      </c>
      <c r="I117" s="135"/>
      <c r="J117" s="202"/>
    </row>
    <row r="118" spans="1:10" ht="20.100000000000001" customHeight="1" x14ac:dyDescent="0.25">
      <c r="A118" s="76">
        <f t="shared" si="21"/>
        <v>65</v>
      </c>
      <c r="B118" s="293" t="s">
        <v>1515</v>
      </c>
      <c r="C118" s="74" t="str">
        <f t="shared" si="22"/>
        <v>P10</v>
      </c>
      <c r="D118" s="141" t="str">
        <f t="shared" si="23"/>
        <v>m2</v>
      </c>
      <c r="E118" s="119"/>
      <c r="F118" s="203"/>
      <c r="G118" s="330" t="s">
        <v>1500</v>
      </c>
      <c r="H118" s="355" t="s">
        <v>6</v>
      </c>
      <c r="I118" s="135"/>
      <c r="J118" s="202"/>
    </row>
    <row r="119" spans="1:10" ht="20.100000000000001" customHeight="1" x14ac:dyDescent="0.25">
      <c r="A119" s="76">
        <f t="shared" si="21"/>
        <v>66</v>
      </c>
      <c r="B119" s="293" t="s">
        <v>1516</v>
      </c>
      <c r="C119" s="74" t="str">
        <f t="shared" si="22"/>
        <v>P11</v>
      </c>
      <c r="D119" s="141" t="str">
        <f t="shared" si="23"/>
        <v>m2</v>
      </c>
      <c r="E119" s="119"/>
      <c r="F119" s="203"/>
      <c r="G119" s="330" t="s">
        <v>1501</v>
      </c>
      <c r="H119" s="355" t="s">
        <v>6</v>
      </c>
      <c r="I119" s="135"/>
      <c r="J119" s="202"/>
    </row>
    <row r="120" spans="1:10" ht="20.100000000000001" customHeight="1" x14ac:dyDescent="0.25">
      <c r="A120" s="76">
        <f t="shared" si="21"/>
        <v>67</v>
      </c>
      <c r="B120" s="293" t="s">
        <v>1517</v>
      </c>
      <c r="C120" s="74" t="str">
        <f t="shared" si="22"/>
        <v>P12</v>
      </c>
      <c r="D120" s="141" t="str">
        <f t="shared" si="23"/>
        <v>m2</v>
      </c>
      <c r="E120" s="119"/>
      <c r="F120" s="203"/>
      <c r="G120" s="330" t="s">
        <v>1704</v>
      </c>
      <c r="H120" s="355" t="s">
        <v>6</v>
      </c>
      <c r="I120" s="135"/>
      <c r="J120" s="202"/>
    </row>
    <row r="121" spans="1:10" ht="20.100000000000001" customHeight="1" x14ac:dyDescent="0.25">
      <c r="A121" s="76">
        <f t="shared" si="21"/>
        <v>68</v>
      </c>
      <c r="B121" s="293" t="s">
        <v>1518</v>
      </c>
      <c r="C121" s="74" t="str">
        <f t="shared" si="22"/>
        <v>PL</v>
      </c>
      <c r="D121" s="141" t="str">
        <f t="shared" si="23"/>
        <v>m2</v>
      </c>
      <c r="E121" s="119"/>
      <c r="F121" s="203"/>
      <c r="G121" s="330" t="s">
        <v>1502</v>
      </c>
      <c r="H121" s="355" t="s">
        <v>6</v>
      </c>
      <c r="I121" s="135"/>
      <c r="J121" s="202"/>
    </row>
    <row r="122" spans="1:10" ht="20.100000000000001" customHeight="1" x14ac:dyDescent="0.25">
      <c r="A122" s="76">
        <f t="shared" si="21"/>
        <v>69</v>
      </c>
      <c r="B122" s="293" t="s">
        <v>1519</v>
      </c>
      <c r="C122" s="74" t="str">
        <f t="shared" si="22"/>
        <v>PL1</v>
      </c>
      <c r="D122" s="141" t="str">
        <f t="shared" si="23"/>
        <v>m2</v>
      </c>
      <c r="E122" s="119"/>
      <c r="F122" s="203"/>
      <c r="G122" s="330" t="s">
        <v>1503</v>
      </c>
      <c r="H122" s="355" t="s">
        <v>6</v>
      </c>
      <c r="I122" s="135"/>
      <c r="J122" s="202"/>
    </row>
    <row r="123" spans="1:10" ht="20.100000000000001" customHeight="1" x14ac:dyDescent="0.25">
      <c r="A123" s="76">
        <f t="shared" si="21"/>
        <v>70</v>
      </c>
      <c r="B123" s="293" t="s">
        <v>1520</v>
      </c>
      <c r="C123" s="74" t="str">
        <f t="shared" si="22"/>
        <v>P12</v>
      </c>
      <c r="D123" s="141" t="str">
        <f t="shared" si="23"/>
        <v>m2</v>
      </c>
      <c r="E123" s="119"/>
      <c r="F123" s="203"/>
      <c r="G123" s="330" t="s">
        <v>1704</v>
      </c>
      <c r="H123" s="355" t="s">
        <v>6</v>
      </c>
      <c r="I123" s="135"/>
      <c r="J123" s="202"/>
    </row>
    <row r="124" spans="1:10" ht="20.100000000000001" customHeight="1" x14ac:dyDescent="0.25">
      <c r="A124" s="76">
        <f t="shared" si="21"/>
        <v>71</v>
      </c>
      <c r="B124" s="293" t="s">
        <v>1698</v>
      </c>
      <c r="C124" s="74" t="str">
        <f t="shared" ref="C124:C127" si="24">IFERROR(VLOOKUP(J124,Tabla_Items,2,FALSE),G124)</f>
        <v>V6</v>
      </c>
      <c r="D124" s="141" t="str">
        <f t="shared" ref="D124:D127" si="25">IFERROR(VLOOKUP(J124,Tabla_Items,3,FALSE),H124)</f>
        <v>m2</v>
      </c>
      <c r="E124" s="119"/>
      <c r="F124" s="203"/>
      <c r="G124" s="330" t="s">
        <v>1705</v>
      </c>
      <c r="H124" s="355" t="s">
        <v>6</v>
      </c>
      <c r="I124" s="135"/>
      <c r="J124" s="202"/>
    </row>
    <row r="125" spans="1:10" ht="20.100000000000001" customHeight="1" x14ac:dyDescent="0.25">
      <c r="A125" s="76">
        <f t="shared" si="21"/>
        <v>72</v>
      </c>
      <c r="B125" s="293" t="s">
        <v>1699</v>
      </c>
      <c r="C125" s="74" t="str">
        <f t="shared" si="24"/>
        <v>V7</v>
      </c>
      <c r="D125" s="141" t="str">
        <f t="shared" si="25"/>
        <v>m2</v>
      </c>
      <c r="E125" s="119"/>
      <c r="F125" s="203"/>
      <c r="G125" s="330" t="s">
        <v>1504</v>
      </c>
      <c r="H125" s="355" t="s">
        <v>6</v>
      </c>
      <c r="I125" s="135"/>
      <c r="J125" s="202"/>
    </row>
    <row r="126" spans="1:10" ht="20.100000000000001" customHeight="1" x14ac:dyDescent="0.25">
      <c r="A126" s="76">
        <f t="shared" si="21"/>
        <v>73</v>
      </c>
      <c r="B126" s="293" t="s">
        <v>1700</v>
      </c>
      <c r="C126" s="74" t="str">
        <f t="shared" si="24"/>
        <v>V8</v>
      </c>
      <c r="D126" s="141" t="str">
        <f t="shared" si="25"/>
        <v>m2</v>
      </c>
      <c r="E126" s="119"/>
      <c r="F126" s="203"/>
      <c r="G126" s="330" t="s">
        <v>1505</v>
      </c>
      <c r="H126" s="355" t="s">
        <v>6</v>
      </c>
      <c r="I126" s="135"/>
      <c r="J126" s="202"/>
    </row>
    <row r="127" spans="1:10" ht="20.100000000000001" customHeight="1" x14ac:dyDescent="0.25">
      <c r="A127" s="76">
        <f t="shared" si="21"/>
        <v>74</v>
      </c>
      <c r="B127" s="293" t="s">
        <v>1701</v>
      </c>
      <c r="C127" s="74" t="str">
        <f t="shared" si="24"/>
        <v>V9</v>
      </c>
      <c r="D127" s="141" t="str">
        <f t="shared" si="25"/>
        <v>m2</v>
      </c>
      <c r="E127" s="119"/>
      <c r="F127" s="203"/>
      <c r="G127" s="330" t="s">
        <v>1706</v>
      </c>
      <c r="H127" s="355" t="s">
        <v>6</v>
      </c>
      <c r="I127" s="135"/>
      <c r="J127" s="202"/>
    </row>
    <row r="128" spans="1:10" ht="20.100000000000001" customHeight="1" x14ac:dyDescent="0.25">
      <c r="A128" s="76">
        <f t="shared" si="21"/>
        <v>75</v>
      </c>
      <c r="B128" s="293" t="s">
        <v>1276</v>
      </c>
      <c r="C128" s="74" t="str">
        <f t="shared" ref="C128:C146" si="26">IFERROR(VLOOKUP(J128,Tabla_Items,2,FALSE),G128)</f>
        <v>Malla de Seguridad</v>
      </c>
      <c r="D128" s="141" t="str">
        <f t="shared" ref="D128:D146" si="27">IFERROR(VLOOKUP(J128,Tabla_Items,3,FALSE),H128)</f>
        <v>m2</v>
      </c>
      <c r="E128" s="119"/>
      <c r="F128" s="203"/>
      <c r="G128" s="329" t="s">
        <v>1413</v>
      </c>
      <c r="H128" s="347" t="s">
        <v>6</v>
      </c>
      <c r="I128" s="135"/>
      <c r="J128" s="202"/>
    </row>
    <row r="129" spans="1:10" ht="20.100000000000001" customHeight="1" x14ac:dyDescent="0.25">
      <c r="A129" s="76">
        <f t="shared" si="21"/>
        <v>75</v>
      </c>
      <c r="B129" s="290" t="s">
        <v>1277</v>
      </c>
      <c r="C129" s="74" t="str">
        <f t="shared" si="26"/>
        <v>Carpintería de Aluminio</v>
      </c>
      <c r="D129" s="141">
        <f t="shared" si="27"/>
        <v>0</v>
      </c>
      <c r="E129" s="119"/>
      <c r="F129" s="203"/>
      <c r="G129" s="322" t="s">
        <v>1414</v>
      </c>
      <c r="H129" s="347"/>
      <c r="I129" s="135"/>
      <c r="J129" s="202"/>
    </row>
    <row r="130" spans="1:10" ht="20.100000000000001" customHeight="1" x14ac:dyDescent="0.25">
      <c r="A130" s="76">
        <f t="shared" si="21"/>
        <v>76</v>
      </c>
      <c r="B130" s="290" t="s">
        <v>1521</v>
      </c>
      <c r="C130" s="74" t="str">
        <f t="shared" si="26"/>
        <v>V1</v>
      </c>
      <c r="D130" s="141" t="str">
        <f t="shared" si="27"/>
        <v>m2</v>
      </c>
      <c r="E130" s="119"/>
      <c r="F130" s="203"/>
      <c r="G130" s="364" t="s">
        <v>1405</v>
      </c>
      <c r="H130" s="347" t="s">
        <v>6</v>
      </c>
      <c r="I130" s="135"/>
      <c r="J130" s="202"/>
    </row>
    <row r="131" spans="1:10" ht="20.100000000000001" customHeight="1" x14ac:dyDescent="0.25">
      <c r="A131" s="76">
        <f t="shared" si="21"/>
        <v>77</v>
      </c>
      <c r="B131" s="290" t="s">
        <v>1522</v>
      </c>
      <c r="C131" s="74" t="str">
        <f t="shared" si="26"/>
        <v>V2</v>
      </c>
      <c r="D131" s="141" t="str">
        <f t="shared" si="27"/>
        <v>m2</v>
      </c>
      <c r="E131" s="119"/>
      <c r="F131" s="203"/>
      <c r="G131" s="364" t="s">
        <v>1406</v>
      </c>
      <c r="H131" s="347" t="s">
        <v>6</v>
      </c>
      <c r="I131" s="135"/>
      <c r="J131" s="202"/>
    </row>
    <row r="132" spans="1:10" ht="20.100000000000001" customHeight="1" x14ac:dyDescent="0.25">
      <c r="A132" s="76">
        <f t="shared" si="21"/>
        <v>78</v>
      </c>
      <c r="B132" s="290" t="s">
        <v>1523</v>
      </c>
      <c r="C132" s="74" t="str">
        <f t="shared" si="26"/>
        <v>V3</v>
      </c>
      <c r="D132" s="141" t="str">
        <f t="shared" si="27"/>
        <v>m2</v>
      </c>
      <c r="E132" s="119"/>
      <c r="F132" s="203"/>
      <c r="G132" s="364" t="s">
        <v>1407</v>
      </c>
      <c r="H132" s="347" t="s">
        <v>6</v>
      </c>
      <c r="I132" s="135"/>
      <c r="J132" s="202"/>
    </row>
    <row r="133" spans="1:10" ht="20.100000000000001" customHeight="1" x14ac:dyDescent="0.25">
      <c r="A133" s="76">
        <f t="shared" si="21"/>
        <v>79</v>
      </c>
      <c r="B133" s="290" t="s">
        <v>1524</v>
      </c>
      <c r="C133" s="74" t="str">
        <f t="shared" si="26"/>
        <v>V4</v>
      </c>
      <c r="D133" s="141" t="str">
        <f t="shared" si="27"/>
        <v>m2</v>
      </c>
      <c r="E133" s="119"/>
      <c r="F133" s="203"/>
      <c r="G133" s="364" t="s">
        <v>1408</v>
      </c>
      <c r="H133" s="347" t="s">
        <v>6</v>
      </c>
      <c r="I133" s="135"/>
      <c r="J133" s="202"/>
    </row>
    <row r="134" spans="1:10" ht="20.100000000000001" customHeight="1" x14ac:dyDescent="0.25">
      <c r="A134" s="76">
        <f t="shared" si="21"/>
        <v>80</v>
      </c>
      <c r="B134" s="290" t="s">
        <v>1707</v>
      </c>
      <c r="C134" s="74" t="str">
        <f t="shared" ref="C134:C136" si="28">IFERROR(VLOOKUP(J134,Tabla_Items,2,FALSE),G134)</f>
        <v>V4a</v>
      </c>
      <c r="D134" s="141" t="str">
        <f t="shared" ref="D134:D136" si="29">IFERROR(VLOOKUP(J134,Tabla_Items,3,FALSE),H134)</f>
        <v>m2</v>
      </c>
      <c r="E134" s="119"/>
      <c r="F134" s="203"/>
      <c r="G134" s="364" t="s">
        <v>1710</v>
      </c>
      <c r="H134" s="347" t="s">
        <v>6</v>
      </c>
      <c r="I134" s="135"/>
      <c r="J134" s="202"/>
    </row>
    <row r="135" spans="1:10" ht="20.100000000000001" customHeight="1" x14ac:dyDescent="0.25">
      <c r="A135" s="76">
        <f t="shared" si="21"/>
        <v>81</v>
      </c>
      <c r="B135" s="290" t="s">
        <v>1708</v>
      </c>
      <c r="C135" s="74" t="str">
        <f t="shared" si="28"/>
        <v>V5</v>
      </c>
      <c r="D135" s="141" t="str">
        <f t="shared" si="29"/>
        <v>m2</v>
      </c>
      <c r="E135" s="119"/>
      <c r="F135" s="203"/>
      <c r="G135" s="364" t="s">
        <v>1409</v>
      </c>
      <c r="H135" s="347" t="s">
        <v>6</v>
      </c>
      <c r="I135" s="135"/>
      <c r="J135" s="202"/>
    </row>
    <row r="136" spans="1:10" ht="20.100000000000001" customHeight="1" x14ac:dyDescent="0.25">
      <c r="A136" s="76">
        <f t="shared" si="21"/>
        <v>82</v>
      </c>
      <c r="B136" s="290" t="s">
        <v>1709</v>
      </c>
      <c r="C136" s="74" t="str">
        <f t="shared" si="28"/>
        <v>V5a</v>
      </c>
      <c r="D136" s="141" t="str">
        <f t="shared" si="29"/>
        <v>m2</v>
      </c>
      <c r="E136" s="119"/>
      <c r="F136" s="203"/>
      <c r="G136" s="364" t="s">
        <v>1711</v>
      </c>
      <c r="H136" s="347" t="s">
        <v>6</v>
      </c>
      <c r="I136" s="135"/>
      <c r="J136" s="202"/>
    </row>
    <row r="137" spans="1:10" ht="20.100000000000001" customHeight="1" thickBot="1" x14ac:dyDescent="0.3">
      <c r="A137" s="76">
        <f t="shared" si="21"/>
        <v>83</v>
      </c>
      <c r="B137" s="290" t="s">
        <v>1278</v>
      </c>
      <c r="C137" s="74" t="str">
        <f t="shared" si="26"/>
        <v>Muebles fijos</v>
      </c>
      <c r="D137" s="141" t="str">
        <f t="shared" si="27"/>
        <v>m2</v>
      </c>
      <c r="E137" s="119"/>
      <c r="F137" s="203"/>
      <c r="G137" s="312" t="s">
        <v>1415</v>
      </c>
      <c r="H137" s="347" t="s">
        <v>6</v>
      </c>
      <c r="I137" s="135"/>
      <c r="J137" s="202"/>
    </row>
    <row r="138" spans="1:10" ht="20.100000000000001" customHeight="1" thickBot="1" x14ac:dyDescent="0.3">
      <c r="A138" s="76">
        <f t="shared" si="21"/>
        <v>83</v>
      </c>
      <c r="B138" s="288">
        <v>11</v>
      </c>
      <c r="C138" s="74" t="str">
        <f t="shared" si="26"/>
        <v xml:space="preserve"> INSTALACIÓN ELÉCTRICA</v>
      </c>
      <c r="D138" s="141">
        <f t="shared" si="27"/>
        <v>0</v>
      </c>
      <c r="E138" s="119"/>
      <c r="F138" s="203"/>
      <c r="G138" s="302" t="s">
        <v>1416</v>
      </c>
      <c r="H138" s="356"/>
      <c r="I138" s="135"/>
      <c r="J138" s="202"/>
    </row>
    <row r="139" spans="1:10" ht="20.100000000000001" customHeight="1" x14ac:dyDescent="0.25">
      <c r="A139" s="76">
        <f t="shared" si="21"/>
        <v>83</v>
      </c>
      <c r="B139" s="296" t="s">
        <v>1279</v>
      </c>
      <c r="C139" s="74" t="str">
        <f t="shared" si="26"/>
        <v>Fuerza motriz</v>
      </c>
      <c r="D139" s="141">
        <f t="shared" si="27"/>
        <v>0</v>
      </c>
      <c r="E139" s="119"/>
      <c r="F139" s="203"/>
      <c r="G139" s="342" t="s">
        <v>1417</v>
      </c>
      <c r="H139" s="379"/>
      <c r="I139" s="135"/>
      <c r="J139" s="202"/>
    </row>
    <row r="140" spans="1:10" ht="20.100000000000001" customHeight="1" x14ac:dyDescent="0.25">
      <c r="A140" s="76">
        <f t="shared" si="21"/>
        <v>84</v>
      </c>
      <c r="B140" s="293" t="s">
        <v>1525</v>
      </c>
      <c r="C140" s="74" t="str">
        <f t="shared" si="26"/>
        <v>Bomba centrifuga 1HP</v>
      </c>
      <c r="D140" s="141" t="str">
        <f t="shared" si="27"/>
        <v>Un</v>
      </c>
      <c r="E140" s="119"/>
      <c r="F140" s="203"/>
      <c r="G140" s="316" t="s">
        <v>1418</v>
      </c>
      <c r="H140" s="380" t="s">
        <v>1492</v>
      </c>
      <c r="I140" s="135"/>
      <c r="J140" s="202"/>
    </row>
    <row r="141" spans="1:10" ht="20.100000000000001" customHeight="1" x14ac:dyDescent="0.25">
      <c r="A141" s="76">
        <f t="shared" si="21"/>
        <v>84</v>
      </c>
      <c r="B141" s="290" t="s">
        <v>1280</v>
      </c>
      <c r="C141" s="74" t="str">
        <f t="shared" si="26"/>
        <v>Media tensión</v>
      </c>
      <c r="D141" s="141">
        <f t="shared" si="27"/>
        <v>0</v>
      </c>
      <c r="E141" s="119"/>
      <c r="F141" s="203"/>
      <c r="G141" s="313" t="s">
        <v>1419</v>
      </c>
      <c r="H141" s="381"/>
      <c r="I141" s="135"/>
      <c r="J141" s="202"/>
    </row>
    <row r="142" spans="1:10" ht="20.100000000000001" customHeight="1" x14ac:dyDescent="0.25">
      <c r="A142" s="76">
        <f t="shared" si="21"/>
        <v>85</v>
      </c>
      <c r="B142" s="290" t="s">
        <v>1527</v>
      </c>
      <c r="C142" s="74" t="str">
        <f t="shared" si="26"/>
        <v>GABINETE ELÉCTRICO</v>
      </c>
      <c r="D142" s="141" t="str">
        <f t="shared" si="27"/>
        <v>Un</v>
      </c>
      <c r="E142" s="119"/>
      <c r="F142" s="203"/>
      <c r="G142" s="365" t="s">
        <v>1712</v>
      </c>
      <c r="H142" s="360" t="s">
        <v>1492</v>
      </c>
      <c r="I142" s="135"/>
      <c r="J142" s="202"/>
    </row>
    <row r="143" spans="1:10" ht="20.100000000000001" customHeight="1" x14ac:dyDescent="0.25">
      <c r="A143" s="76">
        <f t="shared" si="21"/>
        <v>86</v>
      </c>
      <c r="B143" s="290" t="s">
        <v>1526</v>
      </c>
      <c r="C143" s="74" t="str">
        <f t="shared" si="26"/>
        <v>GABINETE ELÉCTRICO</v>
      </c>
      <c r="D143" s="141" t="str">
        <f t="shared" si="27"/>
        <v>Un</v>
      </c>
      <c r="E143" s="119"/>
      <c r="F143" s="203"/>
      <c r="G143" s="365" t="s">
        <v>1712</v>
      </c>
      <c r="H143" s="360" t="s">
        <v>1492</v>
      </c>
      <c r="I143" s="135"/>
      <c r="J143" s="202"/>
    </row>
    <row r="144" spans="1:10" ht="20.100000000000001" customHeight="1" x14ac:dyDescent="0.25">
      <c r="A144" s="76">
        <f t="shared" si="21"/>
        <v>87</v>
      </c>
      <c r="B144" s="290" t="s">
        <v>1528</v>
      </c>
      <c r="C144" s="74" t="str">
        <f t="shared" si="26"/>
        <v>CAJAS RECTANGULARES</v>
      </c>
      <c r="D144" s="141" t="str">
        <f t="shared" si="27"/>
        <v>Un</v>
      </c>
      <c r="E144" s="119"/>
      <c r="F144" s="203"/>
      <c r="G144" s="365" t="s">
        <v>1713</v>
      </c>
      <c r="H144" s="360" t="s">
        <v>1492</v>
      </c>
      <c r="I144" s="135"/>
      <c r="J144" s="202"/>
    </row>
    <row r="145" spans="1:10" ht="20.100000000000001" customHeight="1" x14ac:dyDescent="0.25">
      <c r="A145" s="76">
        <f t="shared" si="21"/>
        <v>88</v>
      </c>
      <c r="B145" s="290" t="s">
        <v>1529</v>
      </c>
      <c r="C145" s="74" t="str">
        <f t="shared" si="26"/>
        <v>CAJAS OCTOGONAL GRANDE</v>
      </c>
      <c r="D145" s="141" t="str">
        <f t="shared" si="27"/>
        <v>Un</v>
      </c>
      <c r="E145" s="119"/>
      <c r="F145" s="203"/>
      <c r="G145" s="365" t="s">
        <v>1714</v>
      </c>
      <c r="H145" s="360" t="s">
        <v>1492</v>
      </c>
      <c r="I145" s="135"/>
      <c r="J145" s="202"/>
    </row>
    <row r="146" spans="1:10" ht="20.100000000000001" customHeight="1" x14ac:dyDescent="0.25">
      <c r="A146" s="76">
        <f t="shared" si="21"/>
        <v>89</v>
      </c>
      <c r="B146" s="290" t="s">
        <v>1530</v>
      </c>
      <c r="C146" s="74" t="str">
        <f t="shared" si="26"/>
        <v>CUPLAS</v>
      </c>
      <c r="D146" s="141" t="str">
        <f t="shared" si="27"/>
        <v>Un</v>
      </c>
      <c r="E146" s="119"/>
      <c r="F146" s="203"/>
      <c r="G146" s="365" t="s">
        <v>1715</v>
      </c>
      <c r="H146" s="360" t="s">
        <v>1492</v>
      </c>
      <c r="I146" s="135"/>
      <c r="J146" s="202"/>
    </row>
    <row r="147" spans="1:10" ht="20.100000000000001" customHeight="1" x14ac:dyDescent="0.25">
      <c r="A147" s="76">
        <f t="shared" si="21"/>
        <v>90</v>
      </c>
      <c r="B147" s="290" t="s">
        <v>1531</v>
      </c>
      <c r="C147" s="74" t="str">
        <f t="shared" ref="C147:C150" si="30">IFERROR(VLOOKUP(J147,Tabla_Items,2,FALSE),G147)</f>
        <v>CAJA DE DERIVACIÓN</v>
      </c>
      <c r="D147" s="141" t="str">
        <f t="shared" ref="D147:D150" si="31">IFERROR(VLOOKUP(J147,Tabla_Items,3,FALSE),H147)</f>
        <v>Un</v>
      </c>
      <c r="E147" s="119"/>
      <c r="F147" s="203"/>
      <c r="G147" s="365" t="s">
        <v>1716</v>
      </c>
      <c r="H147" s="360" t="s">
        <v>1492</v>
      </c>
      <c r="I147" s="135"/>
      <c r="J147" s="202"/>
    </row>
    <row r="148" spans="1:10" ht="20.100000000000001" customHeight="1" x14ac:dyDescent="0.25">
      <c r="A148" s="76">
        <f t="shared" si="21"/>
        <v>91</v>
      </c>
      <c r="B148" s="290" t="s">
        <v>1532</v>
      </c>
      <c r="C148" s="74" t="str">
        <f t="shared" si="30"/>
        <v>TOMA PERISCOPIO</v>
      </c>
      <c r="D148" s="141" t="str">
        <f t="shared" si="31"/>
        <v>Un</v>
      </c>
      <c r="E148" s="119"/>
      <c r="F148" s="203"/>
      <c r="G148" s="365" t="s">
        <v>1717</v>
      </c>
      <c r="H148" s="360" t="s">
        <v>1492</v>
      </c>
      <c r="I148" s="135"/>
      <c r="J148" s="202"/>
    </row>
    <row r="149" spans="1:10" ht="20.100000000000001" customHeight="1" x14ac:dyDescent="0.25">
      <c r="A149" s="76">
        <f t="shared" si="21"/>
        <v>92</v>
      </c>
      <c r="B149" s="290" t="s">
        <v>1533</v>
      </c>
      <c r="C149" s="74" t="str">
        <f t="shared" si="30"/>
        <v>TOMA TRIFASICO</v>
      </c>
      <c r="D149" s="141" t="str">
        <f t="shared" si="31"/>
        <v>Un</v>
      </c>
      <c r="E149" s="119"/>
      <c r="F149" s="203"/>
      <c r="G149" s="365" t="s">
        <v>1718</v>
      </c>
      <c r="H149" s="360" t="s">
        <v>1492</v>
      </c>
      <c r="I149" s="135"/>
      <c r="J149" s="202"/>
    </row>
    <row r="150" spans="1:10" ht="20.100000000000001" customHeight="1" x14ac:dyDescent="0.25">
      <c r="A150" s="76">
        <f t="shared" si="21"/>
        <v>93</v>
      </c>
      <c r="B150" s="290" t="s">
        <v>1534</v>
      </c>
      <c r="C150" s="74" t="str">
        <f t="shared" si="30"/>
        <v>TOMA MONOFASICO</v>
      </c>
      <c r="D150" s="141" t="str">
        <f t="shared" si="31"/>
        <v>Un</v>
      </c>
      <c r="E150" s="119"/>
      <c r="F150" s="203"/>
      <c r="G150" s="365" t="s">
        <v>1719</v>
      </c>
      <c r="H150" s="360" t="s">
        <v>1492</v>
      </c>
      <c r="I150" s="135"/>
      <c r="J150" s="202"/>
    </row>
    <row r="151" spans="1:10" ht="20.100000000000001" customHeight="1" x14ac:dyDescent="0.25">
      <c r="A151" s="76">
        <f t="shared" si="21"/>
        <v>94</v>
      </c>
      <c r="B151" s="290" t="s">
        <v>1535</v>
      </c>
      <c r="C151" s="74" t="str">
        <f t="shared" ref="C151:C217" si="32">IFERROR(VLOOKUP(J151,Tabla_Items,2,FALSE),G151)</f>
        <v>TOMA In=10 [Amp]</v>
      </c>
      <c r="D151" s="141" t="str">
        <f t="shared" ref="D151:D217" si="33">IFERROR(VLOOKUP(J151,Tabla_Items,3,FALSE),H151)</f>
        <v>Un</v>
      </c>
      <c r="E151" s="119"/>
      <c r="G151" s="365" t="s">
        <v>1720</v>
      </c>
      <c r="H151" s="360" t="s">
        <v>1492</v>
      </c>
      <c r="I151" s="135"/>
      <c r="J151" s="202"/>
    </row>
    <row r="152" spans="1:10" ht="20.100000000000001" customHeight="1" x14ac:dyDescent="0.25">
      <c r="A152" s="76">
        <f t="shared" si="21"/>
        <v>95</v>
      </c>
      <c r="B152" s="290" t="s">
        <v>1536</v>
      </c>
      <c r="C152" s="74" t="str">
        <f t="shared" si="32"/>
        <v>LLAVE DE UN PUNTO</v>
      </c>
      <c r="D152" s="141" t="str">
        <f t="shared" si="33"/>
        <v>Un</v>
      </c>
      <c r="E152" s="119"/>
      <c r="G152" s="365" t="s">
        <v>1721</v>
      </c>
      <c r="H152" s="360" t="s">
        <v>1492</v>
      </c>
      <c r="I152" s="135"/>
      <c r="J152" s="202"/>
    </row>
    <row r="153" spans="1:10" ht="20.100000000000001" customHeight="1" x14ac:dyDescent="0.25">
      <c r="A153" s="76">
        <f t="shared" si="21"/>
        <v>96</v>
      </c>
      <c r="B153" s="290" t="s">
        <v>1537</v>
      </c>
      <c r="C153" s="74" t="str">
        <f t="shared" si="32"/>
        <v>LLAVE PUNTO Y TOMA</v>
      </c>
      <c r="D153" s="141" t="str">
        <f t="shared" si="33"/>
        <v>Un</v>
      </c>
      <c r="E153" s="119"/>
      <c r="G153" s="365" t="s">
        <v>1722</v>
      </c>
      <c r="H153" s="360" t="s">
        <v>1492</v>
      </c>
      <c r="I153" s="135"/>
      <c r="J153" s="202"/>
    </row>
    <row r="154" spans="1:10" ht="20.100000000000001" customHeight="1" x14ac:dyDescent="0.25">
      <c r="A154" s="76">
        <f t="shared" si="21"/>
        <v>97</v>
      </c>
      <c r="B154" s="290" t="s">
        <v>1538</v>
      </c>
      <c r="C154" s="74" t="str">
        <f t="shared" si="32"/>
        <v>CONDUCTOR 1.5 mm2</v>
      </c>
      <c r="D154" s="141" t="str">
        <f t="shared" si="33"/>
        <v>m</v>
      </c>
      <c r="E154" s="119"/>
      <c r="G154" s="365" t="s">
        <v>1723</v>
      </c>
      <c r="H154" s="360" t="s">
        <v>1495</v>
      </c>
      <c r="I154" s="135"/>
      <c r="J154" s="202"/>
    </row>
    <row r="155" spans="1:10" ht="20.100000000000001" customHeight="1" x14ac:dyDescent="0.25">
      <c r="A155" s="76">
        <f t="shared" si="21"/>
        <v>98</v>
      </c>
      <c r="B155" s="290" t="s">
        <v>1539</v>
      </c>
      <c r="C155" s="74" t="str">
        <f t="shared" si="32"/>
        <v>CONDUCTOR 2.5 mm2</v>
      </c>
      <c r="D155" s="141" t="str">
        <f t="shared" si="33"/>
        <v>m</v>
      </c>
      <c r="E155" s="119"/>
      <c r="G155" s="365" t="s">
        <v>1724</v>
      </c>
      <c r="H155" s="360" t="s">
        <v>1495</v>
      </c>
      <c r="I155" s="135"/>
      <c r="J155" s="202"/>
    </row>
    <row r="156" spans="1:10" ht="20.100000000000001" customHeight="1" x14ac:dyDescent="0.25">
      <c r="A156" s="76">
        <f t="shared" si="21"/>
        <v>99</v>
      </c>
      <c r="B156" s="290" t="s">
        <v>1540</v>
      </c>
      <c r="C156" s="74" t="str">
        <f t="shared" si="32"/>
        <v>CONDUCTOR 4 mm2</v>
      </c>
      <c r="D156" s="141" t="str">
        <f t="shared" si="33"/>
        <v>m</v>
      </c>
      <c r="E156" s="119"/>
      <c r="G156" s="365" t="s">
        <v>1725</v>
      </c>
      <c r="H156" s="360" t="s">
        <v>1495</v>
      </c>
      <c r="I156" s="135"/>
      <c r="J156" s="202"/>
    </row>
    <row r="157" spans="1:10" ht="20.100000000000001" customHeight="1" x14ac:dyDescent="0.25">
      <c r="A157" s="76">
        <f t="shared" si="21"/>
        <v>100</v>
      </c>
      <c r="B157" s="290" t="s">
        <v>1541</v>
      </c>
      <c r="C157" s="74" t="str">
        <f t="shared" si="32"/>
        <v>CONDUCTOR subterraneo 2.5 mm2</v>
      </c>
      <c r="D157" s="141" t="str">
        <f t="shared" si="33"/>
        <v>m</v>
      </c>
      <c r="E157" s="119"/>
      <c r="G157" s="365" t="s">
        <v>1726</v>
      </c>
      <c r="H157" s="360" t="s">
        <v>1495</v>
      </c>
      <c r="I157" s="135"/>
      <c r="J157" s="202"/>
    </row>
    <row r="158" spans="1:10" ht="20.100000000000001" customHeight="1" x14ac:dyDescent="0.25">
      <c r="A158" s="76">
        <f t="shared" ref="A158:A159" si="34">IF(D158=0,A157,A157+1)</f>
        <v>101</v>
      </c>
      <c r="B158" s="290" t="s">
        <v>1542</v>
      </c>
      <c r="C158" s="74" t="str">
        <f t="shared" si="32"/>
        <v>CONDUCTOR subterraneo 6 mm2</v>
      </c>
      <c r="D158" s="141" t="str">
        <f t="shared" si="33"/>
        <v>m</v>
      </c>
      <c r="E158" s="119"/>
      <c r="G158" s="365" t="s">
        <v>1727</v>
      </c>
      <c r="H158" s="360" t="s">
        <v>1495</v>
      </c>
      <c r="I158" s="135"/>
      <c r="J158" s="202"/>
    </row>
    <row r="159" spans="1:10" ht="20.100000000000001" customHeight="1" x14ac:dyDescent="0.25">
      <c r="A159" s="76">
        <f t="shared" si="34"/>
        <v>102</v>
      </c>
      <c r="B159" s="290" t="s">
        <v>1543</v>
      </c>
      <c r="C159" s="74" t="str">
        <f t="shared" si="32"/>
        <v>CONDUCTOR tetrapolar 16 mm2</v>
      </c>
      <c r="D159" s="141" t="str">
        <f t="shared" si="33"/>
        <v>m</v>
      </c>
      <c r="E159" s="119"/>
      <c r="G159" s="365" t="s">
        <v>1728</v>
      </c>
      <c r="H159" s="360" t="s">
        <v>1495</v>
      </c>
      <c r="I159" s="135"/>
      <c r="J159" s="202"/>
    </row>
    <row r="160" spans="1:10" ht="20.100000000000001" customHeight="1" x14ac:dyDescent="0.25">
      <c r="A160" s="76">
        <f t="shared" ref="A160:A212" si="35">IF(D160=0,A159,A159+1)</f>
        <v>103</v>
      </c>
      <c r="B160" s="290" t="s">
        <v>1544</v>
      </c>
      <c r="C160" s="74" t="str">
        <f t="shared" si="32"/>
        <v>CONDUCTOR subterraneo 35 mm2</v>
      </c>
      <c r="D160" s="141" t="str">
        <f t="shared" si="33"/>
        <v>m</v>
      </c>
      <c r="E160" s="119"/>
      <c r="G160" s="365" t="s">
        <v>1729</v>
      </c>
      <c r="H160" s="360" t="s">
        <v>1495</v>
      </c>
      <c r="I160" s="135"/>
      <c r="J160" s="202"/>
    </row>
    <row r="161" spans="1:10" ht="20.100000000000001" customHeight="1" x14ac:dyDescent="0.25">
      <c r="A161" s="76">
        <f t="shared" si="35"/>
        <v>104</v>
      </c>
      <c r="B161" s="290" t="s">
        <v>1545</v>
      </c>
      <c r="C161" s="74" t="str">
        <f t="shared" si="32"/>
        <v>CONDUCTOR de proteccion 2.5 mm2</v>
      </c>
      <c r="D161" s="141" t="str">
        <f t="shared" si="33"/>
        <v>m</v>
      </c>
      <c r="E161" s="119"/>
      <c r="G161" s="365" t="s">
        <v>1730</v>
      </c>
      <c r="H161" s="360" t="s">
        <v>1495</v>
      </c>
      <c r="I161" s="135"/>
      <c r="J161" s="202"/>
    </row>
    <row r="162" spans="1:10" ht="20.100000000000001" customHeight="1" x14ac:dyDescent="0.25">
      <c r="A162" s="76">
        <f t="shared" si="35"/>
        <v>105</v>
      </c>
      <c r="B162" s="290" t="s">
        <v>1546</v>
      </c>
      <c r="C162" s="74" t="str">
        <f t="shared" si="32"/>
        <v>CONDUCTOR de proteccion 6 mm2</v>
      </c>
      <c r="D162" s="141" t="str">
        <f t="shared" si="33"/>
        <v>m</v>
      </c>
      <c r="E162" s="119"/>
      <c r="G162" s="365" t="s">
        <v>1731</v>
      </c>
      <c r="H162" s="360" t="s">
        <v>1495</v>
      </c>
      <c r="I162" s="135"/>
      <c r="J162" s="202"/>
    </row>
    <row r="163" spans="1:10" ht="20.100000000000001" customHeight="1" x14ac:dyDescent="0.25">
      <c r="A163" s="76">
        <f t="shared" si="35"/>
        <v>106</v>
      </c>
      <c r="B163" s="290" t="s">
        <v>1547</v>
      </c>
      <c r="C163" s="74" t="str">
        <f t="shared" si="32"/>
        <v>CONDUCTOR de proteccion 16 mm2</v>
      </c>
      <c r="D163" s="141" t="str">
        <f t="shared" si="33"/>
        <v>m</v>
      </c>
      <c r="E163" s="119"/>
      <c r="G163" s="365" t="s">
        <v>1732</v>
      </c>
      <c r="H163" s="360" t="s">
        <v>1495</v>
      </c>
      <c r="I163" s="135"/>
      <c r="J163" s="202"/>
    </row>
    <row r="164" spans="1:10" ht="20.100000000000001" customHeight="1" x14ac:dyDescent="0.25">
      <c r="A164" s="76">
        <f t="shared" si="35"/>
        <v>107</v>
      </c>
      <c r="B164" s="290" t="s">
        <v>1548</v>
      </c>
      <c r="C164" s="74" t="str">
        <f t="shared" si="32"/>
        <v>JABALINA de proteccion 3/4" 18mm2</v>
      </c>
      <c r="D164" s="141" t="str">
        <f t="shared" si="33"/>
        <v>Un</v>
      </c>
      <c r="E164" s="119"/>
      <c r="G164" s="365" t="s">
        <v>1733</v>
      </c>
      <c r="H164" s="360" t="s">
        <v>1492</v>
      </c>
      <c r="I164" s="135"/>
      <c r="J164" s="202"/>
    </row>
    <row r="165" spans="1:10" ht="20.100000000000001" customHeight="1" x14ac:dyDescent="0.25">
      <c r="A165" s="76">
        <f t="shared" si="35"/>
        <v>108</v>
      </c>
      <c r="B165" s="290" t="s">
        <v>1549</v>
      </c>
      <c r="C165" s="74" t="str">
        <f t="shared" si="32"/>
        <v>MORCETOS</v>
      </c>
      <c r="D165" s="141" t="str">
        <f t="shared" si="33"/>
        <v>Un</v>
      </c>
      <c r="E165" s="119"/>
      <c r="G165" s="365" t="s">
        <v>1734</v>
      </c>
      <c r="H165" s="360" t="s">
        <v>1492</v>
      </c>
      <c r="I165" s="135"/>
      <c r="J165" s="202"/>
    </row>
    <row r="166" spans="1:10" ht="20.100000000000001" customHeight="1" x14ac:dyDescent="0.25">
      <c r="A166" s="76">
        <f t="shared" si="35"/>
        <v>109</v>
      </c>
      <c r="B166" s="290" t="s">
        <v>1550</v>
      </c>
      <c r="C166" s="74" t="str">
        <f t="shared" si="32"/>
        <v>Caño semipesado</v>
      </c>
      <c r="D166" s="141" t="str">
        <f t="shared" si="33"/>
        <v>Un</v>
      </c>
      <c r="E166" s="119"/>
      <c r="G166" s="365" t="s">
        <v>1735</v>
      </c>
      <c r="H166" s="360" t="s">
        <v>1492</v>
      </c>
      <c r="I166" s="135"/>
      <c r="J166" s="202"/>
    </row>
    <row r="167" spans="1:10" ht="20.100000000000001" customHeight="1" x14ac:dyDescent="0.25">
      <c r="A167" s="76">
        <f t="shared" si="35"/>
        <v>110</v>
      </c>
      <c r="B167" s="290" t="s">
        <v>1551</v>
      </c>
      <c r="C167" s="74" t="str">
        <f t="shared" si="32"/>
        <v xml:space="preserve">curvas </v>
      </c>
      <c r="D167" s="141" t="str">
        <f t="shared" si="33"/>
        <v>Un</v>
      </c>
      <c r="E167" s="119"/>
      <c r="G167" s="365" t="s">
        <v>1736</v>
      </c>
      <c r="H167" s="360" t="s">
        <v>1492</v>
      </c>
      <c r="I167" s="135"/>
      <c r="J167" s="202"/>
    </row>
    <row r="168" spans="1:10" ht="20.100000000000001" customHeight="1" x14ac:dyDescent="0.25">
      <c r="A168" s="76">
        <f t="shared" si="35"/>
        <v>111</v>
      </c>
      <c r="B168" s="290" t="s">
        <v>1552</v>
      </c>
      <c r="C168" s="74" t="str">
        <f t="shared" ref="C168:C177" si="36">IFERROR(VLOOKUP(J168,Tabla_Items,2,FALSE),G168)</f>
        <v>conectores/ cupla</v>
      </c>
      <c r="D168" s="141" t="str">
        <f t="shared" ref="D168:D177" si="37">IFERROR(VLOOKUP(J168,Tabla_Items,3,FALSE),H168)</f>
        <v>Un</v>
      </c>
      <c r="E168" s="119"/>
      <c r="G168" s="365" t="s">
        <v>1737</v>
      </c>
      <c r="H168" s="360" t="s">
        <v>1492</v>
      </c>
      <c r="I168" s="135"/>
      <c r="J168" s="202"/>
    </row>
    <row r="169" spans="1:10" ht="20.100000000000001" customHeight="1" x14ac:dyDescent="0.25">
      <c r="A169" s="76">
        <f t="shared" si="35"/>
        <v>112</v>
      </c>
      <c r="B169" s="290" t="s">
        <v>1553</v>
      </c>
      <c r="C169" s="74" t="str">
        <f t="shared" si="36"/>
        <v>DISYUNTOR DIFERENCIAL</v>
      </c>
      <c r="D169" s="141" t="str">
        <f t="shared" si="37"/>
        <v>Un</v>
      </c>
      <c r="E169" s="119"/>
      <c r="G169" s="365" t="s">
        <v>1738</v>
      </c>
      <c r="H169" s="360" t="s">
        <v>1492</v>
      </c>
      <c r="I169" s="135"/>
      <c r="J169" s="202"/>
    </row>
    <row r="170" spans="1:10" ht="20.100000000000001" customHeight="1" x14ac:dyDescent="0.25">
      <c r="A170" s="76">
        <f t="shared" si="35"/>
        <v>113</v>
      </c>
      <c r="B170" s="290" t="s">
        <v>1554</v>
      </c>
      <c r="C170" s="74" t="str">
        <f t="shared" si="36"/>
        <v>DISYUNTOR DIFERENCIAL</v>
      </c>
      <c r="D170" s="141" t="str">
        <f t="shared" si="37"/>
        <v>Un</v>
      </c>
      <c r="E170" s="119"/>
      <c r="G170" s="365" t="s">
        <v>1738</v>
      </c>
      <c r="H170" s="360" t="s">
        <v>1492</v>
      </c>
      <c r="I170" s="135"/>
      <c r="J170" s="202"/>
    </row>
    <row r="171" spans="1:10" ht="20.100000000000001" customHeight="1" x14ac:dyDescent="0.25">
      <c r="A171" s="76">
        <f t="shared" si="35"/>
        <v>114</v>
      </c>
      <c r="B171" s="290" t="s">
        <v>1555</v>
      </c>
      <c r="C171" s="74" t="str">
        <f t="shared" si="36"/>
        <v>DISYUNTOR DIFERENCIAL</v>
      </c>
      <c r="D171" s="141" t="str">
        <f t="shared" si="37"/>
        <v>Un</v>
      </c>
      <c r="E171" s="119"/>
      <c r="G171" s="365" t="s">
        <v>1738</v>
      </c>
      <c r="H171" s="360" t="s">
        <v>1492</v>
      </c>
      <c r="I171" s="135"/>
      <c r="J171" s="202"/>
    </row>
    <row r="172" spans="1:10" ht="20.100000000000001" customHeight="1" x14ac:dyDescent="0.25">
      <c r="A172" s="76">
        <f t="shared" si="35"/>
        <v>115</v>
      </c>
      <c r="B172" s="290" t="s">
        <v>1556</v>
      </c>
      <c r="C172" s="74" t="str">
        <f t="shared" si="36"/>
        <v>DISYUNTOR DIFERENCIAL</v>
      </c>
      <c r="D172" s="141" t="str">
        <f t="shared" si="37"/>
        <v>Un</v>
      </c>
      <c r="E172" s="119"/>
      <c r="G172" s="365" t="s">
        <v>1738</v>
      </c>
      <c r="H172" s="360" t="s">
        <v>1492</v>
      </c>
      <c r="I172" s="135"/>
      <c r="J172" s="202"/>
    </row>
    <row r="173" spans="1:10" ht="20.100000000000001" customHeight="1" x14ac:dyDescent="0.25">
      <c r="A173" s="76">
        <f t="shared" si="35"/>
        <v>116</v>
      </c>
      <c r="B173" s="290" t="s">
        <v>1557</v>
      </c>
      <c r="C173" s="74" t="str">
        <f t="shared" si="36"/>
        <v>LLAVE TERMOMAGNETICA TETRAPOLAR</v>
      </c>
      <c r="D173" s="141" t="str">
        <f t="shared" si="37"/>
        <v>Un</v>
      </c>
      <c r="E173" s="119"/>
      <c r="G173" s="365" t="s">
        <v>1739</v>
      </c>
      <c r="H173" s="360" t="s">
        <v>1492</v>
      </c>
      <c r="I173" s="135"/>
      <c r="J173" s="202"/>
    </row>
    <row r="174" spans="1:10" ht="20.100000000000001" customHeight="1" x14ac:dyDescent="0.25">
      <c r="A174" s="76">
        <f t="shared" si="35"/>
        <v>117</v>
      </c>
      <c r="B174" s="290" t="s">
        <v>1558</v>
      </c>
      <c r="C174" s="74" t="str">
        <f t="shared" si="36"/>
        <v>LLAVE TERMOMAGNETICA BIPOLAR</v>
      </c>
      <c r="D174" s="141" t="str">
        <f t="shared" si="37"/>
        <v>Un</v>
      </c>
      <c r="E174" s="119"/>
      <c r="G174" s="365" t="s">
        <v>1740</v>
      </c>
      <c r="H174" s="360" t="s">
        <v>1492</v>
      </c>
      <c r="I174" s="135"/>
      <c r="J174" s="202"/>
    </row>
    <row r="175" spans="1:10" ht="20.100000000000001" customHeight="1" x14ac:dyDescent="0.25">
      <c r="A175" s="76">
        <f t="shared" si="35"/>
        <v>118</v>
      </c>
      <c r="B175" s="290" t="s">
        <v>1559</v>
      </c>
      <c r="C175" s="74" t="str">
        <f t="shared" si="36"/>
        <v>LLAVE TERMOMAGNETICA BIPOLAR</v>
      </c>
      <c r="D175" s="141" t="str">
        <f t="shared" si="37"/>
        <v>Un</v>
      </c>
      <c r="E175" s="119"/>
      <c r="G175" s="365" t="s">
        <v>1740</v>
      </c>
      <c r="H175" s="360" t="s">
        <v>1492</v>
      </c>
      <c r="I175" s="135"/>
      <c r="J175" s="202"/>
    </row>
    <row r="176" spans="1:10" ht="20.100000000000001" customHeight="1" x14ac:dyDescent="0.25">
      <c r="A176" s="76">
        <f t="shared" si="35"/>
        <v>119</v>
      </c>
      <c r="B176" s="290" t="s">
        <v>1560</v>
      </c>
      <c r="C176" s="74" t="str">
        <f t="shared" si="36"/>
        <v>LLAVE TERMOMAGNETICA TETRAPOLAR</v>
      </c>
      <c r="D176" s="141" t="str">
        <f t="shared" si="37"/>
        <v>Un</v>
      </c>
      <c r="E176" s="119"/>
      <c r="G176" s="365" t="s">
        <v>1739</v>
      </c>
      <c r="H176" s="360" t="s">
        <v>1492</v>
      </c>
      <c r="I176" s="135"/>
      <c r="J176" s="202"/>
    </row>
    <row r="177" spans="1:10" ht="20.100000000000001" customHeight="1" x14ac:dyDescent="0.25">
      <c r="A177" s="76">
        <f t="shared" si="35"/>
        <v>120</v>
      </c>
      <c r="B177" s="290" t="s">
        <v>1638</v>
      </c>
      <c r="C177" s="74" t="str">
        <f t="shared" si="36"/>
        <v>TIMER</v>
      </c>
      <c r="D177" s="141" t="str">
        <f t="shared" si="37"/>
        <v>Un</v>
      </c>
      <c r="E177" s="119"/>
      <c r="G177" s="365" t="s">
        <v>1741</v>
      </c>
      <c r="H177" s="360" t="s">
        <v>1492</v>
      </c>
      <c r="I177" s="135"/>
      <c r="J177" s="202"/>
    </row>
    <row r="178" spans="1:10" ht="20.100000000000001" customHeight="1" x14ac:dyDescent="0.25">
      <c r="A178" s="76">
        <f t="shared" si="35"/>
        <v>120</v>
      </c>
      <c r="B178" s="290" t="s">
        <v>1281</v>
      </c>
      <c r="C178" s="74" t="str">
        <f t="shared" si="32"/>
        <v>Baja tensión</v>
      </c>
      <c r="D178" s="141">
        <f t="shared" si="33"/>
        <v>0</v>
      </c>
      <c r="E178" s="119"/>
      <c r="G178" s="303" t="s">
        <v>1420</v>
      </c>
      <c r="H178" s="381"/>
      <c r="I178" s="135"/>
      <c r="J178" s="202"/>
    </row>
    <row r="179" spans="1:10" ht="20.100000000000001" customHeight="1" x14ac:dyDescent="0.25">
      <c r="A179" s="76">
        <f t="shared" si="35"/>
        <v>121</v>
      </c>
      <c r="B179" s="290" t="s">
        <v>1561</v>
      </c>
      <c r="C179" s="74" t="str">
        <f t="shared" si="32"/>
        <v>BOCA RJ 45</v>
      </c>
      <c r="D179" s="141" t="str">
        <f t="shared" si="33"/>
        <v>Un</v>
      </c>
      <c r="E179" s="119"/>
      <c r="G179" s="382" t="s">
        <v>1750</v>
      </c>
      <c r="H179" s="381" t="s">
        <v>1492</v>
      </c>
      <c r="I179" s="135"/>
      <c r="J179" s="202"/>
    </row>
    <row r="180" spans="1:10" ht="20.100000000000001" customHeight="1" x14ac:dyDescent="0.25">
      <c r="A180" s="76">
        <f t="shared" si="35"/>
        <v>122</v>
      </c>
      <c r="B180" s="290" t="s">
        <v>1562</v>
      </c>
      <c r="C180" s="74" t="str">
        <f t="shared" si="32"/>
        <v>CENTRAL MULTIZONA DE ALARMA</v>
      </c>
      <c r="D180" s="141" t="str">
        <f t="shared" si="33"/>
        <v>Un</v>
      </c>
      <c r="E180" s="119"/>
      <c r="G180" s="382" t="s">
        <v>1751</v>
      </c>
      <c r="H180" s="381" t="s">
        <v>1492</v>
      </c>
      <c r="I180" s="135"/>
      <c r="J180" s="202"/>
    </row>
    <row r="181" spans="1:10" ht="20.100000000000001" customHeight="1" x14ac:dyDescent="0.25">
      <c r="A181" s="76">
        <f t="shared" si="35"/>
        <v>123</v>
      </c>
      <c r="B181" s="290" t="s">
        <v>1563</v>
      </c>
      <c r="C181" s="74" t="str">
        <f t="shared" si="32"/>
        <v>HUB DE 16 BOCAS</v>
      </c>
      <c r="D181" s="141" t="str">
        <f t="shared" si="33"/>
        <v>Un</v>
      </c>
      <c r="E181" s="119"/>
      <c r="G181" s="382" t="s">
        <v>1752</v>
      </c>
      <c r="H181" s="381" t="s">
        <v>1492</v>
      </c>
      <c r="I181" s="135"/>
      <c r="J181" s="202"/>
    </row>
    <row r="182" spans="1:10" ht="20.100000000000001" customHeight="1" x14ac:dyDescent="0.25">
      <c r="A182" s="76">
        <f t="shared" si="35"/>
        <v>124</v>
      </c>
      <c r="B182" s="290" t="s">
        <v>1564</v>
      </c>
      <c r="C182" s="74" t="str">
        <f t="shared" si="32"/>
        <v>CANALIZACION DE DATOS</v>
      </c>
      <c r="D182" s="141" t="str">
        <f t="shared" si="33"/>
        <v>Un</v>
      </c>
      <c r="E182" s="119"/>
      <c r="G182" s="382" t="s">
        <v>1753</v>
      </c>
      <c r="H182" s="381" t="s">
        <v>1492</v>
      </c>
      <c r="I182" s="135"/>
      <c r="J182" s="202"/>
    </row>
    <row r="183" spans="1:10" ht="20.100000000000001" customHeight="1" x14ac:dyDescent="0.25">
      <c r="A183" s="76">
        <f t="shared" si="35"/>
        <v>125</v>
      </c>
      <c r="B183" s="290" t="s">
        <v>1565</v>
      </c>
      <c r="C183" s="74" t="str">
        <f t="shared" si="32"/>
        <v>SERVIDOR DE INTERNET</v>
      </c>
      <c r="D183" s="141" t="str">
        <f t="shared" si="33"/>
        <v>Un</v>
      </c>
      <c r="E183" s="119"/>
      <c r="G183" s="382" t="s">
        <v>1754</v>
      </c>
      <c r="H183" s="381" t="s">
        <v>1492</v>
      </c>
      <c r="I183" s="135"/>
      <c r="J183" s="202"/>
    </row>
    <row r="184" spans="1:10" ht="20.100000000000001" customHeight="1" x14ac:dyDescent="0.25">
      <c r="A184" s="76">
        <f t="shared" si="35"/>
        <v>126</v>
      </c>
      <c r="B184" s="290" t="s">
        <v>1566</v>
      </c>
      <c r="C184" s="74" t="str">
        <f t="shared" si="32"/>
        <v>CANALIZACION ALARMA</v>
      </c>
      <c r="D184" s="141" t="str">
        <f t="shared" si="33"/>
        <v>m</v>
      </c>
      <c r="E184" s="119"/>
      <c r="G184" s="382" t="s">
        <v>1755</v>
      </c>
      <c r="H184" s="381" t="s">
        <v>1495</v>
      </c>
      <c r="I184" s="135"/>
      <c r="J184" s="202"/>
    </row>
    <row r="185" spans="1:10" ht="20.100000000000001" customHeight="1" x14ac:dyDescent="0.25">
      <c r="A185" s="76">
        <f t="shared" si="35"/>
        <v>127</v>
      </c>
      <c r="B185" s="290" t="s">
        <v>1742</v>
      </c>
      <c r="C185" s="74" t="str">
        <f t="shared" ref="C185:C192" si="38">IFERROR(VLOOKUP(J185,Tabla_Items,2,FALSE),G185)</f>
        <v>CAJA DE DERIVACION</v>
      </c>
      <c r="D185" s="141" t="str">
        <f t="shared" ref="D185:D192" si="39">IFERROR(VLOOKUP(J185,Tabla_Items,3,FALSE),H185)</f>
        <v>Un</v>
      </c>
      <c r="E185" s="119"/>
      <c r="G185" s="382" t="s">
        <v>1756</v>
      </c>
      <c r="H185" s="381" t="s">
        <v>1492</v>
      </c>
      <c r="I185" s="135"/>
      <c r="J185" s="202"/>
    </row>
    <row r="186" spans="1:10" ht="20.100000000000001" customHeight="1" x14ac:dyDescent="0.25">
      <c r="A186" s="76">
        <f t="shared" si="35"/>
        <v>128</v>
      </c>
      <c r="B186" s="290" t="s">
        <v>1743</v>
      </c>
      <c r="C186" s="74" t="str">
        <f t="shared" si="38"/>
        <v>PULSADOR DE TIMBRE</v>
      </c>
      <c r="D186" s="141" t="str">
        <f t="shared" si="39"/>
        <v>Un</v>
      </c>
      <c r="E186" s="119"/>
      <c r="G186" s="382" t="s">
        <v>1757</v>
      </c>
      <c r="H186" s="381" t="s">
        <v>1492</v>
      </c>
      <c r="I186" s="135"/>
      <c r="J186" s="202"/>
    </row>
    <row r="187" spans="1:10" ht="20.100000000000001" customHeight="1" x14ac:dyDescent="0.25">
      <c r="A187" s="76">
        <f t="shared" si="35"/>
        <v>129</v>
      </c>
      <c r="B187" s="290" t="s">
        <v>1744</v>
      </c>
      <c r="C187" s="74" t="str">
        <f t="shared" si="38"/>
        <v>SIRENA Y LUZ ESTROBOSCOPICA</v>
      </c>
      <c r="D187" s="141" t="str">
        <f t="shared" si="39"/>
        <v>Un</v>
      </c>
      <c r="E187" s="119"/>
      <c r="G187" s="382" t="s">
        <v>1758</v>
      </c>
      <c r="H187" s="381" t="s">
        <v>1492</v>
      </c>
      <c r="I187" s="135"/>
      <c r="J187" s="202"/>
    </row>
    <row r="188" spans="1:10" ht="20.100000000000001" customHeight="1" x14ac:dyDescent="0.25">
      <c r="A188" s="76">
        <f t="shared" si="35"/>
        <v>130</v>
      </c>
      <c r="B188" s="290" t="s">
        <v>1745</v>
      </c>
      <c r="C188" s="74" t="str">
        <f t="shared" si="38"/>
        <v>SENSORES</v>
      </c>
      <c r="D188" s="141" t="str">
        <f t="shared" si="39"/>
        <v>Un</v>
      </c>
      <c r="E188" s="119"/>
      <c r="G188" s="382" t="s">
        <v>1759</v>
      </c>
      <c r="H188" s="381" t="s">
        <v>1492</v>
      </c>
      <c r="I188" s="135"/>
      <c r="J188" s="202"/>
    </row>
    <row r="189" spans="1:10" ht="20.100000000000001" customHeight="1" x14ac:dyDescent="0.25">
      <c r="A189" s="76">
        <f t="shared" si="35"/>
        <v>131</v>
      </c>
      <c r="B189" s="290" t="s">
        <v>1746</v>
      </c>
      <c r="C189" s="74" t="str">
        <f t="shared" si="38"/>
        <v>CAMPANILLA</v>
      </c>
      <c r="D189" s="141" t="str">
        <f t="shared" si="39"/>
        <v>Un</v>
      </c>
      <c r="E189" s="119"/>
      <c r="G189" s="382" t="s">
        <v>1760</v>
      </c>
      <c r="H189" s="381" t="s">
        <v>1492</v>
      </c>
      <c r="I189" s="135"/>
      <c r="J189" s="202"/>
    </row>
    <row r="190" spans="1:10" ht="20.100000000000001" customHeight="1" x14ac:dyDescent="0.25">
      <c r="A190" s="76">
        <f t="shared" si="35"/>
        <v>132</v>
      </c>
      <c r="B190" s="290" t="s">
        <v>1747</v>
      </c>
      <c r="C190" s="74" t="str">
        <f t="shared" si="38"/>
        <v>BOCA RJ11</v>
      </c>
      <c r="D190" s="141" t="str">
        <f t="shared" si="39"/>
        <v>Un</v>
      </c>
      <c r="E190" s="119"/>
      <c r="G190" s="382" t="s">
        <v>1761</v>
      </c>
      <c r="H190" s="381" t="s">
        <v>1492</v>
      </c>
      <c r="I190" s="135"/>
      <c r="J190" s="202"/>
    </row>
    <row r="191" spans="1:10" ht="20.100000000000001" customHeight="1" x14ac:dyDescent="0.25">
      <c r="A191" s="76">
        <f t="shared" si="35"/>
        <v>133</v>
      </c>
      <c r="B191" s="290" t="s">
        <v>1748</v>
      </c>
      <c r="C191" s="74" t="str">
        <f t="shared" si="38"/>
        <v>SIRENA INTERIOR</v>
      </c>
      <c r="D191" s="141" t="str">
        <f t="shared" si="39"/>
        <v>Un</v>
      </c>
      <c r="E191" s="119"/>
      <c r="G191" s="382" t="s">
        <v>1762</v>
      </c>
      <c r="H191" s="381" t="s">
        <v>1492</v>
      </c>
      <c r="I191" s="135"/>
      <c r="J191" s="202"/>
    </row>
    <row r="192" spans="1:10" ht="20.100000000000001" customHeight="1" x14ac:dyDescent="0.25">
      <c r="A192" s="76">
        <f t="shared" si="35"/>
        <v>134</v>
      </c>
      <c r="B192" s="290" t="s">
        <v>1749</v>
      </c>
      <c r="C192" s="74" t="str">
        <f t="shared" si="38"/>
        <v>CONDUCTORES</v>
      </c>
      <c r="D192" s="141" t="str">
        <f t="shared" si="39"/>
        <v>m</v>
      </c>
      <c r="E192" s="119"/>
      <c r="G192" s="382" t="s">
        <v>1763</v>
      </c>
      <c r="H192" s="381" t="s">
        <v>1495</v>
      </c>
      <c r="I192" s="135"/>
      <c r="J192" s="202"/>
    </row>
    <row r="193" spans="1:10" ht="20.100000000000001" customHeight="1" x14ac:dyDescent="0.25">
      <c r="A193" s="76">
        <f t="shared" si="35"/>
        <v>135</v>
      </c>
      <c r="B193" s="290" t="s">
        <v>1765</v>
      </c>
      <c r="C193" s="74" t="str">
        <f t="shared" ref="C193" si="40">IFERROR(VLOOKUP(J193,Tabla_Items,2,FALSE),G193)</f>
        <v>CONDUCTOR ALARMA</v>
      </c>
      <c r="D193" s="141" t="str">
        <f t="shared" ref="D193" si="41">IFERROR(VLOOKUP(J193,Tabla_Items,3,FALSE),H193)</f>
        <v>m</v>
      </c>
      <c r="E193" s="119"/>
      <c r="G193" s="382" t="s">
        <v>1764</v>
      </c>
      <c r="H193" s="381" t="s">
        <v>1495</v>
      </c>
      <c r="I193" s="135"/>
      <c r="J193" s="202"/>
    </row>
    <row r="194" spans="1:10" ht="20.100000000000001" customHeight="1" x14ac:dyDescent="0.25">
      <c r="A194" s="76">
        <f t="shared" si="35"/>
        <v>135</v>
      </c>
      <c r="B194" s="293" t="s">
        <v>1282</v>
      </c>
      <c r="C194" s="74" t="str">
        <f t="shared" si="32"/>
        <v>Artefactos</v>
      </c>
      <c r="D194" s="141">
        <f t="shared" si="33"/>
        <v>0</v>
      </c>
      <c r="E194" s="119"/>
      <c r="G194" s="383" t="s">
        <v>1421</v>
      </c>
      <c r="H194" s="381"/>
      <c r="I194" s="135"/>
      <c r="J194" s="202"/>
    </row>
    <row r="195" spans="1:10" ht="20.100000000000001" customHeight="1" thickBot="1" x14ac:dyDescent="0.3">
      <c r="A195" s="76">
        <f t="shared" si="35"/>
        <v>135</v>
      </c>
      <c r="B195" s="293" t="s">
        <v>1283</v>
      </c>
      <c r="C195" s="74" t="str">
        <f t="shared" si="32"/>
        <v>Artefactos de Iluminación</v>
      </c>
      <c r="D195" s="141">
        <f t="shared" si="33"/>
        <v>0</v>
      </c>
      <c r="E195" s="119"/>
      <c r="G195" s="339" t="s">
        <v>1422</v>
      </c>
      <c r="H195" s="381"/>
      <c r="I195" s="135"/>
      <c r="J195" s="202"/>
    </row>
    <row r="196" spans="1:10" ht="20.100000000000001" customHeight="1" x14ac:dyDescent="0.25">
      <c r="A196" s="76">
        <f t="shared" si="35"/>
        <v>136</v>
      </c>
      <c r="B196" s="293" t="s">
        <v>1567</v>
      </c>
      <c r="C196" s="74" t="str">
        <f t="shared" si="32"/>
        <v>FLOURESCENTE LED</v>
      </c>
      <c r="D196" s="141" t="str">
        <f t="shared" si="33"/>
        <v>Un</v>
      </c>
      <c r="E196" s="119"/>
      <c r="G196" s="366" t="s">
        <v>1766</v>
      </c>
      <c r="H196" s="381" t="s">
        <v>1492</v>
      </c>
      <c r="I196" s="135"/>
      <c r="J196" s="202"/>
    </row>
    <row r="197" spans="1:10" ht="20.100000000000001" customHeight="1" x14ac:dyDescent="0.25">
      <c r="A197" s="76">
        <f t="shared" si="35"/>
        <v>137</v>
      </c>
      <c r="B197" s="293" t="s">
        <v>1568</v>
      </c>
      <c r="C197" s="74" t="str">
        <f t="shared" si="32"/>
        <v>FLOURESCENTE LED</v>
      </c>
      <c r="D197" s="141" t="str">
        <f t="shared" si="33"/>
        <v>Un</v>
      </c>
      <c r="E197" s="119"/>
      <c r="G197" s="367" t="s">
        <v>1766</v>
      </c>
      <c r="H197" s="381" t="s">
        <v>1492</v>
      </c>
      <c r="I197" s="135"/>
      <c r="J197" s="202"/>
    </row>
    <row r="198" spans="1:10" ht="20.100000000000001" customHeight="1" x14ac:dyDescent="0.25">
      <c r="A198" s="76">
        <f t="shared" si="35"/>
        <v>138</v>
      </c>
      <c r="B198" s="293" t="s">
        <v>1569</v>
      </c>
      <c r="C198" s="74" t="str">
        <f t="shared" si="32"/>
        <v>LAMPARA LED</v>
      </c>
      <c r="D198" s="141" t="str">
        <f t="shared" si="33"/>
        <v>Un</v>
      </c>
      <c r="E198" s="119"/>
      <c r="G198" s="367" t="s">
        <v>1767</v>
      </c>
      <c r="H198" s="381" t="s">
        <v>1492</v>
      </c>
      <c r="I198" s="135"/>
      <c r="J198" s="202"/>
    </row>
    <row r="199" spans="1:10" ht="20.100000000000001" customHeight="1" x14ac:dyDescent="0.25">
      <c r="A199" s="76">
        <f t="shared" si="35"/>
        <v>139</v>
      </c>
      <c r="B199" s="293" t="s">
        <v>1570</v>
      </c>
      <c r="C199" s="74" t="str">
        <f t="shared" si="32"/>
        <v>LAMPARA LED</v>
      </c>
      <c r="D199" s="141" t="str">
        <f t="shared" si="33"/>
        <v>Un</v>
      </c>
      <c r="E199" s="119"/>
      <c r="G199" s="367" t="s">
        <v>1767</v>
      </c>
      <c r="H199" s="381" t="s">
        <v>1492</v>
      </c>
      <c r="I199" s="135"/>
      <c r="J199" s="202"/>
    </row>
    <row r="200" spans="1:10" ht="20.100000000000001" customHeight="1" x14ac:dyDescent="0.25">
      <c r="A200" s="76">
        <f t="shared" si="35"/>
        <v>140</v>
      </c>
      <c r="B200" s="293" t="s">
        <v>1571</v>
      </c>
      <c r="C200" s="74" t="str">
        <f t="shared" si="32"/>
        <v>LAMPARA LED ALTO BRILLO</v>
      </c>
      <c r="D200" s="141" t="str">
        <f t="shared" si="33"/>
        <v>Un</v>
      </c>
      <c r="E200" s="119"/>
      <c r="G200" s="367" t="s">
        <v>1768</v>
      </c>
      <c r="H200" s="381" t="s">
        <v>1492</v>
      </c>
      <c r="I200" s="135"/>
      <c r="J200" s="202"/>
    </row>
    <row r="201" spans="1:10" ht="20.100000000000001" customHeight="1" x14ac:dyDescent="0.25">
      <c r="A201" s="76">
        <f t="shared" si="35"/>
        <v>141</v>
      </c>
      <c r="B201" s="293" t="s">
        <v>1572</v>
      </c>
      <c r="C201" s="74" t="str">
        <f t="shared" si="32"/>
        <v>LAMPARA PROYECTOR LED</v>
      </c>
      <c r="D201" s="141" t="str">
        <f t="shared" si="33"/>
        <v>Un</v>
      </c>
      <c r="E201" s="119"/>
      <c r="G201" s="367" t="s">
        <v>1769</v>
      </c>
      <c r="H201" s="381" t="s">
        <v>1492</v>
      </c>
      <c r="I201" s="135"/>
      <c r="J201" s="202"/>
    </row>
    <row r="202" spans="1:10" ht="20.100000000000001" customHeight="1" thickBot="1" x14ac:dyDescent="0.3">
      <c r="A202" s="76">
        <f t="shared" si="35"/>
        <v>142</v>
      </c>
      <c r="B202" s="293" t="s">
        <v>1284</v>
      </c>
      <c r="C202" s="74" t="str">
        <f t="shared" si="32"/>
        <v>Luminarias</v>
      </c>
      <c r="D202" s="141" t="str">
        <f t="shared" si="33"/>
        <v>gl</v>
      </c>
      <c r="E202" s="119"/>
      <c r="G202" s="368" t="s">
        <v>1423</v>
      </c>
      <c r="H202" s="381" t="s">
        <v>4</v>
      </c>
      <c r="I202" s="135"/>
      <c r="J202" s="202"/>
    </row>
    <row r="203" spans="1:10" ht="20.100000000000001" customHeight="1" x14ac:dyDescent="0.25">
      <c r="A203" s="76">
        <f t="shared" si="35"/>
        <v>143</v>
      </c>
      <c r="B203" s="293" t="s">
        <v>1285</v>
      </c>
      <c r="C203" s="74" t="str">
        <f t="shared" si="32"/>
        <v>Iluminación de Emergencia</v>
      </c>
      <c r="D203" s="141" t="str">
        <f t="shared" si="33"/>
        <v>Un</v>
      </c>
      <c r="E203" s="119"/>
      <c r="G203" s="341" t="s">
        <v>1424</v>
      </c>
      <c r="H203" s="381" t="s">
        <v>1492</v>
      </c>
      <c r="I203" s="135"/>
      <c r="J203" s="202"/>
    </row>
    <row r="204" spans="1:10" ht="20.100000000000001" customHeight="1" x14ac:dyDescent="0.25">
      <c r="A204" s="76">
        <f t="shared" si="35"/>
        <v>144</v>
      </c>
      <c r="B204" s="293" t="s">
        <v>1286</v>
      </c>
      <c r="C204" s="74" t="str">
        <f t="shared" si="32"/>
        <v>Ventiladores</v>
      </c>
      <c r="D204" s="141" t="str">
        <f t="shared" si="33"/>
        <v>gl</v>
      </c>
      <c r="E204" s="119"/>
      <c r="G204" s="316" t="s">
        <v>1425</v>
      </c>
      <c r="H204" s="381" t="s">
        <v>4</v>
      </c>
      <c r="I204" s="135"/>
      <c r="J204" s="202"/>
    </row>
    <row r="205" spans="1:10" ht="20.100000000000001" customHeight="1" x14ac:dyDescent="0.25">
      <c r="A205" s="76">
        <f t="shared" si="35"/>
        <v>144</v>
      </c>
      <c r="B205" s="293" t="s">
        <v>1287</v>
      </c>
      <c r="C205" s="74" t="str">
        <f t="shared" si="32"/>
        <v>Otros Artefactos</v>
      </c>
      <c r="D205" s="141">
        <f t="shared" si="33"/>
        <v>0</v>
      </c>
      <c r="E205" s="119"/>
      <c r="G205" s="316" t="s">
        <v>1426</v>
      </c>
      <c r="H205" s="381"/>
      <c r="I205" s="135"/>
      <c r="J205" s="202"/>
    </row>
    <row r="206" spans="1:10" ht="20.100000000000001" customHeight="1" x14ac:dyDescent="0.25">
      <c r="A206" s="76">
        <f t="shared" si="35"/>
        <v>145</v>
      </c>
      <c r="B206" s="293" t="s">
        <v>1573</v>
      </c>
      <c r="C206" s="74" t="str">
        <f t="shared" si="32"/>
        <v>COCINA ELECTRICA</v>
      </c>
      <c r="D206" s="141" t="str">
        <f t="shared" si="33"/>
        <v>Un</v>
      </c>
      <c r="E206" s="119"/>
      <c r="G206" s="384" t="s">
        <v>1770</v>
      </c>
      <c r="H206" s="385" t="s">
        <v>1492</v>
      </c>
      <c r="I206" s="135"/>
      <c r="J206" s="202"/>
    </row>
    <row r="207" spans="1:10" ht="20.100000000000001" customHeight="1" x14ac:dyDescent="0.25">
      <c r="A207" s="76">
        <f t="shared" si="35"/>
        <v>146</v>
      </c>
      <c r="B207" s="293" t="s">
        <v>1574</v>
      </c>
      <c r="C207" s="74" t="str">
        <f t="shared" si="32"/>
        <v>TERMOTANQUE ELECTRICO</v>
      </c>
      <c r="D207" s="141" t="str">
        <f t="shared" si="33"/>
        <v>Un</v>
      </c>
      <c r="E207" s="119"/>
      <c r="G207" s="384" t="s">
        <v>1771</v>
      </c>
      <c r="H207" s="385" t="s">
        <v>1492</v>
      </c>
      <c r="I207" s="135"/>
      <c r="J207" s="202"/>
    </row>
    <row r="208" spans="1:10" ht="20.100000000000001" customHeight="1" x14ac:dyDescent="0.25">
      <c r="A208" s="76">
        <f t="shared" si="35"/>
        <v>147</v>
      </c>
      <c r="B208" s="293" t="s">
        <v>1575</v>
      </c>
      <c r="C208" s="74" t="str">
        <f t="shared" si="32"/>
        <v>HORNO ELECTRICO</v>
      </c>
      <c r="D208" s="141" t="str">
        <f t="shared" si="33"/>
        <v>Un</v>
      </c>
      <c r="E208" s="119"/>
      <c r="G208" s="384" t="s">
        <v>1772</v>
      </c>
      <c r="H208" s="385" t="s">
        <v>1492</v>
      </c>
      <c r="I208" s="135"/>
      <c r="J208" s="202"/>
    </row>
    <row r="209" spans="1:10" ht="20.100000000000001" customHeight="1" x14ac:dyDescent="0.25">
      <c r="A209" s="76">
        <f t="shared" si="35"/>
        <v>148</v>
      </c>
      <c r="B209" s="293" t="s">
        <v>1576</v>
      </c>
      <c r="C209" s="74" t="str">
        <f t="shared" si="32"/>
        <v>FREEZER</v>
      </c>
      <c r="D209" s="141" t="str">
        <f t="shared" si="33"/>
        <v>Un</v>
      </c>
      <c r="E209" s="119"/>
      <c r="G209" s="384" t="s">
        <v>1773</v>
      </c>
      <c r="H209" s="385" t="s">
        <v>1492</v>
      </c>
      <c r="I209" s="135"/>
      <c r="J209" s="202"/>
    </row>
    <row r="210" spans="1:10" ht="20.100000000000001" customHeight="1" thickBot="1" x14ac:dyDescent="0.3">
      <c r="A210" s="76">
        <f t="shared" si="35"/>
        <v>149</v>
      </c>
      <c r="B210" s="293" t="s">
        <v>1577</v>
      </c>
      <c r="C210" s="74" t="str">
        <f t="shared" si="32"/>
        <v>HELADERA</v>
      </c>
      <c r="D210" s="141" t="str">
        <f t="shared" si="33"/>
        <v>Un</v>
      </c>
      <c r="E210" s="119"/>
      <c r="G210" s="386" t="s">
        <v>1774</v>
      </c>
      <c r="H210" s="387" t="s">
        <v>1492</v>
      </c>
      <c r="I210" s="135"/>
      <c r="J210" s="202"/>
    </row>
    <row r="211" spans="1:10" ht="20.100000000000001" customHeight="1" thickBot="1" x14ac:dyDescent="0.3">
      <c r="A211" s="76">
        <f t="shared" si="35"/>
        <v>149</v>
      </c>
      <c r="B211" s="288" t="s">
        <v>1619</v>
      </c>
      <c r="C211" s="74" t="str">
        <f t="shared" si="32"/>
        <v>INSTALACIÓN SANITARIA</v>
      </c>
      <c r="D211" s="141">
        <f t="shared" si="33"/>
        <v>0</v>
      </c>
      <c r="E211" s="119"/>
      <c r="G211" s="302" t="s">
        <v>1578</v>
      </c>
      <c r="H211" s="349"/>
      <c r="I211" s="135"/>
      <c r="J211" s="202"/>
    </row>
    <row r="212" spans="1:10" ht="20.100000000000001" customHeight="1" x14ac:dyDescent="0.25">
      <c r="A212" s="76">
        <f t="shared" si="35"/>
        <v>149</v>
      </c>
      <c r="B212" s="290" t="s">
        <v>1288</v>
      </c>
      <c r="C212" s="74" t="str">
        <f t="shared" si="32"/>
        <v>Instalación base de cloacas, caños, cámaras</v>
      </c>
      <c r="D212" s="141">
        <f t="shared" si="33"/>
        <v>0</v>
      </c>
      <c r="E212" s="119"/>
      <c r="G212" s="388" t="s">
        <v>1427</v>
      </c>
      <c r="H212" s="357"/>
      <c r="I212" s="135"/>
      <c r="J212" s="202"/>
    </row>
    <row r="213" spans="1:10" ht="20.100000000000001" customHeight="1" x14ac:dyDescent="0.25">
      <c r="A213" s="76">
        <f t="shared" ref="A213:A276" si="42">IF(D213=0,A212,A212+1)</f>
        <v>150</v>
      </c>
      <c r="B213" s="290" t="s">
        <v>1289</v>
      </c>
      <c r="C213" s="74" t="str">
        <f t="shared" si="32"/>
        <v>Excavaciones</v>
      </c>
      <c r="D213" s="141" t="str">
        <f t="shared" si="33"/>
        <v>m3</v>
      </c>
      <c r="E213" s="119"/>
      <c r="G213" s="334" t="s">
        <v>1428</v>
      </c>
      <c r="H213" s="348" t="s">
        <v>5</v>
      </c>
      <c r="I213" s="135"/>
      <c r="J213" s="202"/>
    </row>
    <row r="214" spans="1:10" ht="20.100000000000001" customHeight="1" x14ac:dyDescent="0.25">
      <c r="A214" s="76">
        <f t="shared" si="42"/>
        <v>151</v>
      </c>
      <c r="B214" s="290" t="s">
        <v>1290</v>
      </c>
      <c r="C214" s="74" t="str">
        <f t="shared" si="32"/>
        <v>Rellenos de Tierra</v>
      </c>
      <c r="D214" s="141" t="str">
        <f t="shared" si="33"/>
        <v>m3</v>
      </c>
      <c r="E214" s="119"/>
      <c r="G214" s="389" t="s">
        <v>1429</v>
      </c>
      <c r="H214" s="348" t="s">
        <v>5</v>
      </c>
      <c r="I214" s="135"/>
      <c r="J214" s="202"/>
    </row>
    <row r="215" spans="1:10" ht="20.100000000000001" customHeight="1" x14ac:dyDescent="0.25">
      <c r="A215" s="76">
        <f t="shared" si="42"/>
        <v>152</v>
      </c>
      <c r="B215" s="290" t="s">
        <v>1291</v>
      </c>
      <c r="C215" s="74" t="str">
        <f t="shared" si="32"/>
        <v>Revoques de cámaras de inspección y receptáculos</v>
      </c>
      <c r="D215" s="141" t="str">
        <f t="shared" si="33"/>
        <v>m2</v>
      </c>
      <c r="E215" s="119"/>
      <c r="G215" s="389" t="s">
        <v>1430</v>
      </c>
      <c r="H215" s="348" t="s">
        <v>6</v>
      </c>
      <c r="I215" s="135"/>
      <c r="J215" s="202"/>
    </row>
    <row r="216" spans="1:10" ht="20.100000000000001" customHeight="1" x14ac:dyDescent="0.25">
      <c r="A216" s="76">
        <f t="shared" si="42"/>
        <v>153</v>
      </c>
      <c r="B216" s="290" t="s">
        <v>1292</v>
      </c>
      <c r="C216" s="74" t="str">
        <f t="shared" si="32"/>
        <v>Cámaras y receptáculos</v>
      </c>
      <c r="D216" s="141" t="str">
        <f t="shared" si="33"/>
        <v>gl</v>
      </c>
      <c r="E216" s="119"/>
      <c r="G216" s="389" t="s">
        <v>1431</v>
      </c>
      <c r="H216" s="348" t="s">
        <v>4</v>
      </c>
      <c r="I216" s="135"/>
      <c r="J216" s="202"/>
    </row>
    <row r="217" spans="1:10" ht="20.100000000000001" customHeight="1" x14ac:dyDescent="0.25">
      <c r="A217" s="76">
        <f t="shared" si="42"/>
        <v>153</v>
      </c>
      <c r="B217" s="290" t="s">
        <v>1293</v>
      </c>
      <c r="C217" s="74" t="str">
        <f t="shared" si="32"/>
        <v>Cañerías, piezas y accesorios</v>
      </c>
      <c r="D217" s="141">
        <f t="shared" si="33"/>
        <v>0</v>
      </c>
      <c r="E217" s="119"/>
      <c r="G217" s="389" t="s">
        <v>1432</v>
      </c>
      <c r="H217" s="348"/>
      <c r="I217" s="135"/>
      <c r="J217" s="202"/>
    </row>
    <row r="218" spans="1:10" ht="20.100000000000001" customHeight="1" x14ac:dyDescent="0.25">
      <c r="A218" s="76">
        <f t="shared" si="42"/>
        <v>154</v>
      </c>
      <c r="B218" s="290" t="s">
        <v>1580</v>
      </c>
      <c r="C218" s="74" t="str">
        <f t="shared" ref="C218:C261" si="43">IFERROR(VLOOKUP(J218,Tabla_Items,2,FALSE),G218)</f>
        <v>Caño PVC Ø 110 (incluido accesorios)</v>
      </c>
      <c r="D218" s="141" t="str">
        <f t="shared" ref="D218:D261" si="44">IFERROR(VLOOKUP(J218,Tabla_Items,3,FALSE),H218)</f>
        <v>ml</v>
      </c>
      <c r="E218" s="119"/>
      <c r="G218" s="365" t="s">
        <v>1775</v>
      </c>
      <c r="H218" s="360" t="s">
        <v>606</v>
      </c>
      <c r="I218" s="135"/>
      <c r="J218" s="202"/>
    </row>
    <row r="219" spans="1:10" ht="20.100000000000001" customHeight="1" x14ac:dyDescent="0.25">
      <c r="A219" s="76">
        <f t="shared" si="42"/>
        <v>155</v>
      </c>
      <c r="B219" s="290" t="s">
        <v>1581</v>
      </c>
      <c r="C219" s="74" t="str">
        <f t="shared" si="43"/>
        <v>Caño PVC Ø 63 (incluido accesorios)</v>
      </c>
      <c r="D219" s="141" t="str">
        <f t="shared" si="44"/>
        <v>ml</v>
      </c>
      <c r="E219" s="119"/>
      <c r="G219" s="365" t="s">
        <v>1776</v>
      </c>
      <c r="H219" s="360" t="s">
        <v>606</v>
      </c>
      <c r="I219" s="135"/>
      <c r="J219" s="202"/>
    </row>
    <row r="220" spans="1:10" ht="20.100000000000001" customHeight="1" x14ac:dyDescent="0.25">
      <c r="A220" s="76">
        <f t="shared" si="42"/>
        <v>156</v>
      </c>
      <c r="B220" s="290" t="s">
        <v>1582</v>
      </c>
      <c r="C220" s="74" t="str">
        <f t="shared" si="43"/>
        <v>Caño PVC Ø 40 (incluido accesorios)</v>
      </c>
      <c r="D220" s="141" t="str">
        <f t="shared" si="44"/>
        <v>ml</v>
      </c>
      <c r="E220" s="119"/>
      <c r="G220" s="365" t="s">
        <v>1777</v>
      </c>
      <c r="H220" s="348" t="s">
        <v>606</v>
      </c>
      <c r="I220" s="135"/>
      <c r="J220" s="202"/>
    </row>
    <row r="221" spans="1:10" ht="20.100000000000001" customHeight="1" x14ac:dyDescent="0.25">
      <c r="A221" s="76">
        <f>IF(D221=0,A220,A220+1)</f>
        <v>156</v>
      </c>
      <c r="B221" s="290" t="s">
        <v>1294</v>
      </c>
      <c r="C221" s="74" t="str">
        <f t="shared" si="43"/>
        <v>Ventilacion</v>
      </c>
      <c r="D221" s="141">
        <f t="shared" si="44"/>
        <v>0</v>
      </c>
      <c r="E221" s="119"/>
      <c r="G221" s="365" t="s">
        <v>1639</v>
      </c>
      <c r="H221" s="360"/>
      <c r="I221" s="135"/>
      <c r="J221" s="202"/>
    </row>
    <row r="222" spans="1:10" ht="20.100000000000001" customHeight="1" x14ac:dyDescent="0.25">
      <c r="A222" s="76">
        <f t="shared" si="42"/>
        <v>157</v>
      </c>
      <c r="B222" s="293" t="s">
        <v>1295</v>
      </c>
      <c r="C222" s="74" t="str">
        <f t="shared" si="43"/>
        <v>Cañerías de P.V.C. y Accesorios</v>
      </c>
      <c r="D222" s="141" t="str">
        <f t="shared" si="44"/>
        <v>ml</v>
      </c>
      <c r="E222" s="119"/>
      <c r="G222" s="390" t="s">
        <v>1579</v>
      </c>
      <c r="H222" s="348" t="s">
        <v>606</v>
      </c>
      <c r="I222" s="135"/>
      <c r="J222" s="202"/>
    </row>
    <row r="223" spans="1:10" ht="20.100000000000001" customHeight="1" x14ac:dyDescent="0.25">
      <c r="A223" s="76">
        <f t="shared" si="42"/>
        <v>157</v>
      </c>
      <c r="B223" s="293" t="s">
        <v>1296</v>
      </c>
      <c r="C223" s="74" t="str">
        <f t="shared" si="43"/>
        <v>Dispositivos de tratamiento y otros</v>
      </c>
      <c r="D223" s="141">
        <f t="shared" si="44"/>
        <v>0</v>
      </c>
      <c r="E223" s="119"/>
      <c r="G223" s="391" t="s">
        <v>1433</v>
      </c>
      <c r="H223" s="348"/>
      <c r="I223" s="135"/>
      <c r="J223" s="202"/>
    </row>
    <row r="224" spans="1:10" ht="20.100000000000001" customHeight="1" x14ac:dyDescent="0.25">
      <c r="A224" s="76">
        <f t="shared" si="42"/>
        <v>158</v>
      </c>
      <c r="B224" s="293" t="s">
        <v>1640</v>
      </c>
      <c r="C224" s="74" t="str">
        <f t="shared" si="43"/>
        <v>Interceptores de grasas y aceites</v>
      </c>
      <c r="D224" s="141" t="str">
        <f t="shared" si="44"/>
        <v>gl</v>
      </c>
      <c r="E224" s="119"/>
      <c r="G224" s="390" t="s">
        <v>1434</v>
      </c>
      <c r="H224" s="348" t="s">
        <v>4</v>
      </c>
      <c r="I224" s="135"/>
      <c r="J224" s="202"/>
    </row>
    <row r="225" spans="1:10" ht="20.100000000000001" customHeight="1" x14ac:dyDescent="0.25">
      <c r="A225" s="76">
        <f t="shared" si="42"/>
        <v>159</v>
      </c>
      <c r="B225" s="293" t="s">
        <v>1297</v>
      </c>
      <c r="C225" s="74" t="str">
        <f t="shared" si="43"/>
        <v>Cámara de extracción de muestras de caudales</v>
      </c>
      <c r="D225" s="141" t="str">
        <f t="shared" si="44"/>
        <v>gl</v>
      </c>
      <c r="E225" s="119"/>
      <c r="G225" s="390" t="s">
        <v>1435</v>
      </c>
      <c r="H225" s="348" t="s">
        <v>4</v>
      </c>
      <c r="I225" s="135"/>
      <c r="J225" s="202"/>
    </row>
    <row r="226" spans="1:10" ht="20.100000000000001" customHeight="1" x14ac:dyDescent="0.25">
      <c r="A226" s="76">
        <f t="shared" si="42"/>
        <v>159</v>
      </c>
      <c r="B226" s="290" t="s">
        <v>1298</v>
      </c>
      <c r="C226" s="74" t="str">
        <f t="shared" si="43"/>
        <v>Cañería distribución agua fría-caliente</v>
      </c>
      <c r="D226" s="141">
        <f t="shared" si="44"/>
        <v>0</v>
      </c>
      <c r="E226" s="119"/>
      <c r="G226" s="392" t="s">
        <v>1436</v>
      </c>
      <c r="H226" s="348"/>
      <c r="I226" s="135"/>
      <c r="J226" s="202"/>
    </row>
    <row r="227" spans="1:10" ht="20.100000000000001" customHeight="1" x14ac:dyDescent="0.25">
      <c r="A227" s="76">
        <f t="shared" si="42"/>
        <v>160</v>
      </c>
      <c r="B227" s="293" t="s">
        <v>1299</v>
      </c>
      <c r="C227" s="74" t="str">
        <f t="shared" si="43"/>
        <v>Piezas especiales</v>
      </c>
      <c r="D227" s="141" t="str">
        <f t="shared" si="44"/>
        <v>gl</v>
      </c>
      <c r="E227" s="119"/>
      <c r="G227" s="390" t="s">
        <v>1437</v>
      </c>
      <c r="H227" s="348" t="s">
        <v>4</v>
      </c>
      <c r="I227" s="135"/>
      <c r="J227" s="202"/>
    </row>
    <row r="228" spans="1:10" ht="20.100000000000001" customHeight="1" x14ac:dyDescent="0.25">
      <c r="A228" s="76">
        <f t="shared" si="42"/>
        <v>160</v>
      </c>
      <c r="B228" s="293" t="s">
        <v>1300</v>
      </c>
      <c r="C228" s="74" t="str">
        <f t="shared" si="43"/>
        <v>Cañerías para distribución de agua</v>
      </c>
      <c r="D228" s="141">
        <f t="shared" si="44"/>
        <v>0</v>
      </c>
      <c r="E228" s="119"/>
      <c r="G228" s="390" t="s">
        <v>1438</v>
      </c>
      <c r="H228" s="348"/>
      <c r="I228" s="135"/>
      <c r="J228" s="202"/>
    </row>
    <row r="229" spans="1:10" ht="20.100000000000001" customHeight="1" x14ac:dyDescent="0.25">
      <c r="A229" s="76">
        <f t="shared" si="42"/>
        <v>161</v>
      </c>
      <c r="B229" s="293" t="s">
        <v>1585</v>
      </c>
      <c r="C229" s="74" t="str">
        <f t="shared" si="43"/>
        <v>Caño Acqua Fusion Ø 75mm</v>
      </c>
      <c r="D229" s="141" t="str">
        <f t="shared" si="44"/>
        <v>ml</v>
      </c>
      <c r="E229" s="119"/>
      <c r="G229" s="390" t="s">
        <v>1778</v>
      </c>
      <c r="H229" s="348" t="s">
        <v>606</v>
      </c>
      <c r="I229" s="135"/>
      <c r="J229" s="202"/>
    </row>
    <row r="230" spans="1:10" ht="20.100000000000001" customHeight="1" x14ac:dyDescent="0.25">
      <c r="A230" s="76">
        <f t="shared" si="42"/>
        <v>162</v>
      </c>
      <c r="B230" s="293" t="s">
        <v>1586</v>
      </c>
      <c r="C230" s="74" t="str">
        <f t="shared" si="43"/>
        <v>Caño Acqua Fusion Ø 63mm- P/colector</v>
      </c>
      <c r="D230" s="141" t="str">
        <f t="shared" si="44"/>
        <v>ml</v>
      </c>
      <c r="E230" s="119"/>
      <c r="G230" s="390" t="s">
        <v>1779</v>
      </c>
      <c r="H230" s="348" t="s">
        <v>606</v>
      </c>
      <c r="I230" s="135"/>
      <c r="J230" s="202"/>
    </row>
    <row r="231" spans="1:10" ht="20.100000000000001" customHeight="1" x14ac:dyDescent="0.25">
      <c r="A231" s="76">
        <f t="shared" si="42"/>
        <v>163</v>
      </c>
      <c r="B231" s="293" t="s">
        <v>1587</v>
      </c>
      <c r="C231" s="74" t="str">
        <f t="shared" si="43"/>
        <v>Caño Acqua Fusion Ø 50mm</v>
      </c>
      <c r="D231" s="141" t="str">
        <f t="shared" si="44"/>
        <v>ml</v>
      </c>
      <c r="E231" s="119"/>
      <c r="G231" s="390" t="s">
        <v>1780</v>
      </c>
      <c r="H231" s="348" t="s">
        <v>606</v>
      </c>
      <c r="I231" s="135"/>
      <c r="J231" s="202"/>
    </row>
    <row r="232" spans="1:10" ht="20.100000000000001" customHeight="1" x14ac:dyDescent="0.25">
      <c r="A232" s="76">
        <f t="shared" si="42"/>
        <v>164</v>
      </c>
      <c r="B232" s="293" t="s">
        <v>1588</v>
      </c>
      <c r="C232" s="74" t="str">
        <f t="shared" si="43"/>
        <v>Caño Acqua Fusion Ø40mm</v>
      </c>
      <c r="D232" s="141" t="str">
        <f t="shared" si="44"/>
        <v>ml</v>
      </c>
      <c r="E232" s="119"/>
      <c r="G232" s="390" t="s">
        <v>1781</v>
      </c>
      <c r="H232" s="348" t="s">
        <v>606</v>
      </c>
      <c r="I232" s="135"/>
      <c r="J232" s="202"/>
    </row>
    <row r="233" spans="1:10" ht="20.100000000000001" customHeight="1" x14ac:dyDescent="0.25">
      <c r="A233" s="76">
        <f t="shared" si="42"/>
        <v>165</v>
      </c>
      <c r="B233" s="293" t="s">
        <v>1589</v>
      </c>
      <c r="C233" s="74" t="str">
        <f t="shared" si="43"/>
        <v>Caño Acqua Fusion Ø 32mm</v>
      </c>
      <c r="D233" s="141" t="str">
        <f t="shared" si="44"/>
        <v>ml</v>
      </c>
      <c r="E233" s="119"/>
      <c r="G233" s="390" t="s">
        <v>1782</v>
      </c>
      <c r="H233" s="348" t="s">
        <v>606</v>
      </c>
      <c r="I233" s="135"/>
      <c r="J233" s="202"/>
    </row>
    <row r="234" spans="1:10" ht="20.100000000000001" customHeight="1" x14ac:dyDescent="0.25">
      <c r="A234" s="76">
        <f t="shared" si="42"/>
        <v>166</v>
      </c>
      <c r="B234" s="293" t="s">
        <v>1590</v>
      </c>
      <c r="C234" s="74" t="str">
        <f t="shared" si="43"/>
        <v>Caño Acqua Fusion Ø 25mm</v>
      </c>
      <c r="D234" s="141" t="str">
        <f t="shared" si="44"/>
        <v>ml</v>
      </c>
      <c r="E234" s="119"/>
      <c r="G234" s="390" t="s">
        <v>1783</v>
      </c>
      <c r="H234" s="348" t="s">
        <v>606</v>
      </c>
      <c r="I234" s="135"/>
      <c r="J234" s="202"/>
    </row>
    <row r="235" spans="1:10" ht="20.100000000000001" customHeight="1" x14ac:dyDescent="0.25">
      <c r="A235" s="76">
        <f t="shared" si="42"/>
        <v>167</v>
      </c>
      <c r="B235" s="293" t="s">
        <v>1591</v>
      </c>
      <c r="C235" s="74" t="str">
        <f t="shared" si="43"/>
        <v>Caño AcquaØ 20mm</v>
      </c>
      <c r="D235" s="141" t="str">
        <f t="shared" si="44"/>
        <v>ml</v>
      </c>
      <c r="E235" s="119"/>
      <c r="G235" s="390" t="s">
        <v>1583</v>
      </c>
      <c r="H235" s="348" t="s">
        <v>606</v>
      </c>
      <c r="I235" s="135"/>
      <c r="J235" s="202"/>
    </row>
    <row r="236" spans="1:10" ht="20.100000000000001" customHeight="1" x14ac:dyDescent="0.25">
      <c r="A236" s="76">
        <f t="shared" si="42"/>
        <v>168</v>
      </c>
      <c r="B236" s="293" t="s">
        <v>1301</v>
      </c>
      <c r="C236" s="74" t="str">
        <f t="shared" si="43"/>
        <v>Revestimientos de cañerías</v>
      </c>
      <c r="D236" s="141" t="str">
        <f t="shared" si="44"/>
        <v>ml</v>
      </c>
      <c r="E236" s="119"/>
      <c r="G236" s="390" t="s">
        <v>1584</v>
      </c>
      <c r="H236" s="348" t="s">
        <v>606</v>
      </c>
      <c r="I236" s="135"/>
      <c r="J236" s="202"/>
    </row>
    <row r="237" spans="1:10" ht="20.100000000000001" customHeight="1" x14ac:dyDescent="0.25">
      <c r="A237" s="76">
        <f t="shared" si="42"/>
        <v>168</v>
      </c>
      <c r="B237" s="293" t="s">
        <v>1302</v>
      </c>
      <c r="C237" s="74" t="str">
        <f t="shared" si="43"/>
        <v>Tanque de reserva y Bombeo</v>
      </c>
      <c r="D237" s="141">
        <f t="shared" si="44"/>
        <v>0</v>
      </c>
      <c r="E237" s="119"/>
      <c r="G237" s="391" t="s">
        <v>1439</v>
      </c>
      <c r="H237" s="348"/>
      <c r="I237" s="135"/>
      <c r="J237" s="202"/>
    </row>
    <row r="238" spans="1:10" ht="20.100000000000001" customHeight="1" x14ac:dyDescent="0.25">
      <c r="A238" s="76">
        <f t="shared" si="42"/>
        <v>169</v>
      </c>
      <c r="B238" s="293" t="s">
        <v>1303</v>
      </c>
      <c r="C238" s="74" t="str">
        <f t="shared" si="43"/>
        <v>Tanques de Reserva</v>
      </c>
      <c r="D238" s="141" t="str">
        <f t="shared" si="44"/>
        <v>Un</v>
      </c>
      <c r="E238" s="119"/>
      <c r="G238" s="390" t="s">
        <v>1592</v>
      </c>
      <c r="H238" s="348" t="s">
        <v>1492</v>
      </c>
      <c r="I238" s="135"/>
      <c r="J238" s="202"/>
    </row>
    <row r="239" spans="1:10" ht="20.100000000000001" customHeight="1" x14ac:dyDescent="0.25">
      <c r="A239" s="76">
        <f t="shared" si="42"/>
        <v>170</v>
      </c>
      <c r="B239" s="293" t="s">
        <v>1304</v>
      </c>
      <c r="C239" s="74" t="str">
        <f t="shared" si="43"/>
        <v>Tanque de bombeo</v>
      </c>
      <c r="D239" s="141" t="str">
        <f t="shared" si="44"/>
        <v>gl</v>
      </c>
      <c r="E239" s="119"/>
      <c r="G239" s="390" t="s">
        <v>1440</v>
      </c>
      <c r="H239" s="348" t="s">
        <v>4</v>
      </c>
      <c r="I239" s="135"/>
      <c r="J239" s="202"/>
    </row>
    <row r="240" spans="1:10" ht="20.100000000000001" customHeight="1" x14ac:dyDescent="0.25">
      <c r="A240" s="76">
        <f t="shared" si="42"/>
        <v>170</v>
      </c>
      <c r="B240" s="290" t="s">
        <v>1305</v>
      </c>
      <c r="C240" s="74" t="str">
        <f t="shared" si="43"/>
        <v>Artefactos sanitarios y griferia</v>
      </c>
      <c r="D240" s="141">
        <f t="shared" si="44"/>
        <v>0</v>
      </c>
      <c r="E240" s="119"/>
      <c r="G240" s="392" t="s">
        <v>1441</v>
      </c>
      <c r="H240" s="348"/>
      <c r="I240" s="135"/>
      <c r="J240" s="202"/>
    </row>
    <row r="241" spans="1:10" ht="20.100000000000001" customHeight="1" x14ac:dyDescent="0.25">
      <c r="A241" s="76">
        <f t="shared" si="42"/>
        <v>170</v>
      </c>
      <c r="B241" s="293" t="s">
        <v>1306</v>
      </c>
      <c r="C241" s="74" t="str">
        <f t="shared" si="43"/>
        <v>Artefactos y Accesorios</v>
      </c>
      <c r="D241" s="141">
        <f t="shared" si="44"/>
        <v>0</v>
      </c>
      <c r="E241" s="119"/>
      <c r="G241" s="390" t="s">
        <v>1442</v>
      </c>
      <c r="H241" s="348"/>
      <c r="I241" s="135"/>
      <c r="J241" s="202"/>
    </row>
    <row r="242" spans="1:10" ht="20.100000000000001" customHeight="1" x14ac:dyDescent="0.25">
      <c r="A242" s="76">
        <f t="shared" si="42"/>
        <v>171</v>
      </c>
      <c r="B242" s="293" t="s">
        <v>1602</v>
      </c>
      <c r="C242" s="74" t="str">
        <f t="shared" si="43"/>
        <v xml:space="preserve">Inodoro Ferrum </v>
      </c>
      <c r="D242" s="141" t="str">
        <f t="shared" si="44"/>
        <v>Un</v>
      </c>
      <c r="E242" s="119"/>
      <c r="G242" s="390" t="s">
        <v>1593</v>
      </c>
      <c r="H242" s="348" t="s">
        <v>1492</v>
      </c>
      <c r="I242" s="135"/>
      <c r="J242" s="202"/>
    </row>
    <row r="243" spans="1:10" ht="20.100000000000001" customHeight="1" x14ac:dyDescent="0.25">
      <c r="A243" s="76">
        <f t="shared" si="42"/>
        <v>172</v>
      </c>
      <c r="B243" s="293" t="s">
        <v>1603</v>
      </c>
      <c r="C243" s="74" t="str">
        <f t="shared" si="43"/>
        <v>Inodoro Ferrum discapasitado c/depósito mochila</v>
      </c>
      <c r="D243" s="141" t="str">
        <f t="shared" si="44"/>
        <v>Un</v>
      </c>
      <c r="E243" s="119"/>
      <c r="G243" s="390" t="s">
        <v>1785</v>
      </c>
      <c r="H243" s="348" t="s">
        <v>1492</v>
      </c>
      <c r="I243" s="135"/>
      <c r="J243" s="202"/>
    </row>
    <row r="244" spans="1:10" ht="20.100000000000001" customHeight="1" x14ac:dyDescent="0.25">
      <c r="A244" s="76">
        <f t="shared" si="42"/>
        <v>173</v>
      </c>
      <c r="B244" s="293" t="s">
        <v>1604</v>
      </c>
      <c r="C244" s="74" t="str">
        <f t="shared" si="43"/>
        <v xml:space="preserve">Lavatorio sin pie </v>
      </c>
      <c r="D244" s="141" t="str">
        <f t="shared" si="44"/>
        <v>Un</v>
      </c>
      <c r="E244" s="119"/>
      <c r="G244" s="390" t="s">
        <v>1594</v>
      </c>
      <c r="H244" s="348" t="s">
        <v>1492</v>
      </c>
      <c r="I244" s="135"/>
      <c r="J244" s="202"/>
    </row>
    <row r="245" spans="1:10" ht="20.100000000000001" customHeight="1" x14ac:dyDescent="0.25">
      <c r="A245" s="76">
        <f t="shared" si="42"/>
        <v>174</v>
      </c>
      <c r="B245" s="293" t="s">
        <v>1605</v>
      </c>
      <c r="C245" s="74" t="str">
        <f t="shared" si="43"/>
        <v xml:space="preserve">Griferia FV para Lavatorio </v>
      </c>
      <c r="D245" s="141" t="str">
        <f t="shared" si="44"/>
        <v>Un</v>
      </c>
      <c r="E245" s="119"/>
      <c r="G245" s="390" t="s">
        <v>1595</v>
      </c>
      <c r="H245" s="348" t="s">
        <v>1492</v>
      </c>
      <c r="I245" s="135"/>
      <c r="J245" s="202"/>
    </row>
    <row r="246" spans="1:10" ht="20.100000000000001" customHeight="1" x14ac:dyDescent="0.25">
      <c r="A246" s="76">
        <f t="shared" si="42"/>
        <v>175</v>
      </c>
      <c r="B246" s="293" t="s">
        <v>1606</v>
      </c>
      <c r="C246" s="74" t="str">
        <f t="shared" si="43"/>
        <v>Bebedero</v>
      </c>
      <c r="D246" s="141" t="str">
        <f t="shared" si="44"/>
        <v>Un</v>
      </c>
      <c r="E246" s="119"/>
      <c r="G246" s="390" t="s">
        <v>1596</v>
      </c>
      <c r="H246" s="348" t="s">
        <v>1492</v>
      </c>
      <c r="I246" s="135"/>
      <c r="J246" s="202"/>
    </row>
    <row r="247" spans="1:10" ht="20.100000000000001" customHeight="1" x14ac:dyDescent="0.25">
      <c r="A247" s="76">
        <f t="shared" si="42"/>
        <v>176</v>
      </c>
      <c r="B247" s="293" t="s">
        <v>1607</v>
      </c>
      <c r="C247" s="74" t="str">
        <f t="shared" si="43"/>
        <v>Griferia FV para Lavatorio p/discapacitado</v>
      </c>
      <c r="D247" s="141" t="str">
        <f t="shared" si="44"/>
        <v>Un</v>
      </c>
      <c r="E247" s="119"/>
      <c r="G247" s="390" t="s">
        <v>1597</v>
      </c>
      <c r="H247" s="348" t="s">
        <v>1492</v>
      </c>
      <c r="I247" s="135"/>
      <c r="J247" s="202"/>
    </row>
    <row r="248" spans="1:10" ht="20.100000000000001" customHeight="1" x14ac:dyDescent="0.25">
      <c r="A248" s="76">
        <f t="shared" si="42"/>
        <v>177</v>
      </c>
      <c r="B248" s="293" t="s">
        <v>1608</v>
      </c>
      <c r="C248" s="74" t="str">
        <f t="shared" si="43"/>
        <v>Griferia Pileta Cocinar FV y Pileta de lavar</v>
      </c>
      <c r="D248" s="141" t="str">
        <f t="shared" si="44"/>
        <v>Un</v>
      </c>
      <c r="E248" s="119"/>
      <c r="G248" s="390" t="s">
        <v>1598</v>
      </c>
      <c r="H248" s="348" t="s">
        <v>1492</v>
      </c>
      <c r="I248" s="135"/>
      <c r="J248" s="202"/>
    </row>
    <row r="249" spans="1:10" ht="20.100000000000001" customHeight="1" x14ac:dyDescent="0.25">
      <c r="A249" s="76">
        <f t="shared" si="42"/>
        <v>178</v>
      </c>
      <c r="B249" s="293" t="s">
        <v>1609</v>
      </c>
      <c r="C249" s="74" t="str">
        <f t="shared" si="43"/>
        <v>Pileta de Cocina Acero inox.</v>
      </c>
      <c r="D249" s="141" t="str">
        <f t="shared" si="44"/>
        <v>Un</v>
      </c>
      <c r="E249" s="119"/>
      <c r="G249" s="390" t="s">
        <v>1786</v>
      </c>
      <c r="H249" s="348" t="s">
        <v>1492</v>
      </c>
      <c r="I249" s="135"/>
      <c r="J249" s="202"/>
    </row>
    <row r="250" spans="1:10" ht="20.100000000000001" customHeight="1" x14ac:dyDescent="0.25">
      <c r="A250" s="76">
        <f t="shared" si="42"/>
        <v>179</v>
      </c>
      <c r="B250" s="293" t="s">
        <v>1610</v>
      </c>
      <c r="C250" s="74" t="str">
        <f t="shared" si="43"/>
        <v xml:space="preserve">Lavabo discapasitado </v>
      </c>
      <c r="D250" s="141" t="str">
        <f t="shared" si="44"/>
        <v>Un</v>
      </c>
      <c r="E250" s="119"/>
      <c r="G250" s="390" t="s">
        <v>1787</v>
      </c>
      <c r="H250" s="348" t="s">
        <v>1492</v>
      </c>
      <c r="I250" s="135"/>
      <c r="J250" s="202"/>
    </row>
    <row r="251" spans="1:10" ht="20.100000000000001" customHeight="1" x14ac:dyDescent="0.25">
      <c r="A251" s="76">
        <f t="shared" si="42"/>
        <v>180</v>
      </c>
      <c r="B251" s="293" t="s">
        <v>1611</v>
      </c>
      <c r="C251" s="74" t="str">
        <f t="shared" si="43"/>
        <v>Barrales discapacitado</v>
      </c>
      <c r="D251" s="141" t="str">
        <f t="shared" si="44"/>
        <v>Un</v>
      </c>
      <c r="E251" s="119"/>
      <c r="G251" s="390" t="s">
        <v>1599</v>
      </c>
      <c r="H251" s="348" t="s">
        <v>1492</v>
      </c>
      <c r="I251" s="135"/>
      <c r="J251" s="202"/>
    </row>
    <row r="252" spans="1:10" ht="20.100000000000001" customHeight="1" x14ac:dyDescent="0.25">
      <c r="A252" s="76">
        <f t="shared" si="42"/>
        <v>181</v>
      </c>
      <c r="B252" s="293" t="s">
        <v>1612</v>
      </c>
      <c r="C252" s="74" t="str">
        <f t="shared" si="43"/>
        <v>Canillas surtidor</v>
      </c>
      <c r="D252" s="141" t="str">
        <f t="shared" si="44"/>
        <v>Un</v>
      </c>
      <c r="E252" s="119"/>
      <c r="G252" s="390" t="s">
        <v>1600</v>
      </c>
      <c r="H252" s="348" t="s">
        <v>1492</v>
      </c>
      <c r="I252" s="135"/>
      <c r="J252" s="202"/>
    </row>
    <row r="253" spans="1:10" ht="20.100000000000001" customHeight="1" x14ac:dyDescent="0.25">
      <c r="A253" s="76">
        <f t="shared" si="42"/>
        <v>182</v>
      </c>
      <c r="B253" s="293" t="s">
        <v>1613</v>
      </c>
      <c r="C253" s="74" t="str">
        <f t="shared" si="43"/>
        <v>Termotanque AQUAPIU 80- 120 l/hr</v>
      </c>
      <c r="D253" s="141" t="str">
        <f t="shared" si="44"/>
        <v>Un</v>
      </c>
      <c r="E253" s="119"/>
      <c r="G253" s="390" t="s">
        <v>1788</v>
      </c>
      <c r="H253" s="348" t="s">
        <v>1492</v>
      </c>
      <c r="I253" s="135"/>
      <c r="J253" s="202"/>
    </row>
    <row r="254" spans="1:10" ht="20.100000000000001" customHeight="1" x14ac:dyDescent="0.25">
      <c r="A254" s="76">
        <f t="shared" si="42"/>
        <v>183</v>
      </c>
      <c r="B254" s="293" t="s">
        <v>1614</v>
      </c>
      <c r="C254" s="74" t="str">
        <f t="shared" si="43"/>
        <v>Termotanque AQUAPIU 40- 60 l/hr</v>
      </c>
      <c r="D254" s="141" t="str">
        <f t="shared" si="44"/>
        <v>Un</v>
      </c>
      <c r="E254" s="119"/>
      <c r="G254" s="390" t="s">
        <v>1789</v>
      </c>
      <c r="H254" s="348" t="s">
        <v>1492</v>
      </c>
      <c r="I254" s="135"/>
      <c r="J254" s="202"/>
    </row>
    <row r="255" spans="1:10" ht="20.100000000000001" customHeight="1" x14ac:dyDescent="0.25">
      <c r="A255" s="76">
        <f t="shared" si="42"/>
        <v>184</v>
      </c>
      <c r="B255" s="293" t="s">
        <v>1784</v>
      </c>
      <c r="C255" s="74" t="str">
        <f t="shared" ref="C255" si="45">IFERROR(VLOOKUP(J255,Tabla_Items,2,FALSE),G255)</f>
        <v>Varios, Accesorios para fijacion, adhesicos, etc.</v>
      </c>
      <c r="D255" s="141" t="str">
        <f t="shared" ref="D255" si="46">IFERROR(VLOOKUP(J255,Tabla_Items,3,FALSE),H255)</f>
        <v>Un</v>
      </c>
      <c r="E255" s="119"/>
      <c r="G255" s="390" t="s">
        <v>1601</v>
      </c>
      <c r="H255" s="348" t="s">
        <v>1492</v>
      </c>
      <c r="I255" s="135"/>
      <c r="J255" s="202"/>
    </row>
    <row r="256" spans="1:10" ht="20.100000000000001" customHeight="1" x14ac:dyDescent="0.25">
      <c r="A256" s="76">
        <f t="shared" si="42"/>
        <v>184</v>
      </c>
      <c r="B256" s="290" t="s">
        <v>1307</v>
      </c>
      <c r="C256" s="74" t="str">
        <f t="shared" si="43"/>
        <v>Cañería de desague pluvial</v>
      </c>
      <c r="D256" s="141">
        <f t="shared" si="44"/>
        <v>0</v>
      </c>
      <c r="E256" s="119"/>
      <c r="G256" s="392" t="s">
        <v>1443</v>
      </c>
      <c r="H256" s="348"/>
      <c r="I256" s="135"/>
      <c r="J256" s="202"/>
    </row>
    <row r="257" spans="1:10" ht="20.100000000000001" customHeight="1" x14ac:dyDescent="0.25">
      <c r="A257" s="76">
        <f t="shared" si="42"/>
        <v>185</v>
      </c>
      <c r="B257" s="290" t="s">
        <v>1308</v>
      </c>
      <c r="C257" s="74" t="str">
        <f t="shared" si="43"/>
        <v>De P.V.C.</v>
      </c>
      <c r="D257" s="141" t="str">
        <f t="shared" si="44"/>
        <v>ml</v>
      </c>
      <c r="E257" s="119"/>
      <c r="G257" s="393" t="s">
        <v>1444</v>
      </c>
      <c r="H257" s="348" t="s">
        <v>606</v>
      </c>
      <c r="I257" s="135"/>
      <c r="J257" s="202"/>
    </row>
    <row r="258" spans="1:10" ht="20.100000000000001" customHeight="1" x14ac:dyDescent="0.25">
      <c r="A258" s="76">
        <f t="shared" si="42"/>
        <v>185</v>
      </c>
      <c r="B258" s="290" t="s">
        <v>1309</v>
      </c>
      <c r="C258" s="74" t="str">
        <f t="shared" si="43"/>
        <v>Conexión a redes externas</v>
      </c>
      <c r="D258" s="141">
        <f t="shared" si="44"/>
        <v>0</v>
      </c>
      <c r="E258" s="119"/>
      <c r="G258" s="392" t="s">
        <v>1445</v>
      </c>
      <c r="H258" s="348"/>
      <c r="I258" s="135"/>
      <c r="J258" s="202"/>
    </row>
    <row r="259" spans="1:10" ht="20.100000000000001" customHeight="1" thickBot="1" x14ac:dyDescent="0.3">
      <c r="A259" s="76">
        <f t="shared" si="42"/>
        <v>186</v>
      </c>
      <c r="B259" s="293" t="s">
        <v>1311</v>
      </c>
      <c r="C259" s="74" t="str">
        <f t="shared" si="43"/>
        <v>Conexión de Agua</v>
      </c>
      <c r="D259" s="141" t="str">
        <f t="shared" si="44"/>
        <v>gl</v>
      </c>
      <c r="E259" s="119"/>
      <c r="G259" s="394" t="s">
        <v>1446</v>
      </c>
      <c r="H259" s="395" t="s">
        <v>4</v>
      </c>
      <c r="I259" s="135"/>
      <c r="J259" s="202"/>
    </row>
    <row r="260" spans="1:10" ht="20.100000000000001" customHeight="1" thickBot="1" x14ac:dyDescent="0.3">
      <c r="A260" s="76">
        <f t="shared" si="42"/>
        <v>187</v>
      </c>
      <c r="B260" s="293" t="s">
        <v>1648</v>
      </c>
      <c r="C260" s="74" t="str">
        <f t="shared" ref="C260" si="47">IFERROR(VLOOKUP(J260,Tabla_Items,2,FALSE),G260)</f>
        <v>Conexión de Cloaca</v>
      </c>
      <c r="D260" s="141" t="str">
        <f t="shared" ref="D260" si="48">IFERROR(VLOOKUP(J260,Tabla_Items,3,FALSE),H260)</f>
        <v>gl</v>
      </c>
      <c r="E260" s="119"/>
      <c r="G260" s="394" t="s">
        <v>1649</v>
      </c>
      <c r="H260" s="395" t="s">
        <v>4</v>
      </c>
      <c r="I260" s="135"/>
      <c r="J260" s="202"/>
    </row>
    <row r="261" spans="1:10" ht="20.100000000000001" customHeight="1" thickBot="1" x14ac:dyDescent="0.3">
      <c r="A261" s="76">
        <f t="shared" si="42"/>
        <v>187</v>
      </c>
      <c r="B261" s="297" t="s">
        <v>1312</v>
      </c>
      <c r="C261" s="74" t="str">
        <f t="shared" si="43"/>
        <v xml:space="preserve"> INSTALACIÓN ELECTROMECANICA</v>
      </c>
      <c r="D261" s="141">
        <f t="shared" si="44"/>
        <v>0</v>
      </c>
      <c r="E261" s="119"/>
      <c r="G261" s="324" t="s">
        <v>1447</v>
      </c>
      <c r="H261" s="354"/>
      <c r="I261" s="135"/>
      <c r="J261" s="202"/>
    </row>
    <row r="262" spans="1:10" ht="20.100000000000001" customHeight="1" x14ac:dyDescent="0.25">
      <c r="A262" s="76">
        <f t="shared" si="42"/>
        <v>187</v>
      </c>
      <c r="B262" s="292" t="s">
        <v>1310</v>
      </c>
      <c r="C262" s="168" t="str">
        <f t="shared" ref="C262:C313" si="49">IFERROR(VLOOKUP(J262,Tabla_Items,2,FALSE),G262)</f>
        <v>Sistema de Bombeo Sanitario</v>
      </c>
      <c r="D262" s="141">
        <f t="shared" ref="D262:D313" si="50">IFERROR(VLOOKUP(J262,Tabla_Items,3,FALSE),H262)</f>
        <v>0</v>
      </c>
      <c r="E262" s="119"/>
      <c r="G262" s="396" t="s">
        <v>1448</v>
      </c>
      <c r="H262" s="397"/>
      <c r="I262" s="135"/>
      <c r="J262" s="202"/>
    </row>
    <row r="263" spans="1:10" ht="20.100000000000001" customHeight="1" thickBot="1" x14ac:dyDescent="0.3">
      <c r="A263" s="76">
        <f t="shared" si="42"/>
        <v>188</v>
      </c>
      <c r="B263" s="399" t="s">
        <v>1313</v>
      </c>
      <c r="C263" s="168" t="str">
        <f t="shared" si="49"/>
        <v>Grupo electrógeno para bombas de agua de consumo</v>
      </c>
      <c r="D263" s="141" t="str">
        <f t="shared" si="50"/>
        <v>gl</v>
      </c>
      <c r="E263" s="119"/>
      <c r="G263" s="368" t="s">
        <v>1449</v>
      </c>
      <c r="H263" s="361" t="s">
        <v>4</v>
      </c>
      <c r="I263" s="135"/>
      <c r="J263" s="202"/>
    </row>
    <row r="264" spans="1:10" ht="20.100000000000001" customHeight="1" thickBot="1" x14ac:dyDescent="0.3">
      <c r="A264" s="76">
        <f t="shared" si="42"/>
        <v>188</v>
      </c>
      <c r="B264" s="299">
        <v>16</v>
      </c>
      <c r="C264" s="74" t="str">
        <f t="shared" si="49"/>
        <v xml:space="preserve"> INSTALACIÓN DE AIRE ACONDICIONADO</v>
      </c>
      <c r="D264" s="141">
        <f t="shared" si="50"/>
        <v>0</v>
      </c>
      <c r="E264" s="119"/>
      <c r="G264" s="324" t="s">
        <v>1450</v>
      </c>
      <c r="H264" s="358"/>
      <c r="I264" s="135"/>
      <c r="J264" s="202"/>
    </row>
    <row r="265" spans="1:10" ht="20.100000000000001" customHeight="1" thickBot="1" x14ac:dyDescent="0.3">
      <c r="A265" s="76">
        <f t="shared" si="42"/>
        <v>189</v>
      </c>
      <c r="B265" s="296" t="s">
        <v>1314</v>
      </c>
      <c r="C265" s="168" t="str">
        <f t="shared" si="49"/>
        <v>Instalación de aire acondicionado frio - calor</v>
      </c>
      <c r="D265" s="141" t="str">
        <f t="shared" si="50"/>
        <v>gl</v>
      </c>
      <c r="E265" s="119"/>
      <c r="G265" s="332" t="s">
        <v>1451</v>
      </c>
      <c r="H265" s="347" t="s">
        <v>4</v>
      </c>
      <c r="I265" s="135"/>
      <c r="J265" s="202"/>
    </row>
    <row r="266" spans="1:10" ht="20.100000000000001" customHeight="1" thickBot="1" x14ac:dyDescent="0.3">
      <c r="A266" s="76">
        <f t="shared" si="42"/>
        <v>189</v>
      </c>
      <c r="B266" s="398">
        <v>17</v>
      </c>
      <c r="C266" s="74" t="str">
        <f t="shared" si="49"/>
        <v xml:space="preserve"> INSTALACIÓN DE SEGURIDAD</v>
      </c>
      <c r="D266" s="141">
        <f t="shared" si="50"/>
        <v>0</v>
      </c>
      <c r="E266" s="119"/>
      <c r="G266" s="302" t="s">
        <v>1452</v>
      </c>
      <c r="H266" s="331"/>
      <c r="I266" s="135"/>
      <c r="J266" s="202"/>
    </row>
    <row r="267" spans="1:10" ht="20.100000000000001" customHeight="1" x14ac:dyDescent="0.25">
      <c r="A267" s="76">
        <f t="shared" si="42"/>
        <v>189</v>
      </c>
      <c r="B267" s="290" t="s">
        <v>1315</v>
      </c>
      <c r="C267" s="74" t="str">
        <f t="shared" si="49"/>
        <v>Contra Incendio</v>
      </c>
      <c r="D267" s="141">
        <f t="shared" si="50"/>
        <v>0</v>
      </c>
      <c r="E267" s="119"/>
      <c r="G267" s="404" t="s">
        <v>1453</v>
      </c>
      <c r="H267" s="359"/>
      <c r="I267" s="135"/>
      <c r="J267" s="202"/>
    </row>
    <row r="268" spans="1:10" ht="20.100000000000001" customHeight="1" x14ac:dyDescent="0.25">
      <c r="A268" s="76">
        <f t="shared" si="42"/>
        <v>190</v>
      </c>
      <c r="B268" s="290" t="s">
        <v>1316</v>
      </c>
      <c r="C268" s="74" t="str">
        <f t="shared" si="49"/>
        <v>Matafuegos, carteles de señalización</v>
      </c>
      <c r="D268" s="141" t="str">
        <f t="shared" si="50"/>
        <v>gl</v>
      </c>
      <c r="E268" s="119"/>
      <c r="G268" s="393" t="s">
        <v>1454</v>
      </c>
      <c r="H268" s="348" t="s">
        <v>4</v>
      </c>
      <c r="I268" s="135"/>
      <c r="J268" s="202"/>
    </row>
    <row r="269" spans="1:10" ht="20.100000000000001" customHeight="1" x14ac:dyDescent="0.25">
      <c r="A269" s="76">
        <f t="shared" si="42"/>
        <v>191</v>
      </c>
      <c r="B269" s="293" t="s">
        <v>1317</v>
      </c>
      <c r="C269" s="74" t="str">
        <f t="shared" si="49"/>
        <v xml:space="preserve">Planos   </v>
      </c>
      <c r="D269" s="141" t="str">
        <f t="shared" si="50"/>
        <v>gl</v>
      </c>
      <c r="E269" s="119"/>
      <c r="G269" s="390" t="s">
        <v>1455</v>
      </c>
      <c r="H269" s="401" t="s">
        <v>4</v>
      </c>
      <c r="I269" s="135"/>
      <c r="J269" s="202"/>
    </row>
    <row r="270" spans="1:10" ht="20.100000000000001" customHeight="1" x14ac:dyDescent="0.25">
      <c r="A270" s="76">
        <f t="shared" si="42"/>
        <v>191</v>
      </c>
      <c r="B270" s="290" t="s">
        <v>1318</v>
      </c>
      <c r="C270" s="74" t="str">
        <f t="shared" si="49"/>
        <v>Alarmas técnicas</v>
      </c>
      <c r="D270" s="141">
        <f t="shared" si="50"/>
        <v>0</v>
      </c>
      <c r="E270" s="119"/>
      <c r="G270" s="333" t="s">
        <v>1456</v>
      </c>
      <c r="H270" s="348"/>
      <c r="I270" s="135"/>
      <c r="J270" s="202"/>
    </row>
    <row r="271" spans="1:10" ht="20.100000000000001" customHeight="1" x14ac:dyDescent="0.25">
      <c r="A271" s="76">
        <f t="shared" si="42"/>
        <v>192</v>
      </c>
      <c r="B271" s="290" t="s">
        <v>1651</v>
      </c>
      <c r="C271" s="74" t="str">
        <f t="shared" ref="C271" si="51">IFERROR(VLOOKUP(J271,Tabla_Items,2,FALSE),G271)</f>
        <v>Detectores de Humo y Gas</v>
      </c>
      <c r="D271" s="141" t="str">
        <f t="shared" ref="D271" si="52">IFERROR(VLOOKUP(J271,Tabla_Items,3,FALSE),H271)</f>
        <v>gl</v>
      </c>
      <c r="E271" s="119"/>
      <c r="G271" s="400" t="s">
        <v>1650</v>
      </c>
      <c r="H271" s="348" t="s">
        <v>4</v>
      </c>
      <c r="I271" s="135"/>
      <c r="J271" s="202"/>
    </row>
    <row r="272" spans="1:10" ht="20.100000000000001" customHeight="1" x14ac:dyDescent="0.25">
      <c r="A272" s="76">
        <f t="shared" si="42"/>
        <v>193</v>
      </c>
      <c r="B272" s="293" t="s">
        <v>1319</v>
      </c>
      <c r="C272" s="74" t="str">
        <f t="shared" si="49"/>
        <v>Alarmas contra robos</v>
      </c>
      <c r="D272" s="141" t="str">
        <f t="shared" si="50"/>
        <v>gl</v>
      </c>
      <c r="E272" s="119"/>
      <c r="G272" s="334" t="s">
        <v>1457</v>
      </c>
      <c r="H272" s="360" t="s">
        <v>4</v>
      </c>
      <c r="I272" s="135"/>
      <c r="J272" s="202"/>
    </row>
    <row r="273" spans="1:10" ht="20.100000000000001" customHeight="1" thickBot="1" x14ac:dyDescent="0.3">
      <c r="A273" s="76">
        <f t="shared" si="42"/>
        <v>194</v>
      </c>
      <c r="B273" s="293" t="s">
        <v>1320</v>
      </c>
      <c r="C273" s="74" t="str">
        <f t="shared" si="49"/>
        <v>Pararrayos</v>
      </c>
      <c r="D273" s="141" t="str">
        <f t="shared" si="50"/>
        <v>Un</v>
      </c>
      <c r="E273" s="119"/>
      <c r="G273" s="335" t="s">
        <v>1458</v>
      </c>
      <c r="H273" s="361" t="s">
        <v>1492</v>
      </c>
      <c r="I273" s="135"/>
      <c r="J273" s="202"/>
    </row>
    <row r="274" spans="1:10" ht="20.100000000000001" customHeight="1" thickBot="1" x14ac:dyDescent="0.3">
      <c r="A274" s="76">
        <f t="shared" si="42"/>
        <v>194</v>
      </c>
      <c r="B274" s="288" t="s">
        <v>1321</v>
      </c>
      <c r="C274" s="74" t="str">
        <f t="shared" si="49"/>
        <v xml:space="preserve"> CRISTALES, ESPEJOS Y VIDRIOS</v>
      </c>
      <c r="D274" s="141">
        <f t="shared" si="50"/>
        <v>0</v>
      </c>
      <c r="E274" s="119"/>
      <c r="G274" s="302" t="s">
        <v>1459</v>
      </c>
      <c r="H274" s="349"/>
      <c r="I274" s="135"/>
      <c r="J274" s="202"/>
    </row>
    <row r="275" spans="1:10" ht="20.100000000000001" customHeight="1" x14ac:dyDescent="0.25">
      <c r="A275" s="76">
        <f t="shared" si="42"/>
        <v>195</v>
      </c>
      <c r="B275" s="290" t="s">
        <v>1322</v>
      </c>
      <c r="C275" s="74" t="str">
        <f t="shared" si="49"/>
        <v>Vidrios</v>
      </c>
      <c r="D275" s="141" t="str">
        <f t="shared" si="50"/>
        <v>m2</v>
      </c>
      <c r="E275" s="119"/>
      <c r="G275" s="336" t="s">
        <v>1460</v>
      </c>
      <c r="H275" s="347" t="s">
        <v>6</v>
      </c>
      <c r="I275" s="135"/>
      <c r="J275" s="202"/>
    </row>
    <row r="276" spans="1:10" ht="20.100000000000001" customHeight="1" x14ac:dyDescent="0.25">
      <c r="A276" s="76">
        <f t="shared" si="42"/>
        <v>196</v>
      </c>
      <c r="B276" s="293" t="s">
        <v>1652</v>
      </c>
      <c r="C276" s="74" t="str">
        <f t="shared" si="49"/>
        <v>Policarbonatos</v>
      </c>
      <c r="D276" s="141" t="str">
        <f t="shared" si="50"/>
        <v>m2</v>
      </c>
      <c r="E276" s="119"/>
      <c r="G276" s="337" t="s">
        <v>1461</v>
      </c>
      <c r="H276" s="347" t="s">
        <v>6</v>
      </c>
      <c r="I276" s="135"/>
      <c r="J276" s="202"/>
    </row>
    <row r="277" spans="1:10" ht="20.100000000000001" customHeight="1" thickBot="1" x14ac:dyDescent="0.3">
      <c r="A277" s="76">
        <f t="shared" ref="A277:A330" si="53">IF(D277=0,A276,A276+1)</f>
        <v>197</v>
      </c>
      <c r="B277" s="293" t="s">
        <v>1323</v>
      </c>
      <c r="C277" s="74" t="str">
        <f t="shared" si="49"/>
        <v>Espejos</v>
      </c>
      <c r="D277" s="141" t="str">
        <f t="shared" si="50"/>
        <v>m2</v>
      </c>
      <c r="E277" s="119"/>
      <c r="G277" s="337" t="s">
        <v>905</v>
      </c>
      <c r="H277" s="347" t="s">
        <v>6</v>
      </c>
      <c r="I277" s="135"/>
      <c r="J277" s="202"/>
    </row>
    <row r="278" spans="1:10" ht="20.100000000000001" customHeight="1" thickBot="1" x14ac:dyDescent="0.3">
      <c r="A278" s="76">
        <f t="shared" si="53"/>
        <v>197</v>
      </c>
      <c r="B278" s="288" t="s">
        <v>1324</v>
      </c>
      <c r="C278" s="74" t="str">
        <f t="shared" si="49"/>
        <v xml:space="preserve"> PINTURAS</v>
      </c>
      <c r="D278" s="141">
        <f t="shared" si="50"/>
        <v>0</v>
      </c>
      <c r="E278" s="119"/>
      <c r="G278" s="302" t="s">
        <v>1462</v>
      </c>
      <c r="H278" s="349"/>
      <c r="I278" s="135"/>
      <c r="J278" s="202"/>
    </row>
    <row r="279" spans="1:10" ht="20.100000000000001" customHeight="1" x14ac:dyDescent="0.25">
      <c r="A279" s="76">
        <f t="shared" si="53"/>
        <v>198</v>
      </c>
      <c r="B279" s="290" t="s">
        <v>1325</v>
      </c>
      <c r="C279" s="74" t="str">
        <f t="shared" si="49"/>
        <v>Pintura al látex en muros interiores</v>
      </c>
      <c r="D279" s="141" t="str">
        <f t="shared" si="50"/>
        <v>m2</v>
      </c>
      <c r="E279" s="119"/>
      <c r="G279" s="336" t="s">
        <v>1463</v>
      </c>
      <c r="H279" s="345" t="s">
        <v>6</v>
      </c>
      <c r="I279" s="135"/>
      <c r="J279" s="202"/>
    </row>
    <row r="280" spans="1:10" ht="20.100000000000001" customHeight="1" x14ac:dyDescent="0.25">
      <c r="A280" s="76">
        <f t="shared" si="53"/>
        <v>199</v>
      </c>
      <c r="B280" s="293" t="s">
        <v>1653</v>
      </c>
      <c r="C280" s="74" t="str">
        <f t="shared" si="49"/>
        <v>Pintura al látex en cielorrasos</v>
      </c>
      <c r="D280" s="141" t="str">
        <f t="shared" si="50"/>
        <v>m2</v>
      </c>
      <c r="E280" s="119"/>
      <c r="G280" s="338" t="s">
        <v>1464</v>
      </c>
      <c r="H280" s="347" t="s">
        <v>6</v>
      </c>
      <c r="I280" s="135"/>
      <c r="J280" s="202"/>
    </row>
    <row r="281" spans="1:10" ht="20.100000000000001" customHeight="1" x14ac:dyDescent="0.25">
      <c r="A281" s="76">
        <f t="shared" si="53"/>
        <v>199</v>
      </c>
      <c r="B281" s="290" t="s">
        <v>1654</v>
      </c>
      <c r="C281" s="74" t="str">
        <f t="shared" si="49"/>
        <v>Pintura esmalte sintético en carpintería</v>
      </c>
      <c r="D281" s="141">
        <f t="shared" si="50"/>
        <v>0</v>
      </c>
      <c r="E281" s="119"/>
      <c r="G281" s="336" t="s">
        <v>1465</v>
      </c>
      <c r="H281" s="352"/>
      <c r="I281" s="135"/>
      <c r="J281" s="202"/>
    </row>
    <row r="282" spans="1:10" ht="20.100000000000001" customHeight="1" x14ac:dyDescent="0.25">
      <c r="A282" s="76">
        <f t="shared" si="53"/>
        <v>200</v>
      </c>
      <c r="B282" s="293" t="s">
        <v>1655</v>
      </c>
      <c r="C282" s="74" t="str">
        <f t="shared" si="49"/>
        <v>Sobre Carpintería Metálica y Herrería</v>
      </c>
      <c r="D282" s="141" t="str">
        <f t="shared" si="50"/>
        <v>m2</v>
      </c>
      <c r="E282" s="119"/>
      <c r="G282" s="339" t="s">
        <v>1466</v>
      </c>
      <c r="H282" s="347" t="s">
        <v>6</v>
      </c>
      <c r="I282" s="135"/>
      <c r="J282" s="202"/>
    </row>
    <row r="283" spans="1:10" ht="20.100000000000001" customHeight="1" x14ac:dyDescent="0.25">
      <c r="A283" s="76">
        <f t="shared" si="53"/>
        <v>201</v>
      </c>
      <c r="B283" s="293" t="s">
        <v>1656</v>
      </c>
      <c r="C283" s="74" t="str">
        <f t="shared" si="49"/>
        <v>Pintura Antióxido</v>
      </c>
      <c r="D283" s="141" t="str">
        <f t="shared" si="50"/>
        <v>m2</v>
      </c>
      <c r="E283" s="119"/>
      <c r="G283" s="339" t="s">
        <v>1467</v>
      </c>
      <c r="H283" s="347" t="s">
        <v>6</v>
      </c>
      <c r="I283" s="135"/>
      <c r="J283" s="202"/>
    </row>
    <row r="284" spans="1:10" ht="20.100000000000001" customHeight="1" x14ac:dyDescent="0.25">
      <c r="A284" s="76">
        <f t="shared" si="53"/>
        <v>201</v>
      </c>
      <c r="B284" s="293" t="s">
        <v>1657</v>
      </c>
      <c r="C284" s="74" t="str">
        <f t="shared" si="49"/>
        <v>Pinturas varias</v>
      </c>
      <c r="D284" s="141">
        <f t="shared" si="50"/>
        <v>0</v>
      </c>
      <c r="E284" s="119"/>
      <c r="G284" s="332" t="s">
        <v>1468</v>
      </c>
      <c r="H284" s="346"/>
      <c r="I284" s="135"/>
      <c r="J284" s="202"/>
    </row>
    <row r="285" spans="1:10" ht="20.100000000000001" customHeight="1" thickBot="1" x14ac:dyDescent="0.3">
      <c r="A285" s="76">
        <f t="shared" si="53"/>
        <v>202</v>
      </c>
      <c r="B285" s="299" t="s">
        <v>1658</v>
      </c>
      <c r="C285" s="74" t="str">
        <f t="shared" si="49"/>
        <v>Pintura esmalte sintético en paredes (friso)</v>
      </c>
      <c r="D285" s="141" t="str">
        <f t="shared" si="50"/>
        <v>m2</v>
      </c>
      <c r="E285" s="119"/>
      <c r="G285" s="340" t="s">
        <v>1469</v>
      </c>
      <c r="H285" s="355" t="s">
        <v>6</v>
      </c>
      <c r="I285" s="135"/>
      <c r="J285" s="202"/>
    </row>
    <row r="286" spans="1:10" ht="20.100000000000001" customHeight="1" thickBot="1" x14ac:dyDescent="0.3">
      <c r="A286" s="76">
        <f t="shared" si="53"/>
        <v>202</v>
      </c>
      <c r="B286" s="295" t="s">
        <v>1326</v>
      </c>
      <c r="C286" s="74" t="str">
        <f t="shared" si="49"/>
        <v xml:space="preserve"> SEÑALETICA</v>
      </c>
      <c r="D286" s="141">
        <f t="shared" si="50"/>
        <v>0</v>
      </c>
      <c r="E286" s="119"/>
      <c r="G286" s="324" t="s">
        <v>1470</v>
      </c>
      <c r="H286" s="354"/>
      <c r="I286" s="135"/>
      <c r="J286" s="202"/>
    </row>
    <row r="287" spans="1:10" ht="20.100000000000001" customHeight="1" thickBot="1" x14ac:dyDescent="0.3">
      <c r="A287" s="76">
        <f t="shared" si="53"/>
        <v>203</v>
      </c>
      <c r="B287" s="293" t="s">
        <v>1327</v>
      </c>
      <c r="C287" s="74" t="str">
        <f t="shared" si="49"/>
        <v>Señalización</v>
      </c>
      <c r="D287" s="141" t="str">
        <f t="shared" si="50"/>
        <v>Un</v>
      </c>
      <c r="E287" s="119"/>
      <c r="G287" s="316" t="s">
        <v>1471</v>
      </c>
      <c r="H287" s="347" t="s">
        <v>1492</v>
      </c>
      <c r="I287" s="135"/>
      <c r="J287" s="202"/>
    </row>
    <row r="288" spans="1:10" ht="20.100000000000001" customHeight="1" thickBot="1" x14ac:dyDescent="0.3">
      <c r="A288" s="76">
        <f t="shared" si="53"/>
        <v>203</v>
      </c>
      <c r="B288" s="288" t="s">
        <v>1659</v>
      </c>
      <c r="C288" s="74" t="str">
        <f t="shared" si="49"/>
        <v xml:space="preserve"> OBRAS EXTERIORES</v>
      </c>
      <c r="D288" s="141">
        <f t="shared" si="50"/>
        <v>0</v>
      </c>
      <c r="E288" s="119"/>
      <c r="G288" s="302" t="s">
        <v>1472</v>
      </c>
      <c r="H288" s="349"/>
      <c r="I288" s="135"/>
      <c r="J288" s="202"/>
    </row>
    <row r="289" spans="1:10" ht="20.100000000000001" customHeight="1" x14ac:dyDescent="0.25">
      <c r="A289" s="76">
        <f t="shared" si="53"/>
        <v>203</v>
      </c>
      <c r="B289" s="290" t="s">
        <v>1660</v>
      </c>
      <c r="C289" s="74" t="str">
        <f t="shared" si="49"/>
        <v xml:space="preserve">Cercos </v>
      </c>
      <c r="D289" s="141">
        <f t="shared" si="50"/>
        <v>0</v>
      </c>
      <c r="E289" s="119"/>
      <c r="G289" s="303" t="s">
        <v>1473</v>
      </c>
      <c r="H289" s="352"/>
      <c r="I289" s="135"/>
      <c r="J289" s="202"/>
    </row>
    <row r="290" spans="1:10" ht="20.100000000000001" customHeight="1" x14ac:dyDescent="0.25">
      <c r="A290" s="76">
        <f t="shared" si="53"/>
        <v>204</v>
      </c>
      <c r="B290" s="293" t="s">
        <v>1661</v>
      </c>
      <c r="C290" s="74" t="str">
        <f t="shared" si="49"/>
        <v>Cercos Perimetrales</v>
      </c>
      <c r="D290" s="141" t="str">
        <f t="shared" si="50"/>
        <v>ml</v>
      </c>
      <c r="E290" s="119"/>
      <c r="G290" s="341" t="s">
        <v>1474</v>
      </c>
      <c r="H290" s="347" t="s">
        <v>606</v>
      </c>
      <c r="I290" s="135"/>
      <c r="J290" s="202"/>
    </row>
    <row r="291" spans="1:10" ht="20.100000000000001" customHeight="1" x14ac:dyDescent="0.25">
      <c r="A291" s="76">
        <f t="shared" si="53"/>
        <v>205</v>
      </c>
      <c r="B291" s="293" t="s">
        <v>1662</v>
      </c>
      <c r="C291" s="74" t="str">
        <f t="shared" si="49"/>
        <v>Cercos Frente</v>
      </c>
      <c r="D291" s="141" t="str">
        <f t="shared" si="50"/>
        <v>m2</v>
      </c>
      <c r="E291" s="119"/>
      <c r="G291" s="341" t="s">
        <v>1475</v>
      </c>
      <c r="H291" s="347" t="s">
        <v>6</v>
      </c>
      <c r="I291" s="135"/>
      <c r="J291" s="202"/>
    </row>
    <row r="292" spans="1:10" ht="20.100000000000001" customHeight="1" x14ac:dyDescent="0.25">
      <c r="A292" s="76">
        <f t="shared" si="53"/>
        <v>205</v>
      </c>
      <c r="B292" s="290" t="s">
        <v>1663</v>
      </c>
      <c r="C292" s="74" t="str">
        <f t="shared" si="49"/>
        <v>Equipamiento fijo</v>
      </c>
      <c r="D292" s="141">
        <f t="shared" si="50"/>
        <v>0</v>
      </c>
      <c r="E292" s="119"/>
      <c r="G292" s="313" t="s">
        <v>1476</v>
      </c>
      <c r="H292" s="345"/>
      <c r="I292" s="135"/>
      <c r="J292" s="202"/>
    </row>
    <row r="293" spans="1:10" ht="20.100000000000001" customHeight="1" x14ac:dyDescent="0.25">
      <c r="A293" s="76">
        <f t="shared" si="53"/>
        <v>206</v>
      </c>
      <c r="B293" s="293" t="s">
        <v>1664</v>
      </c>
      <c r="C293" s="74" t="str">
        <f>IFERROR(VLOOKUP(J293,Tabla_Items,2,FALSE),G293)</f>
        <v>Bancos Exteriores</v>
      </c>
      <c r="D293" s="141" t="str">
        <f>IFERROR(VLOOKUP(J293,Tabla_Items,3,FALSE),H293)</f>
        <v>gl</v>
      </c>
      <c r="E293" s="119"/>
      <c r="G293" s="341" t="s">
        <v>1790</v>
      </c>
      <c r="H293" s="347" t="s">
        <v>4</v>
      </c>
      <c r="I293" s="135"/>
      <c r="J293" s="202"/>
    </row>
    <row r="294" spans="1:10" ht="20.100000000000001" customHeight="1" x14ac:dyDescent="0.25">
      <c r="A294" s="76">
        <f t="shared" si="53"/>
        <v>207</v>
      </c>
      <c r="B294" s="293" t="s">
        <v>1665</v>
      </c>
      <c r="C294" s="74" t="str">
        <f>IFERROR(VLOOKUP(J294,Tabla_Items,2,FALSE),G294)</f>
        <v>Bicicletero</v>
      </c>
      <c r="D294" s="141" t="str">
        <f>IFERROR(VLOOKUP(J294,Tabla_Items,3,FALSE),H294)</f>
        <v>gl</v>
      </c>
      <c r="E294" s="119"/>
      <c r="G294" s="341" t="s">
        <v>1667</v>
      </c>
      <c r="H294" s="347" t="s">
        <v>4</v>
      </c>
      <c r="I294" s="135"/>
      <c r="J294" s="202"/>
    </row>
    <row r="295" spans="1:10" ht="20.100000000000001" customHeight="1" x14ac:dyDescent="0.25">
      <c r="A295" s="76">
        <f t="shared" si="53"/>
        <v>208</v>
      </c>
      <c r="B295" s="293" t="s">
        <v>1666</v>
      </c>
      <c r="C295" s="74" t="str">
        <f>IFERROR(VLOOKUP(J295,Tabla_Items,2,FALSE),G295)</f>
        <v>Bebedero</v>
      </c>
      <c r="D295" s="141" t="str">
        <f>IFERROR(VLOOKUP(J295,Tabla_Items,3,FALSE),H295)</f>
        <v>gl</v>
      </c>
      <c r="E295" s="119"/>
      <c r="G295" s="341" t="s">
        <v>1596</v>
      </c>
      <c r="H295" s="347" t="s">
        <v>4</v>
      </c>
      <c r="I295" s="135"/>
      <c r="J295" s="202"/>
    </row>
    <row r="296" spans="1:10" ht="20.100000000000001" customHeight="1" x14ac:dyDescent="0.25">
      <c r="A296" s="76">
        <f t="shared" si="53"/>
        <v>208</v>
      </c>
      <c r="B296" s="290" t="s">
        <v>1668</v>
      </c>
      <c r="C296" s="74" t="str">
        <f t="shared" si="49"/>
        <v>Parquizacion y riego</v>
      </c>
      <c r="D296" s="141">
        <f t="shared" si="50"/>
        <v>0</v>
      </c>
      <c r="E296" s="119"/>
      <c r="G296" s="313" t="s">
        <v>1477</v>
      </c>
      <c r="H296" s="345"/>
      <c r="I296" s="135"/>
      <c r="J296" s="202"/>
    </row>
    <row r="297" spans="1:10" ht="20.100000000000001" customHeight="1" x14ac:dyDescent="0.25">
      <c r="A297" s="76">
        <f t="shared" si="53"/>
        <v>209</v>
      </c>
      <c r="B297" s="290" t="s">
        <v>1671</v>
      </c>
      <c r="C297" s="74" t="str">
        <f t="shared" ref="C297" si="54">IFERROR(VLOOKUP(J297,Tabla_Items,2,FALSE),G297)</f>
        <v>Vegetación</v>
      </c>
      <c r="D297" s="141" t="str">
        <f t="shared" ref="D297" si="55">IFERROR(VLOOKUP(J297,Tabla_Items,3,FALSE),H297)</f>
        <v>gl</v>
      </c>
      <c r="E297" s="119"/>
      <c r="G297" s="313" t="s">
        <v>1670</v>
      </c>
      <c r="H297" s="345" t="s">
        <v>4</v>
      </c>
      <c r="I297" s="135"/>
      <c r="J297" s="202"/>
    </row>
    <row r="298" spans="1:10" ht="20.100000000000001" customHeight="1" x14ac:dyDescent="0.25">
      <c r="A298" s="76">
        <f t="shared" si="53"/>
        <v>209</v>
      </c>
      <c r="B298" s="293" t="s">
        <v>1669</v>
      </c>
      <c r="C298" s="74" t="str">
        <f t="shared" si="49"/>
        <v>Puentes, rampas, barandas y otros</v>
      </c>
      <c r="D298" s="141">
        <f t="shared" si="50"/>
        <v>0</v>
      </c>
      <c r="E298" s="119"/>
      <c r="G298" s="332" t="s">
        <v>1478</v>
      </c>
      <c r="H298" s="347"/>
      <c r="I298" s="135"/>
      <c r="J298" s="202"/>
    </row>
    <row r="299" spans="1:10" ht="20.100000000000001" customHeight="1" x14ac:dyDescent="0.25">
      <c r="A299" s="76">
        <f t="shared" si="53"/>
        <v>210</v>
      </c>
      <c r="B299" s="293" t="s">
        <v>1791</v>
      </c>
      <c r="C299" s="74" t="str">
        <f t="shared" si="49"/>
        <v>Rampas de Acceso</v>
      </c>
      <c r="D299" s="141" t="str">
        <f t="shared" si="50"/>
        <v>m2</v>
      </c>
      <c r="E299" s="119"/>
      <c r="G299" s="341" t="s">
        <v>1792</v>
      </c>
      <c r="H299" s="347" t="s">
        <v>6</v>
      </c>
      <c r="I299" s="135"/>
      <c r="J299" s="202"/>
    </row>
    <row r="300" spans="1:10" ht="20.100000000000001" customHeight="1" x14ac:dyDescent="0.25">
      <c r="A300" s="76">
        <f t="shared" si="53"/>
        <v>211</v>
      </c>
      <c r="B300" s="293" t="s">
        <v>1672</v>
      </c>
      <c r="C300" s="74" t="str">
        <f t="shared" ref="C300" si="56">IFERROR(VLOOKUP(J300,Tabla_Items,2,FALSE),G300)</f>
        <v>Canteros</v>
      </c>
      <c r="D300" s="141" t="str">
        <f t="shared" ref="D300" si="57">IFERROR(VLOOKUP(J300,Tabla_Items,3,FALSE),H300)</f>
        <v>m2</v>
      </c>
      <c r="E300" s="119"/>
      <c r="G300" s="341" t="s">
        <v>1673</v>
      </c>
      <c r="H300" s="347" t="s">
        <v>6</v>
      </c>
      <c r="I300" s="135"/>
      <c r="J300" s="202"/>
    </row>
    <row r="301" spans="1:10" ht="20.100000000000001" customHeight="1" thickBot="1" x14ac:dyDescent="0.3">
      <c r="A301" s="76">
        <f t="shared" si="53"/>
        <v>212</v>
      </c>
      <c r="B301" s="293" t="s">
        <v>1794</v>
      </c>
      <c r="C301" s="74" t="str">
        <f t="shared" si="49"/>
        <v>Provisiòn de Equipamiento Deportivo</v>
      </c>
      <c r="D301" s="141" t="str">
        <f t="shared" si="50"/>
        <v>ml</v>
      </c>
      <c r="E301" s="119"/>
      <c r="G301" s="341" t="s">
        <v>1793</v>
      </c>
      <c r="H301" s="347" t="s">
        <v>606</v>
      </c>
      <c r="I301" s="135"/>
      <c r="J301" s="202"/>
    </row>
    <row r="302" spans="1:10" ht="20.100000000000001" customHeight="1" thickBot="1" x14ac:dyDescent="0.3">
      <c r="A302" s="76">
        <f t="shared" si="53"/>
        <v>212</v>
      </c>
      <c r="B302" s="288">
        <v>23</v>
      </c>
      <c r="C302" s="74" t="str">
        <f t="shared" si="49"/>
        <v xml:space="preserve"> LIMPIEZA DE OBRA</v>
      </c>
      <c r="D302" s="141">
        <f t="shared" si="50"/>
        <v>0</v>
      </c>
      <c r="E302" s="119"/>
      <c r="G302" s="302" t="s">
        <v>1479</v>
      </c>
      <c r="H302" s="402"/>
      <c r="I302" s="135"/>
      <c r="J302" s="202"/>
    </row>
    <row r="303" spans="1:10" ht="20.100000000000001" customHeight="1" x14ac:dyDescent="0.25">
      <c r="A303" s="76">
        <f t="shared" si="53"/>
        <v>213</v>
      </c>
      <c r="B303" s="298" t="s">
        <v>1328</v>
      </c>
      <c r="C303" s="74" t="str">
        <f t="shared" si="49"/>
        <v>Limpieza de obra periódica</v>
      </c>
      <c r="D303" s="141" t="str">
        <f t="shared" si="50"/>
        <v>m2</v>
      </c>
      <c r="E303" s="119"/>
      <c r="G303" s="392" t="s">
        <v>1480</v>
      </c>
      <c r="H303" s="345" t="s">
        <v>6</v>
      </c>
      <c r="I303" s="135"/>
      <c r="J303" s="202"/>
    </row>
    <row r="304" spans="1:10" ht="20.100000000000001" customHeight="1" thickBot="1" x14ac:dyDescent="0.3">
      <c r="A304" s="76">
        <f t="shared" si="53"/>
        <v>214</v>
      </c>
      <c r="B304" s="290" t="s">
        <v>1329</v>
      </c>
      <c r="C304" s="74" t="str">
        <f t="shared" si="49"/>
        <v>Limpieza de obra final</v>
      </c>
      <c r="D304" s="141" t="str">
        <f t="shared" si="50"/>
        <v>m2</v>
      </c>
      <c r="E304" s="119"/>
      <c r="G304" s="392" t="s">
        <v>1481</v>
      </c>
      <c r="H304" s="345" t="s">
        <v>6</v>
      </c>
      <c r="I304" s="135"/>
      <c r="J304" s="202"/>
    </row>
    <row r="305" spans="1:10" ht="20.100000000000001" customHeight="1" thickBot="1" x14ac:dyDescent="0.3">
      <c r="A305" s="76">
        <f t="shared" si="53"/>
        <v>214</v>
      </c>
      <c r="B305" s="288">
        <v>24</v>
      </c>
      <c r="C305" s="74" t="str">
        <f t="shared" si="49"/>
        <v xml:space="preserve"> VARIOS</v>
      </c>
      <c r="D305" s="141">
        <f t="shared" si="50"/>
        <v>0</v>
      </c>
      <c r="E305" s="119"/>
      <c r="G305" s="302" t="s">
        <v>1482</v>
      </c>
      <c r="H305" s="403"/>
      <c r="I305" s="135"/>
      <c r="J305" s="202"/>
    </row>
    <row r="306" spans="1:10" ht="20.100000000000001" customHeight="1" x14ac:dyDescent="0.25">
      <c r="A306" s="76">
        <f t="shared" si="53"/>
        <v>214</v>
      </c>
      <c r="B306" s="293" t="s">
        <v>1330</v>
      </c>
      <c r="C306" s="74" t="str">
        <f t="shared" si="49"/>
        <v>Construcción de mástil y otros</v>
      </c>
      <c r="D306" s="141">
        <f t="shared" si="50"/>
        <v>0</v>
      </c>
      <c r="E306" s="119"/>
      <c r="G306" s="337" t="s">
        <v>1483</v>
      </c>
      <c r="H306" s="347"/>
      <c r="I306" s="135"/>
      <c r="J306" s="202"/>
    </row>
    <row r="307" spans="1:10" ht="20.100000000000001" customHeight="1" x14ac:dyDescent="0.25">
      <c r="A307" s="76">
        <f t="shared" si="53"/>
        <v>215</v>
      </c>
      <c r="B307" s="300" t="s">
        <v>1674</v>
      </c>
      <c r="C307" s="74" t="str">
        <f t="shared" si="49"/>
        <v>Construcción de Mastil</v>
      </c>
      <c r="D307" s="141" t="str">
        <f t="shared" si="50"/>
        <v>Un</v>
      </c>
      <c r="E307" s="119"/>
      <c r="G307" s="341" t="s">
        <v>1795</v>
      </c>
      <c r="H307" s="347" t="s">
        <v>1492</v>
      </c>
      <c r="I307" s="135"/>
      <c r="J307" s="202"/>
    </row>
    <row r="308" spans="1:10" ht="20.100000000000001" customHeight="1" x14ac:dyDescent="0.25">
      <c r="A308" s="76">
        <f t="shared" si="53"/>
        <v>215</v>
      </c>
      <c r="B308" s="293" t="s">
        <v>1331</v>
      </c>
      <c r="C308" s="74" t="str">
        <f t="shared" si="49"/>
        <v>Otros</v>
      </c>
      <c r="D308" s="141">
        <f t="shared" si="50"/>
        <v>0</v>
      </c>
      <c r="E308" s="119"/>
      <c r="G308" s="337" t="s">
        <v>1485</v>
      </c>
      <c r="H308" s="346"/>
      <c r="I308" s="135"/>
      <c r="J308" s="202"/>
    </row>
    <row r="309" spans="1:10" ht="20.100000000000001" customHeight="1" x14ac:dyDescent="0.25">
      <c r="A309" s="76">
        <f t="shared" si="53"/>
        <v>216</v>
      </c>
      <c r="B309" s="301" t="s">
        <v>1332</v>
      </c>
      <c r="C309" s="74" t="str">
        <f t="shared" si="49"/>
        <v>Guardasillas</v>
      </c>
      <c r="D309" s="141" t="str">
        <f t="shared" si="50"/>
        <v>ml</v>
      </c>
      <c r="E309" s="119"/>
      <c r="G309" s="343" t="s">
        <v>1486</v>
      </c>
      <c r="H309" s="347" t="s">
        <v>606</v>
      </c>
      <c r="I309" s="135"/>
      <c r="J309" s="202"/>
    </row>
    <row r="310" spans="1:10" ht="20.100000000000001" customHeight="1" x14ac:dyDescent="0.25">
      <c r="A310" s="76">
        <f t="shared" si="53"/>
        <v>217</v>
      </c>
      <c r="B310" s="301" t="s">
        <v>1675</v>
      </c>
      <c r="C310" s="74" t="str">
        <f t="shared" si="49"/>
        <v>Provisiòn de canastos para residuos</v>
      </c>
      <c r="D310" s="141" t="str">
        <f t="shared" si="50"/>
        <v>Un</v>
      </c>
      <c r="E310" s="119"/>
      <c r="G310" s="343" t="s">
        <v>1487</v>
      </c>
      <c r="H310" s="347" t="s">
        <v>1492</v>
      </c>
      <c r="I310" s="135"/>
      <c r="J310" s="202"/>
    </row>
    <row r="311" spans="1:10" ht="20.100000000000001" customHeight="1" x14ac:dyDescent="0.25">
      <c r="A311" s="76">
        <f t="shared" si="53"/>
        <v>217</v>
      </c>
      <c r="B311" s="301" t="s">
        <v>1676</v>
      </c>
      <c r="C311" s="74" t="str">
        <f t="shared" si="49"/>
        <v>Pizarrones</v>
      </c>
      <c r="D311" s="141">
        <f t="shared" si="50"/>
        <v>0</v>
      </c>
      <c r="E311" s="119"/>
      <c r="G311" s="343" t="s">
        <v>974</v>
      </c>
      <c r="H311" s="347"/>
      <c r="I311" s="135"/>
      <c r="J311" s="202"/>
    </row>
    <row r="312" spans="1:10" ht="20.100000000000001" customHeight="1" x14ac:dyDescent="0.25">
      <c r="A312" s="76">
        <f t="shared" si="53"/>
        <v>218</v>
      </c>
      <c r="B312" s="301" t="s">
        <v>1677</v>
      </c>
      <c r="C312" s="74" t="str">
        <f t="shared" si="49"/>
        <v>Tipo A</v>
      </c>
      <c r="D312" s="141" t="str">
        <f t="shared" si="50"/>
        <v>Un</v>
      </c>
      <c r="E312" s="119"/>
      <c r="G312" s="343" t="s">
        <v>1488</v>
      </c>
      <c r="H312" s="347" t="s">
        <v>1492</v>
      </c>
      <c r="I312" s="135"/>
      <c r="J312" s="202"/>
    </row>
    <row r="313" spans="1:10" ht="20.100000000000001" customHeight="1" x14ac:dyDescent="0.25">
      <c r="A313" s="76">
        <f t="shared" si="53"/>
        <v>219</v>
      </c>
      <c r="B313" s="301" t="s">
        <v>1678</v>
      </c>
      <c r="C313" s="74" t="str">
        <f t="shared" si="49"/>
        <v>Tipo B</v>
      </c>
      <c r="D313" s="141" t="str">
        <f t="shared" si="50"/>
        <v>Un</v>
      </c>
      <c r="E313" s="119"/>
      <c r="G313" s="343" t="s">
        <v>1489</v>
      </c>
      <c r="H313" s="347" t="s">
        <v>1492</v>
      </c>
      <c r="I313" s="135"/>
      <c r="J313" s="202"/>
    </row>
    <row r="314" spans="1:10" ht="20.100000000000001" customHeight="1" x14ac:dyDescent="0.25">
      <c r="A314" s="76">
        <f t="shared" si="53"/>
        <v>220</v>
      </c>
      <c r="B314" s="301" t="s">
        <v>1679</v>
      </c>
      <c r="C314" s="74" t="str">
        <f t="shared" ref="C314:C330" si="58">IFERROR(VLOOKUP(J314,Tabla_Items,2,FALSE),G314)</f>
        <v>Caja Guarda llaves</v>
      </c>
      <c r="D314" s="141" t="str">
        <f t="shared" ref="D314:D330" si="59">IFERROR(VLOOKUP(J314,Tabla_Items,3,FALSE),H314)</f>
        <v>Un</v>
      </c>
      <c r="E314" s="119"/>
      <c r="G314" s="343" t="s">
        <v>1490</v>
      </c>
      <c r="H314" s="347" t="s">
        <v>1492</v>
      </c>
      <c r="I314" s="135"/>
      <c r="J314" s="202"/>
    </row>
    <row r="315" spans="1:10" ht="20.100000000000001" customHeight="1" x14ac:dyDescent="0.25">
      <c r="A315" s="76">
        <f t="shared" si="53"/>
        <v>220</v>
      </c>
      <c r="B315" s="301" t="s">
        <v>1333</v>
      </c>
      <c r="C315" s="74" t="str">
        <f t="shared" si="58"/>
        <v>Equipamiento Mobiliario</v>
      </c>
      <c r="D315" s="141">
        <f t="shared" si="59"/>
        <v>0</v>
      </c>
      <c r="E315" s="119"/>
      <c r="G315" s="343" t="s">
        <v>1796</v>
      </c>
      <c r="H315" s="347"/>
      <c r="I315" s="135"/>
      <c r="J315" s="202"/>
    </row>
    <row r="316" spans="1:10" ht="20.100000000000001" customHeight="1" x14ac:dyDescent="0.25">
      <c r="A316" s="76">
        <f t="shared" si="53"/>
        <v>221</v>
      </c>
      <c r="B316" s="301" t="s">
        <v>1334</v>
      </c>
      <c r="C316" s="74" t="str">
        <f t="shared" si="58"/>
        <v>Silla S1 (25 p/ sala)</v>
      </c>
      <c r="D316" s="141" t="str">
        <f t="shared" si="59"/>
        <v xml:space="preserve">Un </v>
      </c>
      <c r="E316" s="119"/>
      <c r="G316" s="343" t="s">
        <v>1615</v>
      </c>
      <c r="H316" s="347" t="s">
        <v>1493</v>
      </c>
      <c r="I316" s="135"/>
      <c r="J316" s="202"/>
    </row>
    <row r="317" spans="1:10" ht="20.100000000000001" customHeight="1" x14ac:dyDescent="0.25">
      <c r="A317" s="76">
        <f t="shared" si="53"/>
        <v>222</v>
      </c>
      <c r="B317" s="301" t="s">
        <v>1680</v>
      </c>
      <c r="C317" s="74" t="str">
        <f t="shared" si="58"/>
        <v>Mesa Mfi 1 (1 p/ sala)</v>
      </c>
      <c r="D317" s="141" t="str">
        <f t="shared" si="59"/>
        <v>Un</v>
      </c>
      <c r="E317" s="119"/>
      <c r="G317" s="343" t="s">
        <v>1798</v>
      </c>
      <c r="H317" s="347" t="s">
        <v>1492</v>
      </c>
      <c r="I317" s="135"/>
      <c r="J317" s="202"/>
    </row>
    <row r="318" spans="1:10" ht="20.100000000000001" customHeight="1" x14ac:dyDescent="0.25">
      <c r="A318" s="76">
        <f t="shared" si="53"/>
        <v>223</v>
      </c>
      <c r="B318" s="301" t="s">
        <v>1681</v>
      </c>
      <c r="C318" s="74" t="str">
        <f t="shared" si="58"/>
        <v>Estanteria ED1 (1 p/ sala)</v>
      </c>
      <c r="D318" s="141" t="str">
        <f t="shared" si="59"/>
        <v>Un</v>
      </c>
      <c r="E318" s="119"/>
      <c r="G318" s="343" t="s">
        <v>1799</v>
      </c>
      <c r="H318" s="347" t="s">
        <v>1492</v>
      </c>
      <c r="I318" s="135"/>
      <c r="J318" s="202"/>
    </row>
    <row r="319" spans="1:10" ht="20.100000000000001" customHeight="1" x14ac:dyDescent="0.25">
      <c r="A319" s="76">
        <f t="shared" si="53"/>
        <v>224</v>
      </c>
      <c r="B319" s="301" t="s">
        <v>1682</v>
      </c>
      <c r="C319" s="74" t="str">
        <f t="shared" si="58"/>
        <v>Biblioteca Ambulante BA1 (1 p/ sala)</v>
      </c>
      <c r="D319" s="141" t="str">
        <f t="shared" si="59"/>
        <v>Un</v>
      </c>
      <c r="E319" s="119"/>
      <c r="G319" s="343" t="s">
        <v>1800</v>
      </c>
      <c r="H319" s="347" t="s">
        <v>1492</v>
      </c>
      <c r="I319" s="135"/>
      <c r="J319" s="202"/>
    </row>
    <row r="320" spans="1:10" ht="20.100000000000001" customHeight="1" x14ac:dyDescent="0.25">
      <c r="A320" s="76">
        <f t="shared" si="53"/>
        <v>225</v>
      </c>
      <c r="B320" s="301" t="s">
        <v>1683</v>
      </c>
      <c r="C320" s="74" t="str">
        <f t="shared" si="58"/>
        <v>Silla Monocasco SM-1 (1 p/ sala)</v>
      </c>
      <c r="D320" s="141" t="str">
        <f t="shared" si="59"/>
        <v>Un</v>
      </c>
      <c r="E320" s="119"/>
      <c r="G320" s="343" t="s">
        <v>1801</v>
      </c>
      <c r="H320" s="347" t="s">
        <v>1492</v>
      </c>
      <c r="I320" s="135"/>
      <c r="J320" s="202"/>
    </row>
    <row r="321" spans="1:10" ht="20.100000000000001" customHeight="1" x14ac:dyDescent="0.25">
      <c r="A321" s="76">
        <f t="shared" si="53"/>
        <v>226</v>
      </c>
      <c r="B321" s="301" t="s">
        <v>1684</v>
      </c>
      <c r="C321" s="74" t="str">
        <f t="shared" si="58"/>
        <v>Escritorio (1 p/ sala)</v>
      </c>
      <c r="D321" s="141" t="str">
        <f t="shared" si="59"/>
        <v>Un</v>
      </c>
      <c r="E321" s="119"/>
      <c r="G321" s="343" t="s">
        <v>1802</v>
      </c>
      <c r="H321" s="347" t="s">
        <v>1492</v>
      </c>
      <c r="I321" s="135"/>
      <c r="J321" s="202"/>
    </row>
    <row r="322" spans="1:10" ht="20.100000000000001" customHeight="1" x14ac:dyDescent="0.25">
      <c r="A322" s="76">
        <f t="shared" si="53"/>
        <v>227</v>
      </c>
      <c r="B322" s="301" t="s">
        <v>1685</v>
      </c>
      <c r="C322" s="74" t="str">
        <f t="shared" si="58"/>
        <v>Armario (1 p/ sala)</v>
      </c>
      <c r="D322" s="141" t="str">
        <f t="shared" si="59"/>
        <v>Un</v>
      </c>
      <c r="E322" s="119"/>
      <c r="G322" s="343" t="s">
        <v>1616</v>
      </c>
      <c r="H322" s="347" t="s">
        <v>1492</v>
      </c>
      <c r="I322" s="135"/>
      <c r="J322" s="202"/>
    </row>
    <row r="323" spans="1:10" ht="20.100000000000001" customHeight="1" x14ac:dyDescent="0.25">
      <c r="A323" s="76">
        <f t="shared" si="53"/>
        <v>228</v>
      </c>
      <c r="B323" s="301" t="s">
        <v>1686</v>
      </c>
      <c r="C323" s="74" t="str">
        <f t="shared" si="58"/>
        <v>Mueble Bajo (1 p/ sala)</v>
      </c>
      <c r="D323" s="141" t="str">
        <f t="shared" si="59"/>
        <v>Un</v>
      </c>
      <c r="E323" s="119"/>
      <c r="G323" s="343" t="s">
        <v>1803</v>
      </c>
      <c r="H323" s="347" t="s">
        <v>1492</v>
      </c>
      <c r="I323" s="135"/>
      <c r="J323" s="202"/>
    </row>
    <row r="324" spans="1:10" ht="20.100000000000001" customHeight="1" x14ac:dyDescent="0.25">
      <c r="A324" s="76">
        <f t="shared" si="53"/>
        <v>229</v>
      </c>
      <c r="B324" s="301" t="s">
        <v>1687</v>
      </c>
      <c r="C324" s="74" t="str">
        <f t="shared" si="58"/>
        <v>Modulo biblioteca (1 p/ sala)</v>
      </c>
      <c r="D324" s="141" t="str">
        <f t="shared" si="59"/>
        <v>Un</v>
      </c>
      <c r="E324" s="119"/>
      <c r="G324" s="343" t="s">
        <v>1804</v>
      </c>
      <c r="H324" s="347" t="s">
        <v>1492</v>
      </c>
      <c r="I324" s="135"/>
      <c r="J324" s="202"/>
    </row>
    <row r="325" spans="1:10" ht="20.100000000000001" customHeight="1" x14ac:dyDescent="0.25">
      <c r="A325" s="76">
        <f t="shared" si="53"/>
        <v>230</v>
      </c>
      <c r="B325" s="301" t="s">
        <v>1688</v>
      </c>
      <c r="C325" s="74" t="str">
        <f t="shared" si="58"/>
        <v>Escritorio p/ direccion</v>
      </c>
      <c r="D325" s="141" t="str">
        <f t="shared" si="59"/>
        <v>Un</v>
      </c>
      <c r="E325" s="119"/>
      <c r="G325" s="343" t="s">
        <v>1805</v>
      </c>
      <c r="H325" s="347" t="s">
        <v>1492</v>
      </c>
      <c r="I325" s="135"/>
      <c r="J325" s="202"/>
    </row>
    <row r="326" spans="1:10" ht="20.100000000000001" customHeight="1" x14ac:dyDescent="0.25">
      <c r="A326" s="76">
        <f t="shared" si="53"/>
        <v>231</v>
      </c>
      <c r="B326" s="301" t="s">
        <v>1689</v>
      </c>
      <c r="C326" s="74" t="str">
        <f t="shared" si="58"/>
        <v xml:space="preserve">Silla Monocasco SM-1 </v>
      </c>
      <c r="D326" s="141" t="str">
        <f t="shared" si="59"/>
        <v>Un</v>
      </c>
      <c r="E326" s="119"/>
      <c r="G326" s="343" t="s">
        <v>1806</v>
      </c>
      <c r="H326" s="347" t="s">
        <v>1492</v>
      </c>
      <c r="I326" s="135"/>
      <c r="J326" s="202"/>
    </row>
    <row r="327" spans="1:10" ht="20.100000000000001" customHeight="1" x14ac:dyDescent="0.25">
      <c r="A327" s="76">
        <f t="shared" si="53"/>
        <v>232</v>
      </c>
      <c r="B327" s="301" t="s">
        <v>1690</v>
      </c>
      <c r="C327" s="74" t="str">
        <f t="shared" si="58"/>
        <v xml:space="preserve">Armario   </v>
      </c>
      <c r="D327" s="141" t="str">
        <f t="shared" si="59"/>
        <v>Un</v>
      </c>
      <c r="E327" s="119"/>
      <c r="G327" s="343" t="s">
        <v>1807</v>
      </c>
      <c r="H327" s="347" t="s">
        <v>1492</v>
      </c>
      <c r="I327" s="135"/>
      <c r="J327" s="202"/>
    </row>
    <row r="328" spans="1:10" ht="20.100000000000001" customHeight="1" x14ac:dyDescent="0.25">
      <c r="A328" s="76">
        <f t="shared" si="53"/>
        <v>233</v>
      </c>
      <c r="B328" s="301" t="s">
        <v>1797</v>
      </c>
      <c r="C328" s="74" t="str">
        <f t="shared" ref="C328" si="60">IFERROR(VLOOKUP(J328,Tabla_Items,2,FALSE),G328)</f>
        <v>Mangrullo</v>
      </c>
      <c r="D328" s="141" t="str">
        <f t="shared" ref="D328" si="61">IFERROR(VLOOKUP(J328,Tabla_Items,3,FALSE),H328)</f>
        <v>Un</v>
      </c>
      <c r="E328" s="119"/>
      <c r="G328" s="343" t="s">
        <v>1617</v>
      </c>
      <c r="H328" s="347" t="s">
        <v>1492</v>
      </c>
      <c r="I328" s="135"/>
      <c r="J328" s="202"/>
    </row>
    <row r="329" spans="1:10" ht="20.100000000000001" customHeight="1" x14ac:dyDescent="0.25">
      <c r="A329" s="76">
        <f t="shared" si="53"/>
        <v>234</v>
      </c>
      <c r="B329" s="301" t="s">
        <v>1808</v>
      </c>
      <c r="C329" s="74" t="str">
        <f t="shared" ref="C329" si="62">IFERROR(VLOOKUP(J329,Tabla_Items,2,FALSE),G329)</f>
        <v>Calesita</v>
      </c>
      <c r="D329" s="141" t="str">
        <f t="shared" ref="D329" si="63">IFERROR(VLOOKUP(J329,Tabla_Items,3,FALSE),H329)</f>
        <v>Un</v>
      </c>
      <c r="E329" s="119"/>
      <c r="G329" s="343" t="s">
        <v>1618</v>
      </c>
      <c r="H329" s="347" t="s">
        <v>1492</v>
      </c>
      <c r="I329" s="135"/>
      <c r="J329" s="202"/>
    </row>
    <row r="330" spans="1:10" ht="20.100000000000001" customHeight="1" thickBot="1" x14ac:dyDescent="0.3">
      <c r="A330" s="76">
        <f t="shared" si="53"/>
        <v>235</v>
      </c>
      <c r="B330" s="294" t="s">
        <v>1335</v>
      </c>
      <c r="C330" s="74" t="str">
        <f t="shared" si="58"/>
        <v>Planos aprobados</v>
      </c>
      <c r="D330" s="141" t="str">
        <f t="shared" si="59"/>
        <v>Un</v>
      </c>
      <c r="E330" s="119"/>
      <c r="G330" s="337" t="s">
        <v>1491</v>
      </c>
      <c r="H330" s="347" t="s">
        <v>1492</v>
      </c>
      <c r="I330" s="135"/>
      <c r="J330" s="202"/>
    </row>
    <row r="331" spans="1:10" ht="20.100000000000001" customHeight="1" x14ac:dyDescent="0.2">
      <c r="H331" s="135"/>
      <c r="I331" s="135"/>
    </row>
    <row r="332" spans="1:10" ht="20.100000000000001" customHeight="1" x14ac:dyDescent="0.2">
      <c r="H332" s="135"/>
      <c r="I332" s="135"/>
    </row>
    <row r="333" spans="1:10" ht="20.100000000000001" customHeight="1" x14ac:dyDescent="0.2">
      <c r="H333" s="135"/>
      <c r="I333" s="135"/>
    </row>
    <row r="334" spans="1:10" ht="20.100000000000001" customHeight="1" x14ac:dyDescent="0.2">
      <c r="H334" s="135"/>
      <c r="I334" s="135"/>
    </row>
    <row r="335" spans="1:10" ht="20.100000000000001" customHeight="1" x14ac:dyDescent="0.2">
      <c r="H335" s="135"/>
      <c r="I335" s="135"/>
    </row>
    <row r="336" spans="1:10" ht="20.100000000000001" customHeight="1" x14ac:dyDescent="0.2">
      <c r="H336" s="135"/>
      <c r="I336" s="135"/>
    </row>
    <row r="337" spans="3:9" ht="20.100000000000001" customHeight="1" x14ac:dyDescent="0.2">
      <c r="H337" s="135"/>
      <c r="I337" s="135"/>
    </row>
    <row r="338" spans="3:9" ht="20.100000000000001" customHeight="1" x14ac:dyDescent="0.2">
      <c r="H338" s="135"/>
      <c r="I338" s="135"/>
    </row>
    <row r="339" spans="3:9" ht="20.100000000000001" customHeight="1" x14ac:dyDescent="0.2">
      <c r="H339" s="135"/>
      <c r="I339" s="135"/>
    </row>
    <row r="340" spans="3:9" ht="20.100000000000001" customHeight="1" x14ac:dyDescent="0.2">
      <c r="H340" s="135"/>
      <c r="I340" s="135"/>
    </row>
    <row r="341" spans="3:9" ht="20.100000000000001" customHeight="1" x14ac:dyDescent="0.2">
      <c r="H341" s="135"/>
      <c r="I341" s="135"/>
    </row>
    <row r="342" spans="3:9" ht="20.100000000000001" customHeight="1" x14ac:dyDescent="0.2">
      <c r="H342" s="135"/>
      <c r="I342" s="135"/>
    </row>
    <row r="343" spans="3:9" ht="20.100000000000001" customHeight="1" x14ac:dyDescent="0.2">
      <c r="H343" s="135"/>
      <c r="I343" s="135"/>
    </row>
    <row r="344" spans="3:9" ht="20.100000000000001" customHeight="1" x14ac:dyDescent="0.2">
      <c r="H344" s="135"/>
      <c r="I344" s="135"/>
    </row>
    <row r="345" spans="3:9" ht="20.100000000000001" customHeight="1" x14ac:dyDescent="0.2">
      <c r="H345" s="135"/>
      <c r="I345" s="135"/>
    </row>
    <row r="346" spans="3:9" ht="20.100000000000001" customHeight="1" x14ac:dyDescent="0.2">
      <c r="C346" s="76">
        <v>4</v>
      </c>
      <c r="H346" s="135"/>
      <c r="I346" s="135"/>
    </row>
    <row r="347" spans="3:9" ht="20.100000000000001" customHeight="1" x14ac:dyDescent="0.2">
      <c r="H347" s="135"/>
      <c r="I347" s="135"/>
    </row>
    <row r="348" spans="3:9" ht="20.100000000000001" customHeight="1" x14ac:dyDescent="0.2">
      <c r="H348" s="135"/>
      <c r="I348" s="135"/>
    </row>
    <row r="349" spans="3:9" ht="20.100000000000001" customHeight="1" x14ac:dyDescent="0.2">
      <c r="H349" s="135"/>
      <c r="I349" s="135"/>
    </row>
    <row r="350" spans="3:9" ht="20.100000000000001" customHeight="1" x14ac:dyDescent="0.2">
      <c r="H350" s="135"/>
      <c r="I350" s="135"/>
    </row>
    <row r="351" spans="3:9" ht="20.100000000000001" customHeight="1" x14ac:dyDescent="0.2">
      <c r="H351" s="135"/>
      <c r="I351" s="135"/>
    </row>
    <row r="352" spans="3:9" ht="20.100000000000001" customHeight="1" x14ac:dyDescent="0.2">
      <c r="H352" s="135"/>
      <c r="I352" s="135"/>
    </row>
    <row r="353" spans="8:9" ht="20.100000000000001" customHeight="1" x14ac:dyDescent="0.2">
      <c r="H353" s="135"/>
      <c r="I353" s="135"/>
    </row>
    <row r="354" spans="8:9" ht="20.100000000000001" customHeight="1" x14ac:dyDescent="0.2">
      <c r="H354" s="135"/>
      <c r="I354" s="135"/>
    </row>
    <row r="355" spans="8:9" ht="20.100000000000001" customHeight="1" x14ac:dyDescent="0.2">
      <c r="H355" s="135"/>
      <c r="I355" s="135"/>
    </row>
    <row r="356" spans="8:9" ht="20.100000000000001" customHeight="1" x14ac:dyDescent="0.2">
      <c r="H356" s="135"/>
      <c r="I356" s="135"/>
    </row>
    <row r="357" spans="8:9" ht="20.100000000000001" customHeight="1" x14ac:dyDescent="0.2">
      <c r="H357" s="135"/>
      <c r="I357" s="135"/>
    </row>
    <row r="358" spans="8:9" ht="20.100000000000001" customHeight="1" x14ac:dyDescent="0.2">
      <c r="H358" s="135"/>
      <c r="I358" s="135"/>
    </row>
    <row r="359" spans="8:9" ht="20.100000000000001" customHeight="1" x14ac:dyDescent="0.2">
      <c r="H359" s="135"/>
      <c r="I359" s="135"/>
    </row>
    <row r="360" spans="8:9" ht="20.100000000000001" customHeight="1" x14ac:dyDescent="0.2">
      <c r="H360" s="135"/>
      <c r="I360" s="135"/>
    </row>
    <row r="361" spans="8:9" ht="20.100000000000001" customHeight="1" x14ac:dyDescent="0.2">
      <c r="H361" s="135"/>
      <c r="I361" s="135"/>
    </row>
    <row r="362" spans="8:9" ht="20.100000000000001" customHeight="1" x14ac:dyDescent="0.2">
      <c r="H362" s="135"/>
      <c r="I362" s="135"/>
    </row>
    <row r="363" spans="8:9" ht="20.100000000000001" customHeight="1" x14ac:dyDescent="0.2">
      <c r="H363" s="135"/>
      <c r="I363" s="135"/>
    </row>
    <row r="364" spans="8:9" ht="20.100000000000001" customHeight="1" x14ac:dyDescent="0.2">
      <c r="H364" s="135"/>
      <c r="I364" s="135"/>
    </row>
    <row r="365" spans="8:9" ht="20.100000000000001" customHeight="1" x14ac:dyDescent="0.2">
      <c r="H365" s="135"/>
      <c r="I365" s="135"/>
    </row>
    <row r="366" spans="8:9" ht="20.100000000000001" customHeight="1" x14ac:dyDescent="0.2">
      <c r="H366" s="135"/>
      <c r="I366" s="135"/>
    </row>
    <row r="367" spans="8:9" ht="20.100000000000001" customHeight="1" x14ac:dyDescent="0.2">
      <c r="H367" s="135"/>
      <c r="I367" s="135"/>
    </row>
    <row r="368" spans="8:9" ht="20.100000000000001" customHeight="1" x14ac:dyDescent="0.2">
      <c r="H368" s="135"/>
      <c r="I368" s="135"/>
    </row>
    <row r="369" spans="8:9" ht="20.100000000000001" customHeight="1" x14ac:dyDescent="0.2">
      <c r="H369" s="135"/>
      <c r="I369" s="135"/>
    </row>
    <row r="370" spans="8:9" ht="20.100000000000001" customHeight="1" x14ac:dyDescent="0.2">
      <c r="H370" s="135"/>
      <c r="I370" s="135"/>
    </row>
    <row r="371" spans="8:9" ht="20.100000000000001" customHeight="1" x14ac:dyDescent="0.2">
      <c r="H371" s="135"/>
      <c r="I371" s="135"/>
    </row>
    <row r="372" spans="8:9" ht="20.100000000000001" customHeight="1" x14ac:dyDescent="0.2">
      <c r="H372" s="135"/>
      <c r="I372" s="135"/>
    </row>
    <row r="373" spans="8:9" ht="20.100000000000001" customHeight="1" x14ac:dyDescent="0.2">
      <c r="H373" s="135"/>
      <c r="I373" s="135"/>
    </row>
    <row r="374" spans="8:9" ht="20.100000000000001" customHeight="1" x14ac:dyDescent="0.2">
      <c r="H374" s="135"/>
      <c r="I374" s="135"/>
    </row>
    <row r="375" spans="8:9" ht="20.100000000000001" customHeight="1" x14ac:dyDescent="0.2">
      <c r="H375" s="135"/>
      <c r="I375" s="135"/>
    </row>
    <row r="376" spans="8:9" ht="20.100000000000001" customHeight="1" x14ac:dyDescent="0.2">
      <c r="H376" s="135"/>
      <c r="I376" s="135"/>
    </row>
    <row r="377" spans="8:9" ht="20.100000000000001" customHeight="1" x14ac:dyDescent="0.2">
      <c r="H377" s="135"/>
      <c r="I377" s="135"/>
    </row>
    <row r="378" spans="8:9" ht="20.100000000000001" customHeight="1" x14ac:dyDescent="0.2">
      <c r="H378" s="135"/>
      <c r="I378" s="135"/>
    </row>
    <row r="379" spans="8:9" ht="20.100000000000001" customHeight="1" x14ac:dyDescent="0.2">
      <c r="H379" s="135"/>
      <c r="I379" s="135"/>
    </row>
    <row r="380" spans="8:9" ht="20.100000000000001" customHeight="1" x14ac:dyDescent="0.2">
      <c r="H380" s="135"/>
      <c r="I380" s="135"/>
    </row>
    <row r="381" spans="8:9" ht="20.100000000000001" customHeight="1" x14ac:dyDescent="0.2">
      <c r="H381" s="135"/>
      <c r="I381" s="135"/>
    </row>
    <row r="382" spans="8:9" ht="20.100000000000001" customHeight="1" x14ac:dyDescent="0.2">
      <c r="H382" s="135"/>
      <c r="I382" s="135"/>
    </row>
    <row r="383" spans="8:9" ht="20.100000000000001" customHeight="1" x14ac:dyDescent="0.2">
      <c r="H383" s="135"/>
      <c r="I383" s="135"/>
    </row>
    <row r="384" spans="8:9" ht="20.100000000000001" customHeight="1" x14ac:dyDescent="0.2">
      <c r="H384" s="135"/>
      <c r="I384" s="135"/>
    </row>
    <row r="385" spans="3:9" ht="20.100000000000001" customHeight="1" x14ac:dyDescent="0.2">
      <c r="H385" s="135"/>
      <c r="I385" s="135"/>
    </row>
    <row r="386" spans="3:9" ht="20.100000000000001" customHeight="1" x14ac:dyDescent="0.2">
      <c r="H386" s="135"/>
      <c r="I386" s="135"/>
    </row>
    <row r="387" spans="3:9" ht="20.100000000000001" customHeight="1" x14ac:dyDescent="0.2">
      <c r="H387" s="135"/>
      <c r="I387" s="135"/>
    </row>
    <row r="388" spans="3:9" ht="20.100000000000001" customHeight="1" x14ac:dyDescent="0.2">
      <c r="H388" s="135"/>
      <c r="I388" s="135"/>
    </row>
    <row r="389" spans="3:9" ht="20.100000000000001" customHeight="1" x14ac:dyDescent="0.2">
      <c r="H389" s="135"/>
      <c r="I389" s="135"/>
    </row>
    <row r="390" spans="3:9" ht="20.100000000000001" customHeight="1" x14ac:dyDescent="0.2">
      <c r="H390" s="135"/>
      <c r="I390" s="135"/>
    </row>
    <row r="391" spans="3:9" ht="20.100000000000001" customHeight="1" x14ac:dyDescent="0.2">
      <c r="H391" s="135"/>
      <c r="I391" s="135"/>
    </row>
    <row r="392" spans="3:9" ht="20.100000000000001" customHeight="1" x14ac:dyDescent="0.2">
      <c r="H392" s="135"/>
      <c r="I392" s="135"/>
    </row>
    <row r="393" spans="3:9" ht="20.100000000000001" customHeight="1" x14ac:dyDescent="0.2">
      <c r="H393" s="135"/>
      <c r="I393" s="135"/>
    </row>
    <row r="394" spans="3:9" ht="20.100000000000001" customHeight="1" x14ac:dyDescent="0.2">
      <c r="H394" s="135"/>
      <c r="I394" s="135"/>
    </row>
    <row r="395" spans="3:9" ht="20.100000000000001" customHeight="1" x14ac:dyDescent="0.2">
      <c r="H395" s="135"/>
      <c r="I395" s="135"/>
    </row>
    <row r="396" spans="3:9" ht="20.100000000000001" customHeight="1" x14ac:dyDescent="0.2">
      <c r="C396" s="76">
        <v>5</v>
      </c>
      <c r="H396" s="135"/>
      <c r="I396" s="135"/>
    </row>
    <row r="397" spans="3:9" ht="20.100000000000001" customHeight="1" x14ac:dyDescent="0.2">
      <c r="H397" s="135"/>
      <c r="I397" s="135"/>
    </row>
    <row r="398" spans="3:9" ht="20.100000000000001" customHeight="1" x14ac:dyDescent="0.2">
      <c r="H398" s="135"/>
      <c r="I398" s="135"/>
    </row>
    <row r="399" spans="3:9" ht="20.100000000000001" customHeight="1" x14ac:dyDescent="0.2">
      <c r="H399" s="135"/>
      <c r="I399" s="135"/>
    </row>
    <row r="400" spans="3:9" ht="20.100000000000001" customHeight="1" x14ac:dyDescent="0.2">
      <c r="H400" s="135"/>
      <c r="I400" s="135"/>
    </row>
    <row r="401" spans="8:9" ht="20.100000000000001" customHeight="1" x14ac:dyDescent="0.2">
      <c r="H401" s="135"/>
      <c r="I401" s="135"/>
    </row>
    <row r="402" spans="8:9" ht="20.100000000000001" customHeight="1" x14ac:dyDescent="0.2">
      <c r="H402" s="135"/>
      <c r="I402" s="135"/>
    </row>
    <row r="403" spans="8:9" ht="20.100000000000001" customHeight="1" x14ac:dyDescent="0.2">
      <c r="H403" s="135"/>
      <c r="I403" s="135"/>
    </row>
    <row r="404" spans="8:9" ht="20.100000000000001" customHeight="1" x14ac:dyDescent="0.2">
      <c r="H404" s="135"/>
      <c r="I404" s="135"/>
    </row>
    <row r="405" spans="8:9" ht="20.100000000000001" customHeight="1" x14ac:dyDescent="0.2">
      <c r="H405" s="135"/>
      <c r="I405" s="135"/>
    </row>
    <row r="406" spans="8:9" ht="20.100000000000001" customHeight="1" x14ac:dyDescent="0.2">
      <c r="H406" s="135"/>
      <c r="I406" s="135"/>
    </row>
    <row r="407" spans="8:9" ht="20.100000000000001" customHeight="1" x14ac:dyDescent="0.2">
      <c r="H407" s="135"/>
      <c r="I407" s="135"/>
    </row>
    <row r="408" spans="8:9" ht="20.100000000000001" customHeight="1" x14ac:dyDescent="0.2">
      <c r="H408" s="135"/>
      <c r="I408" s="135"/>
    </row>
    <row r="409" spans="8:9" ht="20.100000000000001" customHeight="1" x14ac:dyDescent="0.2">
      <c r="H409" s="135"/>
      <c r="I409" s="135"/>
    </row>
    <row r="410" spans="8:9" ht="20.100000000000001" customHeight="1" x14ac:dyDescent="0.2">
      <c r="H410" s="135"/>
      <c r="I410" s="135"/>
    </row>
    <row r="411" spans="8:9" ht="20.100000000000001" customHeight="1" x14ac:dyDescent="0.2">
      <c r="H411" s="135"/>
      <c r="I411" s="135"/>
    </row>
    <row r="412" spans="8:9" ht="20.100000000000001" customHeight="1" x14ac:dyDescent="0.2">
      <c r="H412" s="135"/>
      <c r="I412" s="135"/>
    </row>
    <row r="413" spans="8:9" ht="20.100000000000001" customHeight="1" x14ac:dyDescent="0.2">
      <c r="H413" s="135"/>
      <c r="I413" s="135"/>
    </row>
    <row r="414" spans="8:9" ht="20.100000000000001" customHeight="1" x14ac:dyDescent="0.2">
      <c r="H414" s="135"/>
      <c r="I414" s="135"/>
    </row>
    <row r="415" spans="8:9" ht="20.100000000000001" customHeight="1" x14ac:dyDescent="0.2">
      <c r="H415" s="135"/>
      <c r="I415" s="135"/>
    </row>
    <row r="416" spans="8:9" ht="20.100000000000001" customHeight="1" x14ac:dyDescent="0.2">
      <c r="H416" s="135"/>
      <c r="I416" s="135"/>
    </row>
    <row r="417" spans="8:9" ht="20.100000000000001" customHeight="1" x14ac:dyDescent="0.2">
      <c r="H417" s="135"/>
      <c r="I417" s="135"/>
    </row>
    <row r="418" spans="8:9" ht="20.100000000000001" customHeight="1" x14ac:dyDescent="0.2">
      <c r="H418" s="135"/>
      <c r="I418" s="135"/>
    </row>
    <row r="419" spans="8:9" ht="20.100000000000001" customHeight="1" x14ac:dyDescent="0.2">
      <c r="H419" s="135"/>
      <c r="I419" s="135"/>
    </row>
    <row r="420" spans="8:9" ht="20.100000000000001" customHeight="1" x14ac:dyDescent="0.2">
      <c r="H420" s="135"/>
      <c r="I420" s="135"/>
    </row>
    <row r="421" spans="8:9" ht="20.100000000000001" customHeight="1" x14ac:dyDescent="0.2">
      <c r="H421" s="135"/>
      <c r="I421" s="135"/>
    </row>
    <row r="422" spans="8:9" ht="20.100000000000001" customHeight="1" x14ac:dyDescent="0.2">
      <c r="H422" s="135"/>
      <c r="I422" s="135"/>
    </row>
    <row r="423" spans="8:9" ht="20.100000000000001" customHeight="1" x14ac:dyDescent="0.2">
      <c r="H423" s="135"/>
      <c r="I423" s="135"/>
    </row>
    <row r="424" spans="8:9" ht="20.100000000000001" customHeight="1" x14ac:dyDescent="0.2">
      <c r="H424" s="135"/>
      <c r="I424" s="135"/>
    </row>
    <row r="425" spans="8:9" ht="20.100000000000001" customHeight="1" x14ac:dyDescent="0.2">
      <c r="H425" s="135"/>
      <c r="I425" s="135"/>
    </row>
    <row r="426" spans="8:9" ht="20.100000000000001" customHeight="1" x14ac:dyDescent="0.2">
      <c r="H426" s="135"/>
      <c r="I426" s="135"/>
    </row>
    <row r="427" spans="8:9" ht="20.100000000000001" customHeight="1" x14ac:dyDescent="0.2">
      <c r="H427" s="135"/>
      <c r="I427" s="135"/>
    </row>
    <row r="428" spans="8:9" ht="20.100000000000001" customHeight="1" x14ac:dyDescent="0.2">
      <c r="H428" s="135"/>
      <c r="I428" s="135"/>
    </row>
    <row r="429" spans="8:9" ht="20.100000000000001" customHeight="1" x14ac:dyDescent="0.2">
      <c r="H429" s="135"/>
      <c r="I429" s="135"/>
    </row>
    <row r="430" spans="8:9" ht="20.100000000000001" customHeight="1" x14ac:dyDescent="0.2">
      <c r="H430" s="135"/>
      <c r="I430" s="135"/>
    </row>
    <row r="431" spans="8:9" ht="20.100000000000001" customHeight="1" x14ac:dyDescent="0.2">
      <c r="H431" s="135"/>
      <c r="I431" s="135"/>
    </row>
    <row r="432" spans="8:9" ht="20.100000000000001" customHeight="1" x14ac:dyDescent="0.2">
      <c r="H432" s="135"/>
      <c r="I432" s="135"/>
    </row>
    <row r="433" spans="3:9" ht="20.100000000000001" customHeight="1" x14ac:dyDescent="0.2">
      <c r="H433" s="135"/>
      <c r="I433" s="135"/>
    </row>
    <row r="434" spans="3:9" ht="20.100000000000001" customHeight="1" x14ac:dyDescent="0.2">
      <c r="H434" s="135"/>
      <c r="I434" s="135"/>
    </row>
    <row r="435" spans="3:9" ht="20.100000000000001" customHeight="1" x14ac:dyDescent="0.2">
      <c r="H435" s="135"/>
      <c r="I435" s="135"/>
    </row>
    <row r="436" spans="3:9" ht="20.100000000000001" customHeight="1" x14ac:dyDescent="0.2">
      <c r="H436" s="135"/>
      <c r="I436" s="135"/>
    </row>
    <row r="437" spans="3:9" ht="20.100000000000001" customHeight="1" x14ac:dyDescent="0.2">
      <c r="H437" s="135"/>
      <c r="I437" s="135"/>
    </row>
    <row r="438" spans="3:9" ht="20.100000000000001" customHeight="1" x14ac:dyDescent="0.2">
      <c r="H438" s="135"/>
      <c r="I438" s="135"/>
    </row>
    <row r="439" spans="3:9" ht="20.100000000000001" customHeight="1" x14ac:dyDescent="0.2">
      <c r="H439" s="135"/>
      <c r="I439" s="135"/>
    </row>
    <row r="440" spans="3:9" ht="20.100000000000001" customHeight="1" x14ac:dyDescent="0.2">
      <c r="H440" s="135"/>
      <c r="I440" s="135"/>
    </row>
    <row r="441" spans="3:9" ht="20.100000000000001" customHeight="1" x14ac:dyDescent="0.2">
      <c r="H441" s="135"/>
      <c r="I441" s="135"/>
    </row>
    <row r="442" spans="3:9" ht="20.100000000000001" customHeight="1" x14ac:dyDescent="0.2">
      <c r="H442" s="135"/>
      <c r="I442" s="135"/>
    </row>
    <row r="443" spans="3:9" ht="20.100000000000001" customHeight="1" x14ac:dyDescent="0.2">
      <c r="H443" s="135"/>
      <c r="I443" s="135"/>
    </row>
    <row r="444" spans="3:9" ht="20.100000000000001" customHeight="1" x14ac:dyDescent="0.2">
      <c r="H444" s="135"/>
      <c r="I444" s="135"/>
    </row>
    <row r="445" spans="3:9" ht="20.100000000000001" customHeight="1" x14ac:dyDescent="0.2">
      <c r="H445" s="135"/>
      <c r="I445" s="135"/>
    </row>
    <row r="446" spans="3:9" ht="20.100000000000001" customHeight="1" x14ac:dyDescent="0.2">
      <c r="C446" s="76">
        <v>5</v>
      </c>
    </row>
    <row r="496" spans="3:3" ht="20.100000000000001" customHeight="1" x14ac:dyDescent="0.2">
      <c r="C496" s="76">
        <v>5</v>
      </c>
    </row>
    <row r="546" spans="3:3" ht="20.100000000000001" customHeight="1" x14ac:dyDescent="0.2">
      <c r="C546" s="76">
        <v>5</v>
      </c>
    </row>
    <row r="596" spans="3:3" ht="20.100000000000001" customHeight="1" x14ac:dyDescent="0.2">
      <c r="C596" s="76">
        <v>5</v>
      </c>
    </row>
    <row r="646" spans="3:3" ht="20.100000000000001" customHeight="1" x14ac:dyDescent="0.2">
      <c r="C646" s="76">
        <v>5</v>
      </c>
    </row>
    <row r="696" spans="3:3" ht="20.100000000000001" customHeight="1" x14ac:dyDescent="0.2">
      <c r="C696" s="76">
        <v>5</v>
      </c>
    </row>
    <row r="746" spans="3:3" ht="20.100000000000001" customHeight="1" x14ac:dyDescent="0.2">
      <c r="C746" s="76">
        <v>5</v>
      </c>
    </row>
    <row r="796" spans="3:3" ht="20.100000000000001" customHeight="1" x14ac:dyDescent="0.2">
      <c r="C796" s="76">
        <v>5</v>
      </c>
    </row>
    <row r="846" spans="3:3" ht="20.100000000000001" customHeight="1" x14ac:dyDescent="0.2">
      <c r="C846" s="76">
        <v>5</v>
      </c>
    </row>
    <row r="896" spans="3:3" ht="20.100000000000001" customHeight="1" x14ac:dyDescent="0.2">
      <c r="C896" s="76">
        <v>5</v>
      </c>
    </row>
    <row r="946" spans="3:3" ht="20.100000000000001" customHeight="1" x14ac:dyDescent="0.2">
      <c r="C946" s="76">
        <v>5</v>
      </c>
    </row>
    <row r="947" spans="3:3" ht="20.100000000000001" customHeight="1" x14ac:dyDescent="0.2">
      <c r="C947" s="76" t="str">
        <f>Datos!B48</f>
        <v>2.1.2</v>
      </c>
    </row>
    <row r="996" spans="3:3" ht="20.100000000000001" customHeight="1" x14ac:dyDescent="0.2">
      <c r="C996" s="76">
        <v>5</v>
      </c>
    </row>
    <row r="997" spans="3:3" ht="20.100000000000001" customHeight="1" x14ac:dyDescent="0.2">
      <c r="C997" s="76" t="str">
        <f>Datos!B49</f>
        <v>2.1.3</v>
      </c>
    </row>
    <row r="1046" spans="3:3" ht="20.100000000000001" customHeight="1" x14ac:dyDescent="0.2">
      <c r="C1046" s="76">
        <v>5</v>
      </c>
    </row>
    <row r="1047" spans="3:3" ht="20.100000000000001" customHeight="1" x14ac:dyDescent="0.2">
      <c r="C1047" s="76" t="e">
        <f>Datos!#REF!</f>
        <v>#REF!</v>
      </c>
    </row>
    <row r="1096" spans="3:3" ht="20.100000000000001" customHeight="1" x14ac:dyDescent="0.2">
      <c r="C1096" s="76">
        <v>5</v>
      </c>
    </row>
    <row r="1097" spans="3:3" ht="20.100000000000001" customHeight="1" x14ac:dyDescent="0.2">
      <c r="C1097" s="76" t="str">
        <f>Datos!B51</f>
        <v>2.2</v>
      </c>
    </row>
    <row r="1147" spans="3:3" ht="20.100000000000001" customHeight="1" x14ac:dyDescent="0.2">
      <c r="C1147" s="76" t="e">
        <f>Datos!#REF!</f>
        <v>#REF!</v>
      </c>
    </row>
    <row r="1196" spans="3:3" ht="20.100000000000001" customHeight="1" x14ac:dyDescent="0.2">
      <c r="C1196" s="76">
        <v>7</v>
      </c>
    </row>
    <row r="1197" spans="3:3" ht="20.100000000000001" customHeight="1" x14ac:dyDescent="0.2">
      <c r="C1197" s="76" t="str">
        <f>Datos!B53</f>
        <v>3.1</v>
      </c>
    </row>
    <row r="1247" spans="3:3" ht="20.100000000000001" customHeight="1" x14ac:dyDescent="0.2">
      <c r="C1247" s="76" t="str">
        <f>Datos!B54</f>
        <v>3.1.1</v>
      </c>
    </row>
    <row r="1296" spans="3:3" ht="20.100000000000001" customHeight="1" x14ac:dyDescent="0.2">
      <c r="C1296" s="76">
        <v>8</v>
      </c>
    </row>
    <row r="1297" spans="3:3" ht="20.100000000000001" customHeight="1" x14ac:dyDescent="0.2">
      <c r="C1297" s="76" t="e">
        <f>Datos!#REF!</f>
        <v>#REF!</v>
      </c>
    </row>
    <row r="1346" spans="3:3" ht="20.100000000000001" customHeight="1" x14ac:dyDescent="0.2">
      <c r="C1346" s="76">
        <v>8</v>
      </c>
    </row>
    <row r="1347" spans="3:3" ht="20.100000000000001" customHeight="1" x14ac:dyDescent="0.2">
      <c r="C1347" s="76" t="str">
        <f>Datos!B55</f>
        <v>3.1.4</v>
      </c>
    </row>
    <row r="1396" spans="3:3" ht="20.100000000000001" customHeight="1" x14ac:dyDescent="0.2">
      <c r="C1396" s="76">
        <v>8</v>
      </c>
    </row>
    <row r="1397" spans="3:3" ht="20.100000000000001" customHeight="1" x14ac:dyDescent="0.2">
      <c r="C1397" s="76" t="str">
        <f>Datos!B56</f>
        <v>3.1.5</v>
      </c>
    </row>
    <row r="1446" spans="3:3" ht="20.100000000000001" customHeight="1" x14ac:dyDescent="0.2">
      <c r="C1446" s="76">
        <v>8</v>
      </c>
    </row>
    <row r="1447" spans="3:3" ht="20.100000000000001" customHeight="1" x14ac:dyDescent="0.2">
      <c r="C1447" s="76" t="str">
        <f>Datos!B57</f>
        <v>3.1.6</v>
      </c>
    </row>
    <row r="1496" spans="3:3" ht="20.100000000000001" customHeight="1" x14ac:dyDescent="0.2">
      <c r="C1496" s="76">
        <v>8</v>
      </c>
    </row>
    <row r="1497" spans="3:3" ht="20.100000000000001" customHeight="1" x14ac:dyDescent="0.2">
      <c r="C1497" s="76" t="str">
        <f>Datos!B58</f>
        <v>3.1.7</v>
      </c>
    </row>
    <row r="1547" spans="3:3" ht="20.100000000000001" customHeight="1" x14ac:dyDescent="0.2">
      <c r="C1547" s="76" t="str">
        <f>Datos!B59</f>
        <v>3.1.8</v>
      </c>
    </row>
    <row r="1597" spans="3:3" ht="20.100000000000001" customHeight="1" x14ac:dyDescent="0.2">
      <c r="C1597" s="76" t="str">
        <f>Datos!B60</f>
        <v>3.1.9</v>
      </c>
    </row>
    <row r="1647" spans="3:3" ht="20.100000000000001" customHeight="1" x14ac:dyDescent="0.2">
      <c r="C1647" s="76" t="str">
        <f>Datos!B61</f>
        <v>3.1.10</v>
      </c>
    </row>
    <row r="1696" spans="3:3" ht="20.100000000000001" customHeight="1" x14ac:dyDescent="0.2">
      <c r="C1696" s="76">
        <v>12</v>
      </c>
    </row>
    <row r="1697" spans="3:3" ht="20.100000000000001" customHeight="1" x14ac:dyDescent="0.2">
      <c r="C1697" s="76" t="str">
        <f>Datos!B63</f>
        <v>3.2.1</v>
      </c>
    </row>
    <row r="1746" spans="3:3" ht="20.100000000000001" customHeight="1" x14ac:dyDescent="0.2">
      <c r="C1746" s="76">
        <v>12</v>
      </c>
    </row>
    <row r="1747" spans="3:3" ht="20.100000000000001" customHeight="1" x14ac:dyDescent="0.2">
      <c r="C1747" s="76" t="str">
        <f>Datos!B64</f>
        <v>3.2.2</v>
      </c>
    </row>
    <row r="1796" spans="3:3" ht="20.100000000000001" customHeight="1" x14ac:dyDescent="0.2">
      <c r="C1796" s="76">
        <v>12</v>
      </c>
    </row>
    <row r="1797" spans="3:3" ht="20.100000000000001" customHeight="1" x14ac:dyDescent="0.2">
      <c r="C1797" s="76" t="e">
        <f>Datos!#REF!</f>
        <v>#REF!</v>
      </c>
    </row>
    <row r="1846" spans="3:3" ht="20.100000000000001" customHeight="1" x14ac:dyDescent="0.2">
      <c r="C1846" s="76">
        <v>12</v>
      </c>
    </row>
    <row r="1847" spans="3:3" ht="20.100000000000001" customHeight="1" x14ac:dyDescent="0.2">
      <c r="C1847" s="76">
        <f>Datos!B66</f>
        <v>4</v>
      </c>
    </row>
    <row r="1896" spans="3:3" ht="20.100000000000001" customHeight="1" x14ac:dyDescent="0.2">
      <c r="C1896" s="76">
        <v>12</v>
      </c>
    </row>
    <row r="1897" spans="3:3" ht="20.100000000000001" customHeight="1" x14ac:dyDescent="0.2">
      <c r="C1897" s="76" t="str">
        <f>Datos!B67</f>
        <v>4.1</v>
      </c>
    </row>
    <row r="1946" spans="3:3" ht="20.100000000000001" customHeight="1" x14ac:dyDescent="0.2">
      <c r="C1946" s="76">
        <v>13</v>
      </c>
    </row>
    <row r="1947" spans="3:3" ht="20.100000000000001" customHeight="1" x14ac:dyDescent="0.2">
      <c r="C1947" s="76" t="e">
        <f>Datos!#REF!</f>
        <v>#REF!</v>
      </c>
    </row>
    <row r="1996" spans="3:3" ht="20.100000000000001" customHeight="1" x14ac:dyDescent="0.2">
      <c r="C1996" s="76">
        <v>13</v>
      </c>
    </row>
    <row r="1997" spans="3:3" ht="20.100000000000001" customHeight="1" x14ac:dyDescent="0.2">
      <c r="C1997" s="76" t="str">
        <f>Datos!B69</f>
        <v>4.1.2</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24" priority="23" stopIfTrue="1">
      <formula>#REF!=1</formula>
    </cfRule>
  </conditionalFormatting>
  <conditionalFormatting sqref="B26:B177">
    <cfRule type="expression" dxfId="123" priority="24" stopIfTrue="1">
      <formula>#REF!&gt;0</formula>
    </cfRule>
    <cfRule type="expression" dxfId="122" priority="25" stopIfTrue="1">
      <formula>#REF!&gt;0</formula>
    </cfRule>
    <cfRule type="expression" dxfId="121" priority="26" stopIfTrue="1">
      <formula>#REF!&gt;0</formula>
    </cfRule>
  </conditionalFormatting>
  <conditionalFormatting sqref="D15:D18">
    <cfRule type="expression" dxfId="120" priority="31" stopIfTrue="1">
      <formula>#REF!=1</formula>
    </cfRule>
  </conditionalFormatting>
  <conditionalFormatting sqref="C26:C330">
    <cfRule type="expression" dxfId="119" priority="7" stopIfTrue="1">
      <formula>#REF!&gt;0</formula>
    </cfRule>
    <cfRule type="expression" dxfId="118" priority="8" stopIfTrue="1">
      <formula>#REF!&gt;0</formula>
    </cfRule>
    <cfRule type="expression" dxfId="117" priority="9" stopIfTrue="1">
      <formula>#REF!&gt;0</formula>
    </cfRule>
  </conditionalFormatting>
  <dataValidations disablePrompts="1" count="1">
    <dataValidation type="list" allowBlank="1" showInputMessage="1" showErrorMessage="1" sqref="H218:H220" xr:uid="{CA8DA7E1-4807-47FA-8ACB-B07C329580CB}">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61 B211"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J26:J330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01"/>
  <sheetViews>
    <sheetView showGridLines="0" showZeros="0" view="pageBreakPreview" topLeftCell="A302" zoomScaleNormal="90" zoomScaleSheetLayoutView="100" workbookViewId="0">
      <selection activeCell="B18" sqref="B18:C322"/>
    </sheetView>
  </sheetViews>
  <sheetFormatPr baseColWidth="10" defaultColWidth="11.42578125" defaultRowHeight="12.75" x14ac:dyDescent="0.2"/>
  <cols>
    <col min="1" max="1" width="8.7109375" style="146" customWidth="1"/>
    <col min="2" max="3" width="30.7109375" style="146"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ENI Nº 66</v>
      </c>
      <c r="D2" s="149"/>
      <c r="E2" s="149"/>
      <c r="F2" s="149"/>
      <c r="G2" s="149"/>
      <c r="I2" s="149"/>
    </row>
    <row r="3" spans="1:9" s="106" customFormat="1" ht="20.100000000000001" customHeight="1" x14ac:dyDescent="0.2">
      <c r="A3" s="148" t="s">
        <v>15</v>
      </c>
      <c r="B3" s="148"/>
      <c r="C3" s="150" t="str">
        <f>Ubicación</f>
        <v>9 de Julio</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152598974.5</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360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19" t="s">
        <v>990</v>
      </c>
      <c r="B15" s="421" t="s">
        <v>0</v>
      </c>
      <c r="C15" s="422"/>
      <c r="D15" s="419" t="s">
        <v>1</v>
      </c>
      <c r="E15" s="419" t="s">
        <v>2</v>
      </c>
      <c r="F15" s="418" t="s">
        <v>1030</v>
      </c>
      <c r="G15" s="418" t="s">
        <v>1031</v>
      </c>
      <c r="H15" s="418" t="s">
        <v>1009</v>
      </c>
      <c r="I15" s="419" t="s">
        <v>13</v>
      </c>
    </row>
    <row r="16" spans="1:9" ht="20.100000000000001" customHeight="1" x14ac:dyDescent="0.2">
      <c r="A16" s="420"/>
      <c r="B16" s="423"/>
      <c r="C16" s="424"/>
      <c r="D16" s="420"/>
      <c r="E16" s="420"/>
      <c r="F16" s="418"/>
      <c r="G16" s="418"/>
      <c r="H16" s="418"/>
      <c r="I16" s="420"/>
    </row>
    <row r="17" spans="1:9" ht="20.100000000000001" customHeight="1" x14ac:dyDescent="0.2">
      <c r="A17" s="73"/>
      <c r="B17" s="133"/>
      <c r="C17" s="133"/>
      <c r="D17" s="73"/>
      <c r="E17" s="73"/>
      <c r="F17" s="133"/>
      <c r="G17" s="133"/>
      <c r="I17" s="163"/>
    </row>
    <row r="18" spans="1:9" ht="24.95" customHeight="1" x14ac:dyDescent="0.2">
      <c r="A18" s="143">
        <f>Datos!B26</f>
        <v>1</v>
      </c>
      <c r="B18" s="415" t="str">
        <f t="shared" ref="B18" si="0">IFERROR(VLOOKUP(A18,Tabla_Datos,2,FALSE),"")</f>
        <v xml:space="preserve"> TRABAJOS PREPARATORIOS</v>
      </c>
      <c r="C18" s="416"/>
      <c r="D18" s="164">
        <f t="shared" ref="D18" si="1">IFERROR(VLOOKUP(A18,Tabla_Datos,3,FALSE),"")</f>
        <v>0</v>
      </c>
      <c r="E18" s="165">
        <f t="shared" ref="E18" si="2">IFERROR(VLOOKUP(A18,Tabla_Datos,4,FALSE),0)</f>
        <v>0</v>
      </c>
      <c r="F18" s="166">
        <f t="shared" ref="F18" si="3">IFERROR(VLOOKUP(A18,Tabla_Analisis_Precio,7,FALSE),0)</f>
        <v>0</v>
      </c>
      <c r="G18" s="124">
        <f t="shared" ref="G18" si="4">ROUND(PrecioUnitario(F18,Costo_Financiero,Gasto_Generales_Porcentaje,Beneficio,Ingresos_Brutos,IVA),2)</f>
        <v>0</v>
      </c>
      <c r="H18" s="124">
        <f>ROUND(E18*G18,2)</f>
        <v>0</v>
      </c>
      <c r="I18" s="167">
        <f t="shared" ref="I18" si="5">IFERROR(H18/Monto_Oferta,0)</f>
        <v>0</v>
      </c>
    </row>
    <row r="19" spans="1:9" ht="24.95" customHeight="1" x14ac:dyDescent="0.2">
      <c r="A19" s="143" t="str">
        <f>Datos!B27</f>
        <v>1.1</v>
      </c>
      <c r="B19" s="415" t="str">
        <f t="shared" ref="B19:B82" si="6">IFERROR(VLOOKUP(A19,Tabla_Datos,2,FALSE),"")</f>
        <v>Preparación y limpieza de los terrenos.</v>
      </c>
      <c r="C19" s="416"/>
      <c r="D19" s="164">
        <f t="shared" ref="D19:D82" si="7">IFERROR(VLOOKUP(A19,Tabla_Datos,3,FALSE),"")</f>
        <v>0</v>
      </c>
      <c r="E19" s="165">
        <f t="shared" ref="E19:E82" si="8">IFERROR(VLOOKUP(A19,Tabla_Datos,4,FALSE),0)</f>
        <v>0</v>
      </c>
      <c r="F19" s="166">
        <f t="shared" ref="F19:F82" si="9">IFERROR(VLOOKUP(A19,Tabla_Analisis_Precio,7,FALSE),0)</f>
        <v>0</v>
      </c>
      <c r="G19" s="124">
        <f t="shared" ref="G19:G82" si="10">ROUND(PrecioUnitario(F19,Costo_Financiero,Gasto_Generales_Porcentaje,Beneficio,Ingresos_Brutos,IVA),2)</f>
        <v>0</v>
      </c>
      <c r="H19" s="124">
        <f t="shared" ref="H19:H82" si="11">ROUND(E19*G19,2)</f>
        <v>0</v>
      </c>
      <c r="I19" s="167">
        <f t="shared" ref="I19:I82" si="12">IFERROR(H19/Monto_Oferta,0)</f>
        <v>0</v>
      </c>
    </row>
    <row r="20" spans="1:9" ht="24.95" customHeight="1" x14ac:dyDescent="0.2">
      <c r="A20" s="143" t="str">
        <f>Datos!B28</f>
        <v>1.1.1</v>
      </c>
      <c r="B20" s="415" t="str">
        <f t="shared" si="6"/>
        <v>Preparación y limpieza de los terrenos.</v>
      </c>
      <c r="C20" s="416"/>
      <c r="D20" s="164" t="str">
        <f t="shared" si="7"/>
        <v>m2</v>
      </c>
      <c r="E20" s="165">
        <f t="shared" si="8"/>
        <v>0</v>
      </c>
      <c r="F20" s="166">
        <f t="shared" si="9"/>
        <v>0</v>
      </c>
      <c r="G20" s="124">
        <f t="shared" si="10"/>
        <v>0</v>
      </c>
      <c r="H20" s="124">
        <f t="shared" si="11"/>
        <v>0</v>
      </c>
      <c r="I20" s="167">
        <f t="shared" si="12"/>
        <v>0</v>
      </c>
    </row>
    <row r="21" spans="1:9" ht="24.95" customHeight="1" x14ac:dyDescent="0.2">
      <c r="A21" s="143" t="str">
        <f>Datos!B29</f>
        <v>1.1.2</v>
      </c>
      <c r="B21" s="415" t="str">
        <f t="shared" si="6"/>
        <v>Demoliciones</v>
      </c>
      <c r="C21" s="416"/>
      <c r="D21" s="164" t="str">
        <f t="shared" si="7"/>
        <v>m2</v>
      </c>
      <c r="E21" s="165">
        <f t="shared" si="8"/>
        <v>0</v>
      </c>
      <c r="F21" s="166">
        <f t="shared" si="9"/>
        <v>0</v>
      </c>
      <c r="G21" s="124">
        <f t="shared" si="10"/>
        <v>0</v>
      </c>
      <c r="H21" s="124">
        <f t="shared" si="11"/>
        <v>0</v>
      </c>
      <c r="I21" s="167">
        <f t="shared" si="12"/>
        <v>0</v>
      </c>
    </row>
    <row r="22" spans="1:9" ht="24.95" customHeight="1" x14ac:dyDescent="0.2">
      <c r="A22" s="143" t="str">
        <f>Datos!B30</f>
        <v>1.1.3</v>
      </c>
      <c r="B22" s="415" t="str">
        <f t="shared" si="6"/>
        <v>Construcción del Obrador, Depósito de materiales, Sanitarios de personal</v>
      </c>
      <c r="C22" s="416"/>
      <c r="D22" s="164" t="str">
        <f t="shared" si="7"/>
        <v>Un</v>
      </c>
      <c r="E22" s="165">
        <f t="shared" si="8"/>
        <v>0</v>
      </c>
      <c r="F22" s="166">
        <f t="shared" si="9"/>
        <v>0</v>
      </c>
      <c r="G22" s="124">
        <f t="shared" si="10"/>
        <v>0</v>
      </c>
      <c r="H22" s="124">
        <f t="shared" si="11"/>
        <v>0</v>
      </c>
      <c r="I22" s="167">
        <f t="shared" si="12"/>
        <v>0</v>
      </c>
    </row>
    <row r="23" spans="1:9" ht="24.95" customHeight="1" x14ac:dyDescent="0.2">
      <c r="A23" s="143" t="str">
        <f>Datos!B31</f>
        <v>1.1.4</v>
      </c>
      <c r="B23" s="415" t="str">
        <f t="shared" si="6"/>
        <v>Provisión y colocación del Cartel de Obra</v>
      </c>
      <c r="C23" s="416"/>
      <c r="D23" s="164" t="str">
        <f t="shared" si="7"/>
        <v xml:space="preserve">Un </v>
      </c>
      <c r="E23" s="165">
        <f t="shared" si="8"/>
        <v>0</v>
      </c>
      <c r="F23" s="166">
        <f t="shared" si="9"/>
        <v>0</v>
      </c>
      <c r="G23" s="124">
        <f t="shared" si="10"/>
        <v>0</v>
      </c>
      <c r="H23" s="124">
        <f t="shared" si="11"/>
        <v>0</v>
      </c>
      <c r="I23" s="167">
        <f t="shared" si="12"/>
        <v>0</v>
      </c>
    </row>
    <row r="24" spans="1:9" ht="24.95" customHeight="1" x14ac:dyDescent="0.2">
      <c r="A24" s="143" t="str">
        <f>Datos!B32</f>
        <v>1.2</v>
      </c>
      <c r="B24" s="415" t="str">
        <f t="shared" si="6"/>
        <v>Replanteo y Otros</v>
      </c>
      <c r="C24" s="416"/>
      <c r="D24" s="164">
        <f t="shared" si="7"/>
        <v>0</v>
      </c>
      <c r="E24" s="165">
        <f t="shared" si="8"/>
        <v>0</v>
      </c>
      <c r="F24" s="166">
        <f t="shared" si="9"/>
        <v>0</v>
      </c>
      <c r="G24" s="124">
        <f t="shared" si="10"/>
        <v>0</v>
      </c>
      <c r="H24" s="124">
        <f t="shared" si="11"/>
        <v>0</v>
      </c>
      <c r="I24" s="167">
        <f t="shared" si="12"/>
        <v>0</v>
      </c>
    </row>
    <row r="25" spans="1:9" ht="24.95" customHeight="1" x14ac:dyDescent="0.2">
      <c r="A25" s="143" t="str">
        <f>Datos!B33</f>
        <v>1.2.1</v>
      </c>
      <c r="B25" s="415" t="str">
        <f t="shared" si="6"/>
        <v>Replanteo de la Obra</v>
      </c>
      <c r="C25" s="416"/>
      <c r="D25" s="164" t="str">
        <f t="shared" si="7"/>
        <v>m2</v>
      </c>
      <c r="E25" s="165">
        <f t="shared" si="8"/>
        <v>0</v>
      </c>
      <c r="F25" s="166">
        <f t="shared" si="9"/>
        <v>0</v>
      </c>
      <c r="G25" s="124">
        <f t="shared" si="10"/>
        <v>0</v>
      </c>
      <c r="H25" s="124">
        <f t="shared" si="11"/>
        <v>0</v>
      </c>
      <c r="I25" s="167">
        <f t="shared" si="12"/>
        <v>0</v>
      </c>
    </row>
    <row r="26" spans="1:9" ht="24.95" customHeight="1" x14ac:dyDescent="0.2">
      <c r="A26" s="143" t="str">
        <f>Datos!B34</f>
        <v>1.2.2</v>
      </c>
      <c r="B26" s="415" t="str">
        <f t="shared" si="6"/>
        <v>Oficina para la Inspección</v>
      </c>
      <c r="C26" s="416"/>
      <c r="D26" s="164" t="str">
        <f t="shared" si="7"/>
        <v>Un</v>
      </c>
      <c r="E26" s="165">
        <f t="shared" si="8"/>
        <v>0</v>
      </c>
      <c r="F26" s="166">
        <f t="shared" si="9"/>
        <v>0</v>
      </c>
      <c r="G26" s="124">
        <f t="shared" si="10"/>
        <v>0</v>
      </c>
      <c r="H26" s="124">
        <f t="shared" si="11"/>
        <v>0</v>
      </c>
      <c r="I26" s="167">
        <f t="shared" si="12"/>
        <v>0</v>
      </c>
    </row>
    <row r="27" spans="1:9" ht="24.95" customHeight="1" x14ac:dyDescent="0.2">
      <c r="A27" s="143" t="str">
        <f>Datos!B35</f>
        <v>1.2.3</v>
      </c>
      <c r="B27" s="415" t="str">
        <f t="shared" si="6"/>
        <v>Cegado de Pozos Absorbentes o Negros, Cámaras, Zanjas o excavaciones</v>
      </c>
      <c r="C27" s="416"/>
      <c r="D27" s="164" t="str">
        <f t="shared" si="7"/>
        <v>gl</v>
      </c>
      <c r="E27" s="165">
        <f t="shared" si="8"/>
        <v>0</v>
      </c>
      <c r="F27" s="166">
        <f t="shared" si="9"/>
        <v>0</v>
      </c>
      <c r="G27" s="124">
        <f t="shared" si="10"/>
        <v>0</v>
      </c>
      <c r="H27" s="124">
        <f t="shared" si="11"/>
        <v>0</v>
      </c>
      <c r="I27" s="167">
        <f t="shared" si="12"/>
        <v>0</v>
      </c>
    </row>
    <row r="28" spans="1:9" ht="24.95" customHeight="1" x14ac:dyDescent="0.2">
      <c r="A28" s="143" t="str">
        <f>Datos!B36</f>
        <v>1.2.5</v>
      </c>
      <c r="B28" s="415" t="str">
        <f t="shared" si="6"/>
        <v>Vallados y Cierres Perimetrales</v>
      </c>
      <c r="C28" s="416"/>
      <c r="D28" s="164" t="str">
        <f t="shared" si="7"/>
        <v>gl</v>
      </c>
      <c r="E28" s="165">
        <f t="shared" si="8"/>
        <v>0</v>
      </c>
      <c r="F28" s="166">
        <f t="shared" si="9"/>
        <v>0</v>
      </c>
      <c r="G28" s="124">
        <f t="shared" si="10"/>
        <v>0</v>
      </c>
      <c r="H28" s="124">
        <f t="shared" si="11"/>
        <v>0</v>
      </c>
      <c r="I28" s="167">
        <f t="shared" si="12"/>
        <v>0</v>
      </c>
    </row>
    <row r="29" spans="1:9" ht="24.95" customHeight="1" x14ac:dyDescent="0.2">
      <c r="A29" s="143" t="str">
        <f>Datos!B37</f>
        <v>1.3</v>
      </c>
      <c r="B29" s="415" t="str">
        <f t="shared" si="6"/>
        <v>Actividades complementarias</v>
      </c>
      <c r="C29" s="416"/>
      <c r="D29" s="164">
        <f t="shared" si="7"/>
        <v>0</v>
      </c>
      <c r="E29" s="165">
        <f t="shared" si="8"/>
        <v>0</v>
      </c>
      <c r="F29" s="166">
        <f t="shared" si="9"/>
        <v>0</v>
      </c>
      <c r="G29" s="124">
        <f t="shared" si="10"/>
        <v>0</v>
      </c>
      <c r="H29" s="124">
        <f t="shared" si="11"/>
        <v>0</v>
      </c>
      <c r="I29" s="167">
        <f t="shared" si="12"/>
        <v>0</v>
      </c>
    </row>
    <row r="30" spans="1:9" ht="24.95" customHeight="1" x14ac:dyDescent="0.2">
      <c r="A30" s="143" t="str">
        <f>Datos!B38</f>
        <v>1.3.1</v>
      </c>
      <c r="B30" s="415" t="str">
        <f t="shared" si="6"/>
        <v>Vigilancia y alumbrado de obra</v>
      </c>
      <c r="C30" s="416"/>
      <c r="D30" s="164" t="str">
        <f t="shared" si="7"/>
        <v>gl</v>
      </c>
      <c r="E30" s="165">
        <f t="shared" si="8"/>
        <v>0</v>
      </c>
      <c r="F30" s="166">
        <f t="shared" si="9"/>
        <v>0</v>
      </c>
      <c r="G30" s="124">
        <f t="shared" si="10"/>
        <v>0</v>
      </c>
      <c r="H30" s="124">
        <f t="shared" si="11"/>
        <v>0</v>
      </c>
      <c r="I30" s="167">
        <f t="shared" si="12"/>
        <v>0</v>
      </c>
    </row>
    <row r="31" spans="1:9" ht="24.95" customHeight="1" x14ac:dyDescent="0.2">
      <c r="A31" s="143" t="str">
        <f>Datos!B39</f>
        <v>1.3.2</v>
      </c>
      <c r="B31" s="415" t="str">
        <f t="shared" si="6"/>
        <v>Energia de obra. Agua para construcción</v>
      </c>
      <c r="C31" s="416"/>
      <c r="D31" s="164" t="str">
        <f t="shared" si="7"/>
        <v>gl</v>
      </c>
      <c r="E31" s="165">
        <f t="shared" si="8"/>
        <v>0</v>
      </c>
      <c r="F31" s="166">
        <f t="shared" si="9"/>
        <v>0</v>
      </c>
      <c r="G31" s="124">
        <f t="shared" si="10"/>
        <v>0</v>
      </c>
      <c r="H31" s="124">
        <f t="shared" si="11"/>
        <v>0</v>
      </c>
      <c r="I31" s="167">
        <f t="shared" si="12"/>
        <v>0</v>
      </c>
    </row>
    <row r="32" spans="1:9" ht="24.95" customHeight="1" x14ac:dyDescent="0.2">
      <c r="A32" s="143" t="str">
        <f>Datos!B40</f>
        <v>1.3.3</v>
      </c>
      <c r="B32" s="415" t="str">
        <f t="shared" si="6"/>
        <v>Medidas de seguridad</v>
      </c>
      <c r="C32" s="416"/>
      <c r="D32" s="164" t="str">
        <f t="shared" si="7"/>
        <v>gl</v>
      </c>
      <c r="E32" s="165">
        <f t="shared" si="8"/>
        <v>0</v>
      </c>
      <c r="F32" s="166">
        <f t="shared" si="9"/>
        <v>0</v>
      </c>
      <c r="G32" s="124">
        <f t="shared" si="10"/>
        <v>0</v>
      </c>
      <c r="H32" s="124">
        <f t="shared" si="11"/>
        <v>0</v>
      </c>
      <c r="I32" s="167">
        <f t="shared" si="12"/>
        <v>0</v>
      </c>
    </row>
    <row r="33" spans="1:9" ht="24.95" customHeight="1" x14ac:dyDescent="0.2">
      <c r="A33" s="143" t="str">
        <f>Datos!B41</f>
        <v>1.4</v>
      </c>
      <c r="B33" s="415" t="str">
        <f t="shared" si="6"/>
        <v>Cumplimiento Plan de Gestión Ambiental y Social. Condiciones de Higiene y Seguridad</v>
      </c>
      <c r="C33" s="416"/>
      <c r="D33" s="164">
        <f t="shared" si="7"/>
        <v>0</v>
      </c>
      <c r="E33" s="165">
        <f t="shared" si="8"/>
        <v>0</v>
      </c>
      <c r="F33" s="166">
        <f t="shared" si="9"/>
        <v>0</v>
      </c>
      <c r="G33" s="124">
        <f t="shared" si="10"/>
        <v>0</v>
      </c>
      <c r="H33" s="124">
        <f t="shared" si="11"/>
        <v>0</v>
      </c>
      <c r="I33" s="167">
        <f t="shared" si="12"/>
        <v>0</v>
      </c>
    </row>
    <row r="34" spans="1:9" ht="24.95" customHeight="1" x14ac:dyDescent="0.2">
      <c r="A34" s="143" t="str">
        <f>Datos!B42</f>
        <v>1.4.1</v>
      </c>
      <c r="B34" s="415" t="str">
        <f t="shared" si="6"/>
        <v>Plan de Manejo Ambiental</v>
      </c>
      <c r="C34" s="416"/>
      <c r="D34" s="164" t="str">
        <f t="shared" si="7"/>
        <v>gl</v>
      </c>
      <c r="E34" s="165">
        <f t="shared" si="8"/>
        <v>0</v>
      </c>
      <c r="F34" s="166">
        <f t="shared" si="9"/>
        <v>0</v>
      </c>
      <c r="G34" s="124">
        <f t="shared" si="10"/>
        <v>0</v>
      </c>
      <c r="H34" s="124">
        <f t="shared" si="11"/>
        <v>0</v>
      </c>
      <c r="I34" s="167">
        <f t="shared" si="12"/>
        <v>0</v>
      </c>
    </row>
    <row r="35" spans="1:9" ht="24.95" customHeight="1" x14ac:dyDescent="0.2">
      <c r="A35" s="143" t="str">
        <f>Datos!B43</f>
        <v>1.4.2</v>
      </c>
      <c r="B35" s="415" t="str">
        <f t="shared" si="6"/>
        <v>Permiso Ambiental</v>
      </c>
      <c r="C35" s="416"/>
      <c r="D35" s="164" t="str">
        <f t="shared" si="7"/>
        <v>mes</v>
      </c>
      <c r="E35" s="165">
        <f t="shared" si="8"/>
        <v>0</v>
      </c>
      <c r="F35" s="166">
        <f t="shared" si="9"/>
        <v>0</v>
      </c>
      <c r="G35" s="124">
        <f t="shared" si="10"/>
        <v>0</v>
      </c>
      <c r="H35" s="124">
        <f t="shared" si="11"/>
        <v>0</v>
      </c>
      <c r="I35" s="167">
        <f t="shared" si="12"/>
        <v>0</v>
      </c>
    </row>
    <row r="36" spans="1:9" ht="24.95" customHeight="1" x14ac:dyDescent="0.2">
      <c r="A36" s="143" t="str">
        <f>Datos!B44</f>
        <v>1.4.3</v>
      </c>
      <c r="B36" s="415" t="str">
        <f t="shared" si="6"/>
        <v>Seguimiento Pmas</v>
      </c>
      <c r="C36" s="416"/>
      <c r="D36" s="164" t="str">
        <f t="shared" si="7"/>
        <v>mes</v>
      </c>
      <c r="E36" s="165">
        <f t="shared" si="8"/>
        <v>0</v>
      </c>
      <c r="F36" s="166">
        <f t="shared" si="9"/>
        <v>0</v>
      </c>
      <c r="G36" s="124">
        <f t="shared" si="10"/>
        <v>0</v>
      </c>
      <c r="H36" s="124">
        <f t="shared" si="11"/>
        <v>0</v>
      </c>
      <c r="I36" s="167">
        <f t="shared" si="12"/>
        <v>0</v>
      </c>
    </row>
    <row r="37" spans="1:9" ht="24.95" customHeight="1" x14ac:dyDescent="0.2">
      <c r="A37" s="143">
        <f>Datos!B45</f>
        <v>2</v>
      </c>
      <c r="B37" s="415" t="str">
        <f t="shared" si="6"/>
        <v>MOVIMIENTO DE SUELOS</v>
      </c>
      <c r="C37" s="416"/>
      <c r="D37" s="164">
        <f t="shared" si="7"/>
        <v>0</v>
      </c>
      <c r="E37" s="165">
        <f t="shared" si="8"/>
        <v>0</v>
      </c>
      <c r="F37" s="166">
        <f t="shared" si="9"/>
        <v>0</v>
      </c>
      <c r="G37" s="124">
        <f t="shared" si="10"/>
        <v>0</v>
      </c>
      <c r="H37" s="124">
        <f t="shared" si="11"/>
        <v>0</v>
      </c>
      <c r="I37" s="167">
        <f t="shared" si="12"/>
        <v>0</v>
      </c>
    </row>
    <row r="38" spans="1:9" ht="24.95" customHeight="1" x14ac:dyDescent="0.2">
      <c r="A38" s="143" t="str">
        <f>Datos!B46</f>
        <v>2.1</v>
      </c>
      <c r="B38" s="415" t="str">
        <f t="shared" si="6"/>
        <v>Terraplenamientos, Rellenos y Compactación</v>
      </c>
      <c r="C38" s="416"/>
      <c r="D38" s="164">
        <f t="shared" si="7"/>
        <v>0</v>
      </c>
      <c r="E38" s="165">
        <f t="shared" si="8"/>
        <v>0</v>
      </c>
      <c r="F38" s="166">
        <f t="shared" si="9"/>
        <v>0</v>
      </c>
      <c r="G38" s="124">
        <f t="shared" si="10"/>
        <v>0</v>
      </c>
      <c r="H38" s="124">
        <f t="shared" si="11"/>
        <v>0</v>
      </c>
      <c r="I38" s="167">
        <f t="shared" si="12"/>
        <v>0</v>
      </c>
    </row>
    <row r="39" spans="1:9" ht="24.95" customHeight="1" x14ac:dyDescent="0.2">
      <c r="A39" s="143" t="str">
        <f>Datos!B47</f>
        <v>2.1.1</v>
      </c>
      <c r="B39" s="415" t="str">
        <f t="shared" si="6"/>
        <v>Relleno Bajo Contrapiso</v>
      </c>
      <c r="C39" s="416"/>
      <c r="D39" s="164" t="str">
        <f t="shared" si="7"/>
        <v>m3</v>
      </c>
      <c r="E39" s="165">
        <f t="shared" si="8"/>
        <v>0</v>
      </c>
      <c r="F39" s="166">
        <f t="shared" si="9"/>
        <v>0</v>
      </c>
      <c r="G39" s="124">
        <f t="shared" si="10"/>
        <v>0</v>
      </c>
      <c r="H39" s="124">
        <f t="shared" si="11"/>
        <v>0</v>
      </c>
      <c r="I39" s="167">
        <f t="shared" si="12"/>
        <v>0</v>
      </c>
    </row>
    <row r="40" spans="1:9" ht="24.95" customHeight="1" x14ac:dyDescent="0.2">
      <c r="A40" s="143" t="str">
        <f>Datos!B48</f>
        <v>2.1.2</v>
      </c>
      <c r="B40" s="415" t="str">
        <f t="shared" si="6"/>
        <v>Relleno de Zanjas y Conductos</v>
      </c>
      <c r="C40" s="416"/>
      <c r="D40" s="164" t="str">
        <f t="shared" si="7"/>
        <v>m3</v>
      </c>
      <c r="E40" s="165">
        <f t="shared" si="8"/>
        <v>0</v>
      </c>
      <c r="F40" s="166">
        <f t="shared" si="9"/>
        <v>0</v>
      </c>
      <c r="G40" s="124">
        <f t="shared" si="10"/>
        <v>0</v>
      </c>
      <c r="H40" s="124">
        <f t="shared" si="11"/>
        <v>0</v>
      </c>
      <c r="I40" s="167">
        <f t="shared" si="12"/>
        <v>0</v>
      </c>
    </row>
    <row r="41" spans="1:9" ht="24.95" customHeight="1" x14ac:dyDescent="0.2">
      <c r="A41" s="143" t="str">
        <f>Datos!B49</f>
        <v>2.1.3</v>
      </c>
      <c r="B41" s="415" t="str">
        <f t="shared" si="6"/>
        <v>Nivelación del Terreno</v>
      </c>
      <c r="C41" s="416"/>
      <c r="D41" s="164" t="str">
        <f t="shared" si="7"/>
        <v>m3</v>
      </c>
      <c r="E41" s="165">
        <f t="shared" si="8"/>
        <v>0</v>
      </c>
      <c r="F41" s="166">
        <f t="shared" si="9"/>
        <v>0</v>
      </c>
      <c r="G41" s="124">
        <f t="shared" si="10"/>
        <v>0</v>
      </c>
      <c r="H41" s="124">
        <f t="shared" si="11"/>
        <v>0</v>
      </c>
      <c r="I41" s="167">
        <f t="shared" si="12"/>
        <v>0</v>
      </c>
    </row>
    <row r="42" spans="1:9" ht="24.95" customHeight="1" x14ac:dyDescent="0.2">
      <c r="A42" s="143" t="str">
        <f>Datos!B50</f>
        <v>2.1.4</v>
      </c>
      <c r="B42" s="415" t="str">
        <f t="shared" si="6"/>
        <v>Terraplenamientos</v>
      </c>
      <c r="C42" s="416"/>
      <c r="D42" s="164" t="str">
        <f t="shared" si="7"/>
        <v>m3</v>
      </c>
      <c r="E42" s="165">
        <f t="shared" si="8"/>
        <v>0</v>
      </c>
      <c r="F42" s="166">
        <f t="shared" si="9"/>
        <v>0</v>
      </c>
      <c r="G42" s="124">
        <f t="shared" si="10"/>
        <v>0</v>
      </c>
      <c r="H42" s="124">
        <f t="shared" si="11"/>
        <v>0</v>
      </c>
      <c r="I42" s="167">
        <f t="shared" si="12"/>
        <v>0</v>
      </c>
    </row>
    <row r="43" spans="1:9" ht="24.95" customHeight="1" x14ac:dyDescent="0.2">
      <c r="A43" s="143" t="str">
        <f>Datos!B51</f>
        <v>2.2</v>
      </c>
      <c r="B43" s="415" t="str">
        <f t="shared" si="6"/>
        <v>Excavacion para fundaciones</v>
      </c>
      <c r="C43" s="416"/>
      <c r="D43" s="164" t="str">
        <f t="shared" si="7"/>
        <v>m3</v>
      </c>
      <c r="E43" s="165">
        <f t="shared" si="8"/>
        <v>0</v>
      </c>
      <c r="F43" s="166">
        <f t="shared" si="9"/>
        <v>0</v>
      </c>
      <c r="G43" s="124">
        <f t="shared" si="10"/>
        <v>0</v>
      </c>
      <c r="H43" s="124">
        <f t="shared" si="11"/>
        <v>0</v>
      </c>
      <c r="I43" s="167">
        <f t="shared" si="12"/>
        <v>0</v>
      </c>
    </row>
    <row r="44" spans="1:9" ht="24.95" customHeight="1" x14ac:dyDescent="0.2">
      <c r="A44" s="143">
        <f>Datos!B52</f>
        <v>3</v>
      </c>
      <c r="B44" s="415" t="str">
        <f t="shared" si="6"/>
        <v>ESTRUCTURA RESISTENTE</v>
      </c>
      <c r="C44" s="416"/>
      <c r="D44" s="164">
        <f t="shared" si="7"/>
        <v>0</v>
      </c>
      <c r="E44" s="165">
        <f t="shared" si="8"/>
        <v>0</v>
      </c>
      <c r="F44" s="166">
        <f t="shared" si="9"/>
        <v>0</v>
      </c>
      <c r="G44" s="124">
        <f t="shared" si="10"/>
        <v>0</v>
      </c>
      <c r="H44" s="124">
        <f t="shared" si="11"/>
        <v>0</v>
      </c>
      <c r="I44" s="167">
        <f t="shared" si="12"/>
        <v>0</v>
      </c>
    </row>
    <row r="45" spans="1:9" ht="24.95" customHeight="1" x14ac:dyDescent="0.2">
      <c r="A45" s="143" t="str">
        <f>Datos!B53</f>
        <v>3.1</v>
      </c>
      <c r="B45" s="415" t="str">
        <f t="shared" si="6"/>
        <v>Estructura de Hº Aº</v>
      </c>
      <c r="C45" s="416"/>
      <c r="D45" s="164">
        <f t="shared" si="7"/>
        <v>0</v>
      </c>
      <c r="E45" s="165">
        <f t="shared" si="8"/>
        <v>0</v>
      </c>
      <c r="F45" s="166">
        <f t="shared" si="9"/>
        <v>0</v>
      </c>
      <c r="G45" s="124">
        <f t="shared" si="10"/>
        <v>0</v>
      </c>
      <c r="H45" s="124">
        <f t="shared" si="11"/>
        <v>0</v>
      </c>
      <c r="I45" s="167">
        <f t="shared" si="12"/>
        <v>0</v>
      </c>
    </row>
    <row r="46" spans="1:9" ht="24.95" customHeight="1" x14ac:dyDescent="0.2">
      <c r="A46" s="143" t="str">
        <f>Datos!B54</f>
        <v>3.1.1</v>
      </c>
      <c r="B46" s="415" t="str">
        <f t="shared" si="6"/>
        <v>Hormigones de limpieza y no resistentes</v>
      </c>
      <c r="C46" s="416"/>
      <c r="D46" s="164" t="str">
        <f t="shared" si="7"/>
        <v>m2</v>
      </c>
      <c r="E46" s="165">
        <f t="shared" si="8"/>
        <v>0</v>
      </c>
      <c r="F46" s="166">
        <f t="shared" si="9"/>
        <v>0</v>
      </c>
      <c r="G46" s="124">
        <f t="shared" si="10"/>
        <v>0</v>
      </c>
      <c r="H46" s="124">
        <f t="shared" si="11"/>
        <v>0</v>
      </c>
      <c r="I46" s="167">
        <f t="shared" si="12"/>
        <v>0</v>
      </c>
    </row>
    <row r="47" spans="1:9" ht="24.95" customHeight="1" x14ac:dyDescent="0.2">
      <c r="A47" s="143" t="str">
        <f>Datos!B55</f>
        <v>3.1.4</v>
      </c>
      <c r="B47" s="415" t="str">
        <f t="shared" si="6"/>
        <v>Hormigones para plateas, zapatas, bases y vigas de fundación</v>
      </c>
      <c r="C47" s="416"/>
      <c r="D47" s="164" t="str">
        <f t="shared" si="7"/>
        <v>m3</v>
      </c>
      <c r="E47" s="165">
        <f t="shared" si="8"/>
        <v>0</v>
      </c>
      <c r="F47" s="166">
        <f t="shared" si="9"/>
        <v>0</v>
      </c>
      <c r="G47" s="124">
        <f t="shared" si="10"/>
        <v>0</v>
      </c>
      <c r="H47" s="124">
        <f t="shared" si="11"/>
        <v>0</v>
      </c>
      <c r="I47" s="167">
        <f t="shared" si="12"/>
        <v>0</v>
      </c>
    </row>
    <row r="48" spans="1:9" ht="24.95" customHeight="1" x14ac:dyDescent="0.2">
      <c r="A48" s="143" t="str">
        <f>Datos!B56</f>
        <v>3.1.5</v>
      </c>
      <c r="B48" s="415" t="str">
        <f t="shared" si="6"/>
        <v>Hormigones para vigas de arriostramiento</v>
      </c>
      <c r="C48" s="416"/>
      <c r="D48" s="164" t="str">
        <f t="shared" si="7"/>
        <v>m3</v>
      </c>
      <c r="E48" s="165">
        <f t="shared" si="8"/>
        <v>0</v>
      </c>
      <c r="F48" s="166">
        <f t="shared" si="9"/>
        <v>0</v>
      </c>
      <c r="G48" s="124">
        <f t="shared" si="10"/>
        <v>0</v>
      </c>
      <c r="H48" s="124">
        <f t="shared" si="11"/>
        <v>0</v>
      </c>
      <c r="I48" s="167">
        <f t="shared" si="12"/>
        <v>0</v>
      </c>
    </row>
    <row r="49" spans="1:9" ht="24.95" customHeight="1" x14ac:dyDescent="0.2">
      <c r="A49" s="143" t="str">
        <f>Datos!B57</f>
        <v>3.1.6</v>
      </c>
      <c r="B49" s="415" t="str">
        <f t="shared" si="6"/>
        <v>Hormigones para columnas de carga</v>
      </c>
      <c r="C49" s="416"/>
      <c r="D49" s="164" t="str">
        <f t="shared" si="7"/>
        <v>m3</v>
      </c>
      <c r="E49" s="165">
        <f t="shared" si="8"/>
        <v>0</v>
      </c>
      <c r="F49" s="166">
        <f t="shared" si="9"/>
        <v>0</v>
      </c>
      <c r="G49" s="124">
        <f t="shared" si="10"/>
        <v>0</v>
      </c>
      <c r="H49" s="124">
        <f t="shared" si="11"/>
        <v>0</v>
      </c>
      <c r="I49" s="167">
        <f t="shared" si="12"/>
        <v>0</v>
      </c>
    </row>
    <row r="50" spans="1:9" ht="24.95" customHeight="1" x14ac:dyDescent="0.2">
      <c r="A50" s="143" t="str">
        <f>Datos!B58</f>
        <v>3.1.7</v>
      </c>
      <c r="B50" s="415" t="str">
        <f t="shared" si="6"/>
        <v>Hormigones para columnas de encadenado</v>
      </c>
      <c r="C50" s="416"/>
      <c r="D50" s="164" t="str">
        <f t="shared" si="7"/>
        <v>m3</v>
      </c>
      <c r="E50" s="165">
        <f t="shared" si="8"/>
        <v>0</v>
      </c>
      <c r="F50" s="166">
        <f t="shared" si="9"/>
        <v>0</v>
      </c>
      <c r="G50" s="124">
        <f t="shared" si="10"/>
        <v>0</v>
      </c>
      <c r="H50" s="124">
        <f t="shared" si="11"/>
        <v>0</v>
      </c>
      <c r="I50" s="167">
        <f t="shared" si="12"/>
        <v>0</v>
      </c>
    </row>
    <row r="51" spans="1:9" ht="24.95" customHeight="1" x14ac:dyDescent="0.2">
      <c r="A51" s="143" t="str">
        <f>Datos!B59</f>
        <v>3.1.8</v>
      </c>
      <c r="B51" s="415" t="str">
        <f t="shared" si="6"/>
        <v>Hormigones para vigas  de carga</v>
      </c>
      <c r="C51" s="416"/>
      <c r="D51" s="164" t="str">
        <f t="shared" si="7"/>
        <v>m3</v>
      </c>
      <c r="E51" s="165">
        <f t="shared" si="8"/>
        <v>0</v>
      </c>
      <c r="F51" s="166">
        <f t="shared" si="9"/>
        <v>0</v>
      </c>
      <c r="G51" s="124">
        <f t="shared" si="10"/>
        <v>0</v>
      </c>
      <c r="H51" s="124">
        <f t="shared" si="11"/>
        <v>0</v>
      </c>
      <c r="I51" s="167">
        <f t="shared" si="12"/>
        <v>0</v>
      </c>
    </row>
    <row r="52" spans="1:9" ht="24.95" customHeight="1" x14ac:dyDescent="0.2">
      <c r="A52" s="143" t="str">
        <f>Datos!B60</f>
        <v>3.1.9</v>
      </c>
      <c r="B52" s="415" t="str">
        <f t="shared" si="6"/>
        <v>Hormigones para vigas de encadenado</v>
      </c>
      <c r="C52" s="416"/>
      <c r="D52" s="164" t="str">
        <f t="shared" si="7"/>
        <v>m3</v>
      </c>
      <c r="E52" s="165">
        <f t="shared" si="8"/>
        <v>0</v>
      </c>
      <c r="F52" s="166">
        <f t="shared" si="9"/>
        <v>0</v>
      </c>
      <c r="G52" s="124">
        <f t="shared" si="10"/>
        <v>0</v>
      </c>
      <c r="H52" s="124">
        <f t="shared" si="11"/>
        <v>0</v>
      </c>
      <c r="I52" s="167">
        <f t="shared" si="12"/>
        <v>0</v>
      </c>
    </row>
    <row r="53" spans="1:9" ht="24.95" customHeight="1" x14ac:dyDescent="0.2">
      <c r="A53" s="143" t="str">
        <f>Datos!B61</f>
        <v>3.1.10</v>
      </c>
      <c r="B53" s="415" t="str">
        <f t="shared" si="6"/>
        <v>Hormigones para losas</v>
      </c>
      <c r="C53" s="416"/>
      <c r="D53" s="164" t="str">
        <f t="shared" si="7"/>
        <v>m3</v>
      </c>
      <c r="E53" s="165">
        <f t="shared" si="8"/>
        <v>0</v>
      </c>
      <c r="F53" s="166">
        <f t="shared" si="9"/>
        <v>0</v>
      </c>
      <c r="G53" s="124">
        <f t="shared" si="10"/>
        <v>0</v>
      </c>
      <c r="H53" s="124">
        <f t="shared" si="11"/>
        <v>0</v>
      </c>
      <c r="I53" s="167">
        <f t="shared" si="12"/>
        <v>0</v>
      </c>
    </row>
    <row r="54" spans="1:9" ht="24.95" customHeight="1" x14ac:dyDescent="0.2">
      <c r="A54" s="143" t="str">
        <f>Datos!B62</f>
        <v>3.2</v>
      </c>
      <c r="B54" s="415" t="str">
        <f t="shared" si="6"/>
        <v>Estructura  metálica</v>
      </c>
      <c r="C54" s="416"/>
      <c r="D54" s="164">
        <f t="shared" si="7"/>
        <v>0</v>
      </c>
      <c r="E54" s="165">
        <f t="shared" si="8"/>
        <v>0</v>
      </c>
      <c r="F54" s="166">
        <f t="shared" si="9"/>
        <v>0</v>
      </c>
      <c r="G54" s="124">
        <f t="shared" si="10"/>
        <v>0</v>
      </c>
      <c r="H54" s="124">
        <f t="shared" si="11"/>
        <v>0</v>
      </c>
      <c r="I54" s="167">
        <f t="shared" si="12"/>
        <v>0</v>
      </c>
    </row>
    <row r="55" spans="1:9" ht="24.95" customHeight="1" x14ac:dyDescent="0.2">
      <c r="A55" s="143" t="str">
        <f>Datos!B63</f>
        <v>3.2.1</v>
      </c>
      <c r="B55" s="415" t="str">
        <f t="shared" si="6"/>
        <v>Vigas, correas, y cerramiento</v>
      </c>
      <c r="C55" s="416"/>
      <c r="D55" s="164" t="str">
        <f t="shared" si="7"/>
        <v>m2</v>
      </c>
      <c r="E55" s="165">
        <f t="shared" si="8"/>
        <v>0</v>
      </c>
      <c r="F55" s="166">
        <f t="shared" si="9"/>
        <v>0</v>
      </c>
      <c r="G55" s="124">
        <f t="shared" si="10"/>
        <v>0</v>
      </c>
      <c r="H55" s="124">
        <f t="shared" si="11"/>
        <v>0</v>
      </c>
      <c r="I55" s="167">
        <f t="shared" si="12"/>
        <v>0</v>
      </c>
    </row>
    <row r="56" spans="1:9" ht="24.95" customHeight="1" x14ac:dyDescent="0.2">
      <c r="A56" s="143" t="str">
        <f>Datos!B64</f>
        <v>3.2.2</v>
      </c>
      <c r="B56" s="415" t="str">
        <f t="shared" si="6"/>
        <v>Construcción de Torre de Tanque</v>
      </c>
      <c r="C56" s="416"/>
      <c r="D56" s="164" t="str">
        <f t="shared" si="7"/>
        <v>m2</v>
      </c>
      <c r="E56" s="165">
        <f t="shared" si="8"/>
        <v>0</v>
      </c>
      <c r="F56" s="166">
        <f t="shared" si="9"/>
        <v>0</v>
      </c>
      <c r="G56" s="124">
        <f t="shared" si="10"/>
        <v>0</v>
      </c>
      <c r="H56" s="124">
        <f t="shared" si="11"/>
        <v>0</v>
      </c>
      <c r="I56" s="167">
        <f t="shared" si="12"/>
        <v>0</v>
      </c>
    </row>
    <row r="57" spans="1:9" ht="24.95" customHeight="1" x14ac:dyDescent="0.2">
      <c r="A57" s="143" t="str">
        <f>Datos!B65</f>
        <v>3.2.5</v>
      </c>
      <c r="B57" s="415" t="str">
        <f t="shared" si="6"/>
        <v>Pérgolas metálicas</v>
      </c>
      <c r="C57" s="416"/>
      <c r="D57" s="164" t="str">
        <f t="shared" si="7"/>
        <v>m2</v>
      </c>
      <c r="E57" s="165">
        <f t="shared" si="8"/>
        <v>0</v>
      </c>
      <c r="F57" s="166">
        <f t="shared" si="9"/>
        <v>0</v>
      </c>
      <c r="G57" s="124">
        <f t="shared" si="10"/>
        <v>0</v>
      </c>
      <c r="H57" s="124">
        <f t="shared" si="11"/>
        <v>0</v>
      </c>
      <c r="I57" s="167">
        <f t="shared" si="12"/>
        <v>0</v>
      </c>
    </row>
    <row r="58" spans="1:9" ht="24.95" customHeight="1" x14ac:dyDescent="0.2">
      <c r="A58" s="143">
        <f>Datos!B66</f>
        <v>4</v>
      </c>
      <c r="B58" s="415" t="str">
        <f t="shared" si="6"/>
        <v xml:space="preserve"> ALBAÑILERÍA</v>
      </c>
      <c r="C58" s="416"/>
      <c r="D58" s="164">
        <f t="shared" si="7"/>
        <v>0</v>
      </c>
      <c r="E58" s="165">
        <f t="shared" si="8"/>
        <v>0</v>
      </c>
      <c r="F58" s="166">
        <f t="shared" si="9"/>
        <v>0</v>
      </c>
      <c r="G58" s="124">
        <f t="shared" si="10"/>
        <v>0</v>
      </c>
      <c r="H58" s="124">
        <f t="shared" si="11"/>
        <v>0</v>
      </c>
      <c r="I58" s="167">
        <f t="shared" si="12"/>
        <v>0</v>
      </c>
    </row>
    <row r="59" spans="1:9" ht="24.95" customHeight="1" x14ac:dyDescent="0.2">
      <c r="A59" s="143" t="str">
        <f>Datos!B67</f>
        <v>4.1</v>
      </c>
      <c r="B59" s="415" t="str">
        <f t="shared" si="6"/>
        <v>Muros</v>
      </c>
      <c r="C59" s="416"/>
      <c r="D59" s="164">
        <f t="shared" si="7"/>
        <v>0</v>
      </c>
      <c r="E59" s="165">
        <f t="shared" si="8"/>
        <v>0</v>
      </c>
      <c r="F59" s="166">
        <f t="shared" si="9"/>
        <v>0</v>
      </c>
      <c r="G59" s="124">
        <f t="shared" si="10"/>
        <v>0</v>
      </c>
      <c r="H59" s="124">
        <f t="shared" si="11"/>
        <v>0</v>
      </c>
      <c r="I59" s="167">
        <f t="shared" si="12"/>
        <v>0</v>
      </c>
    </row>
    <row r="60" spans="1:9" ht="24.95" customHeight="1" x14ac:dyDescent="0.2">
      <c r="A60" s="143" t="str">
        <f>Datos!B68</f>
        <v>4.1.1</v>
      </c>
      <c r="B60" s="415" t="str">
        <f t="shared" si="6"/>
        <v>Mamposterías  de 0,40 m</v>
      </c>
      <c r="C60" s="416"/>
      <c r="D60" s="164" t="str">
        <f t="shared" si="7"/>
        <v>m3</v>
      </c>
      <c r="E60" s="165">
        <f t="shared" si="8"/>
        <v>0</v>
      </c>
      <c r="F60" s="166">
        <f t="shared" si="9"/>
        <v>0</v>
      </c>
      <c r="G60" s="124">
        <f t="shared" si="10"/>
        <v>0</v>
      </c>
      <c r="H60" s="124">
        <f t="shared" si="11"/>
        <v>0</v>
      </c>
      <c r="I60" s="167">
        <f t="shared" si="12"/>
        <v>0</v>
      </c>
    </row>
    <row r="61" spans="1:9" ht="24.95" customHeight="1" x14ac:dyDescent="0.2">
      <c r="A61" s="143" t="str">
        <f>Datos!B69</f>
        <v>4.1.2</v>
      </c>
      <c r="B61" s="415" t="str">
        <f t="shared" si="6"/>
        <v>Mamposterías  de ladrillón de 0,30 m</v>
      </c>
      <c r="C61" s="416"/>
      <c r="D61" s="164" t="str">
        <f t="shared" si="7"/>
        <v>m2</v>
      </c>
      <c r="E61" s="165">
        <f t="shared" si="8"/>
        <v>0</v>
      </c>
      <c r="F61" s="166">
        <f t="shared" si="9"/>
        <v>0</v>
      </c>
      <c r="G61" s="124">
        <f t="shared" si="10"/>
        <v>0</v>
      </c>
      <c r="H61" s="124">
        <f t="shared" si="11"/>
        <v>0</v>
      </c>
      <c r="I61" s="167">
        <f t="shared" si="12"/>
        <v>0</v>
      </c>
    </row>
    <row r="62" spans="1:9" ht="24.95" customHeight="1" x14ac:dyDescent="0.2">
      <c r="A62" s="143" t="str">
        <f>Datos!B70</f>
        <v>4.1.3</v>
      </c>
      <c r="B62" s="415" t="str">
        <f t="shared" si="6"/>
        <v>Mamposterías  de ladrillón de 0,20 m</v>
      </c>
      <c r="C62" s="416"/>
      <c r="D62" s="164" t="str">
        <f t="shared" si="7"/>
        <v>m2</v>
      </c>
      <c r="E62" s="165">
        <f t="shared" si="8"/>
        <v>0</v>
      </c>
      <c r="F62" s="166">
        <f t="shared" si="9"/>
        <v>0</v>
      </c>
      <c r="G62" s="124">
        <f t="shared" si="10"/>
        <v>0</v>
      </c>
      <c r="H62" s="124">
        <f t="shared" si="11"/>
        <v>0</v>
      </c>
      <c r="I62" s="167">
        <f t="shared" si="12"/>
        <v>0</v>
      </c>
    </row>
    <row r="63" spans="1:9" ht="24.95" customHeight="1" x14ac:dyDescent="0.2">
      <c r="A63" s="143" t="str">
        <f>Datos!B71</f>
        <v>4.2</v>
      </c>
      <c r="B63" s="415" t="str">
        <f t="shared" si="6"/>
        <v>Tabiques</v>
      </c>
      <c r="C63" s="416"/>
      <c r="D63" s="164">
        <f t="shared" si="7"/>
        <v>0</v>
      </c>
      <c r="E63" s="165">
        <f t="shared" si="8"/>
        <v>0</v>
      </c>
      <c r="F63" s="166">
        <f t="shared" si="9"/>
        <v>0</v>
      </c>
      <c r="G63" s="124">
        <f t="shared" si="10"/>
        <v>0</v>
      </c>
      <c r="H63" s="124">
        <f t="shared" si="11"/>
        <v>0</v>
      </c>
      <c r="I63" s="167">
        <f t="shared" si="12"/>
        <v>0</v>
      </c>
    </row>
    <row r="64" spans="1:9" ht="24.95" customHeight="1" x14ac:dyDescent="0.2">
      <c r="A64" s="143" t="str">
        <f>Datos!B72</f>
        <v>4.2.3</v>
      </c>
      <c r="B64" s="415" t="str">
        <f t="shared" si="6"/>
        <v>Tabiques de placas cementicias</v>
      </c>
      <c r="C64" s="416"/>
      <c r="D64" s="164" t="str">
        <f t="shared" si="7"/>
        <v>m2</v>
      </c>
      <c r="E64" s="165">
        <f t="shared" si="8"/>
        <v>0</v>
      </c>
      <c r="F64" s="166">
        <f t="shared" si="9"/>
        <v>0</v>
      </c>
      <c r="G64" s="124">
        <f t="shared" si="10"/>
        <v>0</v>
      </c>
      <c r="H64" s="124">
        <f t="shared" si="11"/>
        <v>0</v>
      </c>
      <c r="I64" s="167">
        <f t="shared" si="12"/>
        <v>0</v>
      </c>
    </row>
    <row r="65" spans="1:9" ht="24.95" customHeight="1" x14ac:dyDescent="0.2">
      <c r="A65" s="143" t="str">
        <f>Datos!B73</f>
        <v>4.2.5</v>
      </c>
      <c r="B65" s="415" t="str">
        <f t="shared" si="6"/>
        <v>Tabiques de Granito Natural</v>
      </c>
      <c r="C65" s="416"/>
      <c r="D65" s="164" t="str">
        <f t="shared" si="7"/>
        <v>m2</v>
      </c>
      <c r="E65" s="165">
        <f t="shared" si="8"/>
        <v>0</v>
      </c>
      <c r="F65" s="166">
        <f t="shared" si="9"/>
        <v>0</v>
      </c>
      <c r="G65" s="124">
        <f t="shared" si="10"/>
        <v>0</v>
      </c>
      <c r="H65" s="124">
        <f t="shared" si="11"/>
        <v>0</v>
      </c>
      <c r="I65" s="167">
        <f t="shared" si="12"/>
        <v>0</v>
      </c>
    </row>
    <row r="66" spans="1:9" ht="24.95" customHeight="1" x14ac:dyDescent="0.2">
      <c r="A66" s="143" t="str">
        <f>Datos!B74</f>
        <v>4.4</v>
      </c>
      <c r="B66" s="415" t="str">
        <f t="shared" si="6"/>
        <v>Aislaciones</v>
      </c>
      <c r="C66" s="416"/>
      <c r="D66" s="164">
        <f t="shared" si="7"/>
        <v>0</v>
      </c>
      <c r="E66" s="165">
        <f t="shared" si="8"/>
        <v>0</v>
      </c>
      <c r="F66" s="166">
        <f t="shared" si="9"/>
        <v>0</v>
      </c>
      <c r="G66" s="124">
        <f t="shared" si="10"/>
        <v>0</v>
      </c>
      <c r="H66" s="124">
        <f t="shared" si="11"/>
        <v>0</v>
      </c>
      <c r="I66" s="167">
        <f t="shared" si="12"/>
        <v>0</v>
      </c>
    </row>
    <row r="67" spans="1:9" ht="24.95" customHeight="1" x14ac:dyDescent="0.2">
      <c r="A67" s="143" t="str">
        <f>Datos!B75</f>
        <v>4.4.1</v>
      </c>
      <c r="B67" s="415" t="str">
        <f t="shared" si="6"/>
        <v>Capa Aisladora Horizontal y Vertical</v>
      </c>
      <c r="C67" s="416"/>
      <c r="D67" s="164" t="str">
        <f t="shared" si="7"/>
        <v>m2</v>
      </c>
      <c r="E67" s="165">
        <f t="shared" si="8"/>
        <v>0</v>
      </c>
      <c r="F67" s="166">
        <f t="shared" si="9"/>
        <v>0</v>
      </c>
      <c r="G67" s="124">
        <f t="shared" si="10"/>
        <v>0</v>
      </c>
      <c r="H67" s="124">
        <f t="shared" si="11"/>
        <v>0</v>
      </c>
      <c r="I67" s="167">
        <f t="shared" si="12"/>
        <v>0</v>
      </c>
    </row>
    <row r="68" spans="1:9" ht="24.95" customHeight="1" x14ac:dyDescent="0.2">
      <c r="A68" s="143" t="str">
        <f>Datos!B76</f>
        <v>4.5</v>
      </c>
      <c r="B68" s="415" t="str">
        <f t="shared" si="6"/>
        <v>Revoques</v>
      </c>
      <c r="C68" s="416"/>
      <c r="D68" s="164">
        <f t="shared" si="7"/>
        <v>0</v>
      </c>
      <c r="E68" s="165">
        <f t="shared" si="8"/>
        <v>0</v>
      </c>
      <c r="F68" s="166">
        <f t="shared" si="9"/>
        <v>0</v>
      </c>
      <c r="G68" s="124">
        <f t="shared" si="10"/>
        <v>0</v>
      </c>
      <c r="H68" s="124">
        <f t="shared" si="11"/>
        <v>0</v>
      </c>
      <c r="I68" s="167">
        <f t="shared" si="12"/>
        <v>0</v>
      </c>
    </row>
    <row r="69" spans="1:9" ht="24.95" customHeight="1" x14ac:dyDescent="0.2">
      <c r="A69" s="143" t="str">
        <f>Datos!B77</f>
        <v>4.5.1</v>
      </c>
      <c r="B69" s="415" t="str">
        <f t="shared" si="6"/>
        <v>Jaharro a la cal  interior y exterior</v>
      </c>
      <c r="C69" s="416"/>
      <c r="D69" s="164" t="str">
        <f t="shared" si="7"/>
        <v>m2</v>
      </c>
      <c r="E69" s="165">
        <f t="shared" si="8"/>
        <v>0</v>
      </c>
      <c r="F69" s="166">
        <f t="shared" si="9"/>
        <v>0</v>
      </c>
      <c r="G69" s="124">
        <f t="shared" si="10"/>
        <v>0</v>
      </c>
      <c r="H69" s="124">
        <f t="shared" si="11"/>
        <v>0</v>
      </c>
      <c r="I69" s="167">
        <f t="shared" si="12"/>
        <v>0</v>
      </c>
    </row>
    <row r="70" spans="1:9" ht="24.95" customHeight="1" x14ac:dyDescent="0.2">
      <c r="A70" s="143" t="str">
        <f>Datos!B78</f>
        <v>4.5.3</v>
      </c>
      <c r="B70" s="415" t="str">
        <f t="shared" si="6"/>
        <v>Jaharro bajo revestimiento</v>
      </c>
      <c r="C70" s="416"/>
      <c r="D70" s="164" t="str">
        <f t="shared" si="7"/>
        <v>m2</v>
      </c>
      <c r="E70" s="165">
        <f t="shared" si="8"/>
        <v>0</v>
      </c>
      <c r="F70" s="166">
        <f t="shared" si="9"/>
        <v>0</v>
      </c>
      <c r="G70" s="124">
        <f t="shared" si="10"/>
        <v>0</v>
      </c>
      <c r="H70" s="124">
        <f t="shared" si="11"/>
        <v>0</v>
      </c>
      <c r="I70" s="167">
        <f t="shared" si="12"/>
        <v>0</v>
      </c>
    </row>
    <row r="71" spans="1:9" ht="24.95" customHeight="1" x14ac:dyDescent="0.2">
      <c r="A71" s="143" t="str">
        <f>Datos!B79</f>
        <v>4.5.4</v>
      </c>
      <c r="B71" s="415" t="str">
        <f t="shared" si="6"/>
        <v>Enlucidos</v>
      </c>
      <c r="C71" s="416"/>
      <c r="D71" s="164" t="str">
        <f t="shared" si="7"/>
        <v>m2</v>
      </c>
      <c r="E71" s="165">
        <f t="shared" si="8"/>
        <v>0</v>
      </c>
      <c r="F71" s="166">
        <f t="shared" si="9"/>
        <v>0</v>
      </c>
      <c r="G71" s="124">
        <f t="shared" si="10"/>
        <v>0</v>
      </c>
      <c r="H71" s="124">
        <f t="shared" si="11"/>
        <v>0</v>
      </c>
      <c r="I71" s="167">
        <f t="shared" si="12"/>
        <v>0</v>
      </c>
    </row>
    <row r="72" spans="1:9" ht="24.95" customHeight="1" x14ac:dyDescent="0.2">
      <c r="A72" s="143" t="str">
        <f>Datos!B80</f>
        <v>4.6</v>
      </c>
      <c r="B72" s="415" t="str">
        <f t="shared" si="6"/>
        <v>Contrapisos</v>
      </c>
      <c r="C72" s="416"/>
      <c r="D72" s="164">
        <f t="shared" si="7"/>
        <v>0</v>
      </c>
      <c r="E72" s="165">
        <f t="shared" si="8"/>
        <v>0</v>
      </c>
      <c r="F72" s="166">
        <f t="shared" si="9"/>
        <v>0</v>
      </c>
      <c r="G72" s="124">
        <f t="shared" si="10"/>
        <v>0</v>
      </c>
      <c r="H72" s="124">
        <f t="shared" si="11"/>
        <v>0</v>
      </c>
      <c r="I72" s="167">
        <f t="shared" si="12"/>
        <v>0</v>
      </c>
    </row>
    <row r="73" spans="1:9" ht="24.95" customHeight="1" x14ac:dyDescent="0.2">
      <c r="A73" s="143" t="str">
        <f>Datos!B81</f>
        <v>4.6.2</v>
      </c>
      <c r="B73" s="415" t="str">
        <f t="shared" si="6"/>
        <v>De hormigón armado</v>
      </c>
      <c r="C73" s="416"/>
      <c r="D73" s="164" t="str">
        <f t="shared" si="7"/>
        <v>m2</v>
      </c>
      <c r="E73" s="165">
        <f t="shared" si="8"/>
        <v>0</v>
      </c>
      <c r="F73" s="166">
        <f t="shared" si="9"/>
        <v>0</v>
      </c>
      <c r="G73" s="124">
        <f t="shared" si="10"/>
        <v>0</v>
      </c>
      <c r="H73" s="124">
        <f t="shared" si="11"/>
        <v>0</v>
      </c>
      <c r="I73" s="167">
        <f t="shared" si="12"/>
        <v>0</v>
      </c>
    </row>
    <row r="74" spans="1:9" ht="24.95" customHeight="1" x14ac:dyDescent="0.2">
      <c r="A74" s="143" t="str">
        <f>Datos!B82</f>
        <v>4.7</v>
      </c>
      <c r="B74" s="415" t="str">
        <f t="shared" si="6"/>
        <v>Antepechos</v>
      </c>
      <c r="C74" s="416"/>
      <c r="D74" s="164">
        <f t="shared" si="7"/>
        <v>0</v>
      </c>
      <c r="E74" s="165">
        <f t="shared" si="8"/>
        <v>0</v>
      </c>
      <c r="F74" s="166">
        <f t="shared" si="9"/>
        <v>0</v>
      </c>
      <c r="G74" s="124">
        <f t="shared" si="10"/>
        <v>0</v>
      </c>
      <c r="H74" s="124">
        <f t="shared" si="11"/>
        <v>0</v>
      </c>
      <c r="I74" s="167">
        <f t="shared" si="12"/>
        <v>0</v>
      </c>
    </row>
    <row r="75" spans="1:9" ht="24.95" customHeight="1" x14ac:dyDescent="0.2">
      <c r="A75" s="143" t="str">
        <f>Datos!B83</f>
        <v>4.7.1</v>
      </c>
      <c r="B75" s="415" t="str">
        <f t="shared" si="6"/>
        <v>De hormigón</v>
      </c>
      <c r="C75" s="416"/>
      <c r="D75" s="164" t="str">
        <f t="shared" si="7"/>
        <v>m2</v>
      </c>
      <c r="E75" s="165">
        <f t="shared" si="8"/>
        <v>0</v>
      </c>
      <c r="F75" s="166">
        <f t="shared" si="9"/>
        <v>0</v>
      </c>
      <c r="G75" s="124">
        <f t="shared" si="10"/>
        <v>0</v>
      </c>
      <c r="H75" s="124">
        <f t="shared" si="11"/>
        <v>0</v>
      </c>
      <c r="I75" s="167">
        <f t="shared" si="12"/>
        <v>0</v>
      </c>
    </row>
    <row r="76" spans="1:9" ht="24.95" customHeight="1" x14ac:dyDescent="0.2">
      <c r="A76" s="143">
        <f>Datos!B84</f>
        <v>5</v>
      </c>
      <c r="B76" s="415" t="str">
        <f t="shared" si="6"/>
        <v xml:space="preserve"> REVESTIMIENTOS</v>
      </c>
      <c r="C76" s="416"/>
      <c r="D76" s="164">
        <f t="shared" si="7"/>
        <v>0</v>
      </c>
      <c r="E76" s="165">
        <f t="shared" si="8"/>
        <v>0</v>
      </c>
      <c r="F76" s="166">
        <f t="shared" si="9"/>
        <v>0</v>
      </c>
      <c r="G76" s="124">
        <f t="shared" si="10"/>
        <v>0</v>
      </c>
      <c r="H76" s="124">
        <f t="shared" si="11"/>
        <v>0</v>
      </c>
      <c r="I76" s="167">
        <f t="shared" si="12"/>
        <v>0</v>
      </c>
    </row>
    <row r="77" spans="1:9" ht="24.95" customHeight="1" x14ac:dyDescent="0.2">
      <c r="A77" s="143" t="str">
        <f>Datos!B85</f>
        <v>5.1</v>
      </c>
      <c r="B77" s="415" t="str">
        <f t="shared" si="6"/>
        <v>Cerámico</v>
      </c>
      <c r="C77" s="416"/>
      <c r="D77" s="164" t="str">
        <f t="shared" si="7"/>
        <v>m2</v>
      </c>
      <c r="E77" s="165">
        <f t="shared" si="8"/>
        <v>0</v>
      </c>
      <c r="F77" s="166">
        <f t="shared" si="9"/>
        <v>0</v>
      </c>
      <c r="G77" s="124">
        <f t="shared" si="10"/>
        <v>0</v>
      </c>
      <c r="H77" s="124">
        <f t="shared" si="11"/>
        <v>0</v>
      </c>
      <c r="I77" s="167">
        <f t="shared" si="12"/>
        <v>0</v>
      </c>
    </row>
    <row r="78" spans="1:9" ht="24.95" customHeight="1" x14ac:dyDescent="0.2">
      <c r="A78" s="143" t="str">
        <f>Datos!B86</f>
        <v>5.6</v>
      </c>
      <c r="B78" s="415" t="str">
        <f t="shared" si="6"/>
        <v>Revestimiento Acrílico con color incorporado</v>
      </c>
      <c r="C78" s="416"/>
      <c r="D78" s="164" t="str">
        <f t="shared" si="7"/>
        <v>m2</v>
      </c>
      <c r="E78" s="165">
        <f t="shared" si="8"/>
        <v>0</v>
      </c>
      <c r="F78" s="166">
        <f t="shared" si="9"/>
        <v>0</v>
      </c>
      <c r="G78" s="124">
        <f t="shared" si="10"/>
        <v>0</v>
      </c>
      <c r="H78" s="124">
        <f t="shared" si="11"/>
        <v>0</v>
      </c>
      <c r="I78" s="167">
        <f t="shared" si="12"/>
        <v>0</v>
      </c>
    </row>
    <row r="79" spans="1:9" ht="24.95" customHeight="1" x14ac:dyDescent="0.2">
      <c r="A79" s="143">
        <f>Datos!B87</f>
        <v>6</v>
      </c>
      <c r="B79" s="415" t="str">
        <f t="shared" si="6"/>
        <v xml:space="preserve"> PISOS Y ZÓCALOS</v>
      </c>
      <c r="C79" s="416"/>
      <c r="D79" s="164">
        <f t="shared" si="7"/>
        <v>0</v>
      </c>
      <c r="E79" s="165">
        <f t="shared" si="8"/>
        <v>0</v>
      </c>
      <c r="F79" s="166">
        <f t="shared" si="9"/>
        <v>0</v>
      </c>
      <c r="G79" s="124">
        <f t="shared" si="10"/>
        <v>0</v>
      </c>
      <c r="H79" s="124">
        <f t="shared" si="11"/>
        <v>0</v>
      </c>
      <c r="I79" s="167">
        <f t="shared" si="12"/>
        <v>0</v>
      </c>
    </row>
    <row r="80" spans="1:9" ht="24.95" customHeight="1" x14ac:dyDescent="0.2">
      <c r="A80" s="143" t="str">
        <f>Datos!B88</f>
        <v>6.1</v>
      </c>
      <c r="B80" s="415" t="str">
        <f t="shared" si="6"/>
        <v>Pisos Interiores</v>
      </c>
      <c r="C80" s="416"/>
      <c r="D80" s="164">
        <f t="shared" si="7"/>
        <v>0</v>
      </c>
      <c r="E80" s="165">
        <f t="shared" si="8"/>
        <v>0</v>
      </c>
      <c r="F80" s="166">
        <f t="shared" si="9"/>
        <v>0</v>
      </c>
      <c r="G80" s="124">
        <f t="shared" si="10"/>
        <v>0</v>
      </c>
      <c r="H80" s="124">
        <f t="shared" si="11"/>
        <v>0</v>
      </c>
      <c r="I80" s="167">
        <f t="shared" si="12"/>
        <v>0</v>
      </c>
    </row>
    <row r="81" spans="1:9" ht="24.95" customHeight="1" x14ac:dyDescent="0.2">
      <c r="A81" s="143" t="str">
        <f>Datos!B89</f>
        <v>6.1.2</v>
      </c>
      <c r="B81" s="415" t="str">
        <f t="shared" si="6"/>
        <v>Pisos de mosaico granítico (0,30 x 0,30)</v>
      </c>
      <c r="C81" s="416"/>
      <c r="D81" s="164" t="str">
        <f t="shared" si="7"/>
        <v>m2</v>
      </c>
      <c r="E81" s="165">
        <f t="shared" si="8"/>
        <v>0</v>
      </c>
      <c r="F81" s="166">
        <f t="shared" si="9"/>
        <v>0</v>
      </c>
      <c r="G81" s="124">
        <f t="shared" si="10"/>
        <v>0</v>
      </c>
      <c r="H81" s="124">
        <f t="shared" si="11"/>
        <v>0</v>
      </c>
      <c r="I81" s="167">
        <f t="shared" si="12"/>
        <v>0</v>
      </c>
    </row>
    <row r="82" spans="1:9" ht="24.95" customHeight="1" x14ac:dyDescent="0.2">
      <c r="A82" s="143" t="str">
        <f>Datos!B90</f>
        <v>6.1.7</v>
      </c>
      <c r="B82" s="415" t="str">
        <f t="shared" si="6"/>
        <v>Zócalos graníticos (0,07x0,30)</v>
      </c>
      <c r="C82" s="416"/>
      <c r="D82" s="164" t="str">
        <f t="shared" si="7"/>
        <v>ml</v>
      </c>
      <c r="E82" s="165">
        <f t="shared" si="8"/>
        <v>0</v>
      </c>
      <c r="F82" s="166">
        <f t="shared" si="9"/>
        <v>0</v>
      </c>
      <c r="G82" s="124">
        <f t="shared" si="10"/>
        <v>0</v>
      </c>
      <c r="H82" s="124">
        <f t="shared" si="11"/>
        <v>0</v>
      </c>
      <c r="I82" s="167">
        <f t="shared" si="12"/>
        <v>0</v>
      </c>
    </row>
    <row r="83" spans="1:9" ht="24.95" customHeight="1" x14ac:dyDescent="0.2">
      <c r="A83" s="143" t="str">
        <f>Datos!B91</f>
        <v>6.1.12</v>
      </c>
      <c r="B83" s="415" t="str">
        <f t="shared" ref="B83:B146" si="13">IFERROR(VLOOKUP(A83,Tabla_Datos,2,FALSE),"")</f>
        <v>Umbrales y solías</v>
      </c>
      <c r="C83" s="416"/>
      <c r="D83" s="164" t="str">
        <f t="shared" ref="D83:D146" si="14">IFERROR(VLOOKUP(A83,Tabla_Datos,3,FALSE),"")</f>
        <v>m2</v>
      </c>
      <c r="E83" s="165">
        <f t="shared" ref="E83:E146" si="15">IFERROR(VLOOKUP(A83,Tabla_Datos,4,FALSE),0)</f>
        <v>0</v>
      </c>
      <c r="F83" s="166">
        <f t="shared" ref="F83:F146" si="16">IFERROR(VLOOKUP(A83,Tabla_Analisis_Precio,7,FALSE),0)</f>
        <v>0</v>
      </c>
      <c r="G83" s="124">
        <f t="shared" ref="G83:G146" si="17">ROUND(PrecioUnitario(F83,Costo_Financiero,Gasto_Generales_Porcentaje,Beneficio,Ingresos_Brutos,IVA),2)</f>
        <v>0</v>
      </c>
      <c r="H83" s="124">
        <f t="shared" ref="H83:H146" si="18">ROUND(E83*G83,2)</f>
        <v>0</v>
      </c>
      <c r="I83" s="167">
        <f t="shared" ref="I83:I146" si="19">IFERROR(H83/Monto_Oferta,0)</f>
        <v>0</v>
      </c>
    </row>
    <row r="84" spans="1:9" ht="24.95" customHeight="1" x14ac:dyDescent="0.2">
      <c r="A84" s="143" t="str">
        <f>Datos!B92</f>
        <v>6.2</v>
      </c>
      <c r="B84" s="415" t="str">
        <f t="shared" si="13"/>
        <v>Pisos Exteriores</v>
      </c>
      <c r="C84" s="416"/>
      <c r="D84" s="164">
        <f t="shared" si="14"/>
        <v>0</v>
      </c>
      <c r="E84" s="165">
        <f t="shared" si="15"/>
        <v>0</v>
      </c>
      <c r="F84" s="166">
        <f t="shared" si="16"/>
        <v>0</v>
      </c>
      <c r="G84" s="124">
        <f t="shared" si="17"/>
        <v>0</v>
      </c>
      <c r="H84" s="124">
        <f t="shared" si="18"/>
        <v>0</v>
      </c>
      <c r="I84" s="167">
        <f t="shared" si="19"/>
        <v>0</v>
      </c>
    </row>
    <row r="85" spans="1:9" ht="24.95" customHeight="1" x14ac:dyDescent="0.2">
      <c r="A85" s="143" t="str">
        <f>Datos!B93</f>
        <v>6.2.1</v>
      </c>
      <c r="B85" s="415" t="str">
        <f t="shared" si="13"/>
        <v>De hormigón armado fratasado</v>
      </c>
      <c r="C85" s="416"/>
      <c r="D85" s="164" t="str">
        <f t="shared" si="14"/>
        <v>m2</v>
      </c>
      <c r="E85" s="165">
        <f t="shared" si="15"/>
        <v>0</v>
      </c>
      <c r="F85" s="166">
        <f t="shared" si="16"/>
        <v>0</v>
      </c>
      <c r="G85" s="124">
        <f t="shared" si="17"/>
        <v>0</v>
      </c>
      <c r="H85" s="124">
        <f t="shared" si="18"/>
        <v>0</v>
      </c>
      <c r="I85" s="167">
        <f t="shared" si="19"/>
        <v>0</v>
      </c>
    </row>
    <row r="86" spans="1:9" ht="24.95" customHeight="1" x14ac:dyDescent="0.2">
      <c r="A86" s="143" t="str">
        <f>Datos!B94</f>
        <v>6.2.2</v>
      </c>
      <c r="B86" s="415" t="str">
        <f t="shared" si="13"/>
        <v>De hormigón fratasado</v>
      </c>
      <c r="C86" s="416"/>
      <c r="D86" s="164" t="str">
        <f t="shared" si="14"/>
        <v>m2</v>
      </c>
      <c r="E86" s="165">
        <f t="shared" si="15"/>
        <v>0</v>
      </c>
      <c r="F86" s="166">
        <f t="shared" si="16"/>
        <v>0</v>
      </c>
      <c r="G86" s="124">
        <f t="shared" si="17"/>
        <v>0</v>
      </c>
      <c r="H86" s="124">
        <f t="shared" si="18"/>
        <v>0</v>
      </c>
      <c r="I86" s="167">
        <f t="shared" si="19"/>
        <v>0</v>
      </c>
    </row>
    <row r="87" spans="1:9" ht="24.95" customHeight="1" x14ac:dyDescent="0.2">
      <c r="A87" s="143" t="str">
        <f>Datos!B95</f>
        <v>6.2.5</v>
      </c>
      <c r="B87" s="415" t="str">
        <f t="shared" si="13"/>
        <v>Piso de Baldosas de Caucho</v>
      </c>
      <c r="C87" s="416"/>
      <c r="D87" s="164" t="str">
        <f t="shared" si="14"/>
        <v>m2</v>
      </c>
      <c r="E87" s="165">
        <f t="shared" si="15"/>
        <v>0</v>
      </c>
      <c r="F87" s="166">
        <f t="shared" si="16"/>
        <v>0</v>
      </c>
      <c r="G87" s="124">
        <f t="shared" si="17"/>
        <v>0</v>
      </c>
      <c r="H87" s="124">
        <f t="shared" si="18"/>
        <v>0</v>
      </c>
      <c r="I87" s="167">
        <f t="shared" si="19"/>
        <v>0</v>
      </c>
    </row>
    <row r="88" spans="1:9" ht="24.95" customHeight="1" x14ac:dyDescent="0.2">
      <c r="A88" s="143" t="str">
        <f>Datos!B96</f>
        <v>6.2.8</v>
      </c>
      <c r="B88" s="415" t="str">
        <f t="shared" si="13"/>
        <v>Vereda Municipal</v>
      </c>
      <c r="C88" s="416"/>
      <c r="D88" s="164" t="str">
        <f t="shared" si="14"/>
        <v>m2</v>
      </c>
      <c r="E88" s="165">
        <f t="shared" si="15"/>
        <v>0</v>
      </c>
      <c r="F88" s="166">
        <f t="shared" si="16"/>
        <v>0</v>
      </c>
      <c r="G88" s="124">
        <f t="shared" si="17"/>
        <v>0</v>
      </c>
      <c r="H88" s="124">
        <f t="shared" si="18"/>
        <v>0</v>
      </c>
      <c r="I88" s="167">
        <f t="shared" si="19"/>
        <v>0</v>
      </c>
    </row>
    <row r="89" spans="1:9" ht="24.95" customHeight="1" x14ac:dyDescent="0.2">
      <c r="A89" s="143" t="str">
        <f>Datos!B97</f>
        <v>6.3</v>
      </c>
      <c r="B89" s="415" t="str">
        <f t="shared" si="13"/>
        <v>Zócalo exterior rehundido</v>
      </c>
      <c r="C89" s="416"/>
      <c r="D89" s="164" t="str">
        <f t="shared" si="14"/>
        <v>ml</v>
      </c>
      <c r="E89" s="165">
        <f t="shared" si="15"/>
        <v>0</v>
      </c>
      <c r="F89" s="166">
        <f t="shared" si="16"/>
        <v>0</v>
      </c>
      <c r="G89" s="124">
        <f t="shared" si="17"/>
        <v>0</v>
      </c>
      <c r="H89" s="124">
        <f t="shared" si="18"/>
        <v>0</v>
      </c>
      <c r="I89" s="167">
        <f t="shared" si="19"/>
        <v>0</v>
      </c>
    </row>
    <row r="90" spans="1:9" ht="24.95" customHeight="1" x14ac:dyDescent="0.2">
      <c r="A90" s="143">
        <f>Datos!B98</f>
        <v>7</v>
      </c>
      <c r="B90" s="415" t="str">
        <f t="shared" si="13"/>
        <v xml:space="preserve"> MARMOLERÍA</v>
      </c>
      <c r="C90" s="416"/>
      <c r="D90" s="164">
        <f t="shared" si="14"/>
        <v>0</v>
      </c>
      <c r="E90" s="165">
        <f t="shared" si="15"/>
        <v>0</v>
      </c>
      <c r="F90" s="166">
        <f t="shared" si="16"/>
        <v>0</v>
      </c>
      <c r="G90" s="124">
        <f t="shared" si="17"/>
        <v>0</v>
      </c>
      <c r="H90" s="124">
        <f t="shared" si="18"/>
        <v>0</v>
      </c>
      <c r="I90" s="167">
        <f t="shared" si="19"/>
        <v>0</v>
      </c>
    </row>
    <row r="91" spans="1:9" ht="24.95" customHeight="1" x14ac:dyDescent="0.2">
      <c r="A91" s="143" t="str">
        <f>Datos!B99</f>
        <v>7.1</v>
      </c>
      <c r="B91" s="415" t="str">
        <f t="shared" si="13"/>
        <v>Mesadas de granito natural</v>
      </c>
      <c r="C91" s="416"/>
      <c r="D91" s="164" t="str">
        <f t="shared" si="14"/>
        <v>m2</v>
      </c>
      <c r="E91" s="165">
        <f t="shared" si="15"/>
        <v>0</v>
      </c>
      <c r="F91" s="166">
        <f t="shared" si="16"/>
        <v>0</v>
      </c>
      <c r="G91" s="124">
        <f t="shared" si="17"/>
        <v>0</v>
      </c>
      <c r="H91" s="124">
        <f t="shared" si="18"/>
        <v>0</v>
      </c>
      <c r="I91" s="167">
        <f t="shared" si="19"/>
        <v>0</v>
      </c>
    </row>
    <row r="92" spans="1:9" ht="24.95" customHeight="1" x14ac:dyDescent="0.2">
      <c r="A92" s="143">
        <f>Datos!B100</f>
        <v>8</v>
      </c>
      <c r="B92" s="415" t="str">
        <f t="shared" si="13"/>
        <v xml:space="preserve"> CUBIERTAS Y TECHOS</v>
      </c>
      <c r="C92" s="416"/>
      <c r="D92" s="164">
        <f t="shared" si="14"/>
        <v>0</v>
      </c>
      <c r="E92" s="165">
        <f t="shared" si="15"/>
        <v>0</v>
      </c>
      <c r="F92" s="166">
        <f t="shared" si="16"/>
        <v>0</v>
      </c>
      <c r="G92" s="124">
        <f t="shared" si="17"/>
        <v>0</v>
      </c>
      <c r="H92" s="124">
        <f t="shared" si="18"/>
        <v>0</v>
      </c>
      <c r="I92" s="167">
        <f t="shared" si="19"/>
        <v>0</v>
      </c>
    </row>
    <row r="93" spans="1:9" ht="24.95" customHeight="1" x14ac:dyDescent="0.2">
      <c r="A93" s="143" t="str">
        <f>Datos!B101</f>
        <v>8.1</v>
      </c>
      <c r="B93" s="415" t="str">
        <f t="shared" si="13"/>
        <v>Sobre losa de hormigón armado</v>
      </c>
      <c r="C93" s="416"/>
      <c r="D93" s="164" t="str">
        <f t="shared" si="14"/>
        <v>m2</v>
      </c>
      <c r="E93" s="165">
        <f t="shared" si="15"/>
        <v>0</v>
      </c>
      <c r="F93" s="166">
        <f t="shared" si="16"/>
        <v>0</v>
      </c>
      <c r="G93" s="124">
        <f t="shared" si="17"/>
        <v>0</v>
      </c>
      <c r="H93" s="124">
        <f t="shared" si="18"/>
        <v>0</v>
      </c>
      <c r="I93" s="167">
        <f t="shared" si="19"/>
        <v>0</v>
      </c>
    </row>
    <row r="94" spans="1:9" ht="24.95" customHeight="1" x14ac:dyDescent="0.2">
      <c r="A94" s="143" t="str">
        <f>Datos!B102</f>
        <v>8.2</v>
      </c>
      <c r="B94" s="415" t="str">
        <f t="shared" si="13"/>
        <v>Cubiertas metálicas (incluída aislaciones)</v>
      </c>
      <c r="C94" s="416"/>
      <c r="D94" s="164" t="str">
        <f t="shared" si="14"/>
        <v>m2</v>
      </c>
      <c r="E94" s="165">
        <f t="shared" si="15"/>
        <v>0</v>
      </c>
      <c r="F94" s="166">
        <f t="shared" si="16"/>
        <v>0</v>
      </c>
      <c r="G94" s="124">
        <f t="shared" si="17"/>
        <v>0</v>
      </c>
      <c r="H94" s="124">
        <f t="shared" si="18"/>
        <v>0</v>
      </c>
      <c r="I94" s="167">
        <f t="shared" si="19"/>
        <v>0</v>
      </c>
    </row>
    <row r="95" spans="1:9" ht="24.95" customHeight="1" x14ac:dyDescent="0.2">
      <c r="A95" s="143">
        <f>Datos!B103</f>
        <v>9</v>
      </c>
      <c r="B95" s="415" t="str">
        <f t="shared" si="13"/>
        <v xml:space="preserve"> CIELORRASOS</v>
      </c>
      <c r="C95" s="416"/>
      <c r="D95" s="164">
        <f t="shared" si="14"/>
        <v>0</v>
      </c>
      <c r="E95" s="165">
        <f t="shared" si="15"/>
        <v>0</v>
      </c>
      <c r="F95" s="166">
        <f t="shared" si="16"/>
        <v>0</v>
      </c>
      <c r="G95" s="124">
        <f t="shared" si="17"/>
        <v>0</v>
      </c>
      <c r="H95" s="124">
        <f t="shared" si="18"/>
        <v>0</v>
      </c>
      <c r="I95" s="167">
        <f t="shared" si="19"/>
        <v>0</v>
      </c>
    </row>
    <row r="96" spans="1:9" ht="24.95" customHeight="1" x14ac:dyDescent="0.2">
      <c r="A96" s="143" t="str">
        <f>Datos!B104</f>
        <v>9.1</v>
      </c>
      <c r="B96" s="415" t="str">
        <f t="shared" si="13"/>
        <v>Aplicados</v>
      </c>
      <c r="C96" s="416"/>
      <c r="D96" s="164">
        <f t="shared" si="14"/>
        <v>0</v>
      </c>
      <c r="E96" s="165">
        <f t="shared" si="15"/>
        <v>0</v>
      </c>
      <c r="F96" s="166">
        <f t="shared" si="16"/>
        <v>0</v>
      </c>
      <c r="G96" s="124">
        <f t="shared" si="17"/>
        <v>0</v>
      </c>
      <c r="H96" s="124">
        <f t="shared" si="18"/>
        <v>0</v>
      </c>
      <c r="I96" s="167">
        <f t="shared" si="19"/>
        <v>0</v>
      </c>
    </row>
    <row r="97" spans="1:9" ht="24.95" customHeight="1" x14ac:dyDescent="0.2">
      <c r="A97" s="143" t="str">
        <f>Datos!B105</f>
        <v>9.1.1</v>
      </c>
      <c r="B97" s="415" t="str">
        <f t="shared" si="13"/>
        <v>A la cal</v>
      </c>
      <c r="C97" s="416"/>
      <c r="D97" s="164" t="str">
        <f t="shared" si="14"/>
        <v>m2</v>
      </c>
      <c r="E97" s="165">
        <f t="shared" si="15"/>
        <v>0</v>
      </c>
      <c r="F97" s="166">
        <f t="shared" si="16"/>
        <v>0</v>
      </c>
      <c r="G97" s="124">
        <f t="shared" si="17"/>
        <v>0</v>
      </c>
      <c r="H97" s="124">
        <f t="shared" si="18"/>
        <v>0</v>
      </c>
      <c r="I97" s="167">
        <f t="shared" si="19"/>
        <v>0</v>
      </c>
    </row>
    <row r="98" spans="1:9" ht="24.95" customHeight="1" x14ac:dyDescent="0.2">
      <c r="A98" s="143">
        <f>Datos!B106</f>
        <v>10</v>
      </c>
      <c r="B98" s="415" t="str">
        <f t="shared" si="13"/>
        <v xml:space="preserve"> CARPINTERÍAS</v>
      </c>
      <c r="C98" s="416"/>
      <c r="D98" s="164">
        <f t="shared" si="14"/>
        <v>0</v>
      </c>
      <c r="E98" s="165">
        <f t="shared" si="15"/>
        <v>0</v>
      </c>
      <c r="F98" s="166">
        <f t="shared" si="16"/>
        <v>0</v>
      </c>
      <c r="G98" s="124">
        <f t="shared" si="17"/>
        <v>0</v>
      </c>
      <c r="H98" s="124">
        <f t="shared" si="18"/>
        <v>0</v>
      </c>
      <c r="I98" s="167">
        <f t="shared" si="19"/>
        <v>0</v>
      </c>
    </row>
    <row r="99" spans="1:9" ht="24.95" customHeight="1" x14ac:dyDescent="0.2">
      <c r="A99" s="143" t="str">
        <f>Datos!B107</f>
        <v>10.1</v>
      </c>
      <c r="B99" s="415" t="str">
        <f t="shared" si="13"/>
        <v>Carpinteria metalica</v>
      </c>
      <c r="C99" s="416"/>
      <c r="D99" s="164">
        <f t="shared" si="14"/>
        <v>0</v>
      </c>
      <c r="E99" s="165">
        <f t="shared" si="15"/>
        <v>0</v>
      </c>
      <c r="F99" s="166">
        <f t="shared" si="16"/>
        <v>0</v>
      </c>
      <c r="G99" s="124">
        <f t="shared" si="17"/>
        <v>0</v>
      </c>
      <c r="H99" s="124">
        <f t="shared" si="18"/>
        <v>0</v>
      </c>
      <c r="I99" s="167">
        <f t="shared" si="19"/>
        <v>0</v>
      </c>
    </row>
    <row r="100" spans="1:9" ht="24.95" customHeight="1" x14ac:dyDescent="0.2">
      <c r="A100" s="143" t="str">
        <f>Datos!B108</f>
        <v>10.1.1</v>
      </c>
      <c r="B100" s="415" t="str">
        <f t="shared" si="13"/>
        <v>Chapa Doblada y herrería</v>
      </c>
      <c r="C100" s="416"/>
      <c r="D100" s="164">
        <f t="shared" si="14"/>
        <v>0</v>
      </c>
      <c r="E100" s="165">
        <f t="shared" si="15"/>
        <v>0</v>
      </c>
      <c r="F100" s="166">
        <f t="shared" si="16"/>
        <v>0</v>
      </c>
      <c r="G100" s="124">
        <f t="shared" si="17"/>
        <v>0</v>
      </c>
      <c r="H100" s="124">
        <f t="shared" si="18"/>
        <v>0</v>
      </c>
      <c r="I100" s="167">
        <f t="shared" si="19"/>
        <v>0</v>
      </c>
    </row>
    <row r="101" spans="1:9" ht="24.95" customHeight="1" x14ac:dyDescent="0.2">
      <c r="A101" s="143" t="str">
        <f>Datos!B109</f>
        <v>10.1.1.1</v>
      </c>
      <c r="B101" s="415" t="str">
        <f t="shared" si="13"/>
        <v>P1</v>
      </c>
      <c r="C101" s="416"/>
      <c r="D101" s="164" t="str">
        <f t="shared" si="14"/>
        <v>m2</v>
      </c>
      <c r="E101" s="165">
        <f t="shared" si="15"/>
        <v>0</v>
      </c>
      <c r="F101" s="166">
        <f t="shared" si="16"/>
        <v>0</v>
      </c>
      <c r="G101" s="124">
        <f t="shared" si="17"/>
        <v>0</v>
      </c>
      <c r="H101" s="124">
        <f t="shared" si="18"/>
        <v>0</v>
      </c>
      <c r="I101" s="167">
        <f t="shared" si="19"/>
        <v>0</v>
      </c>
    </row>
    <row r="102" spans="1:9" ht="24.95" customHeight="1" x14ac:dyDescent="0.2">
      <c r="A102" s="143" t="str">
        <f>Datos!B110</f>
        <v>10.1.1.2</v>
      </c>
      <c r="B102" s="415" t="str">
        <f t="shared" si="13"/>
        <v>P2</v>
      </c>
      <c r="C102" s="416"/>
      <c r="D102" s="164" t="str">
        <f t="shared" si="14"/>
        <v>m2</v>
      </c>
      <c r="E102" s="165">
        <f t="shared" si="15"/>
        <v>0</v>
      </c>
      <c r="F102" s="166">
        <f t="shared" si="16"/>
        <v>0</v>
      </c>
      <c r="G102" s="124">
        <f t="shared" si="17"/>
        <v>0</v>
      </c>
      <c r="H102" s="124">
        <f t="shared" si="18"/>
        <v>0</v>
      </c>
      <c r="I102" s="167">
        <f t="shared" si="19"/>
        <v>0</v>
      </c>
    </row>
    <row r="103" spans="1:9" ht="24.95" customHeight="1" x14ac:dyDescent="0.2">
      <c r="A103" s="143" t="str">
        <f>Datos!B111</f>
        <v>10.1.1.3</v>
      </c>
      <c r="B103" s="415" t="str">
        <f t="shared" si="13"/>
        <v>P3</v>
      </c>
      <c r="C103" s="416"/>
      <c r="D103" s="164" t="str">
        <f t="shared" si="14"/>
        <v>m2</v>
      </c>
      <c r="E103" s="165">
        <f t="shared" si="15"/>
        <v>0</v>
      </c>
      <c r="F103" s="166">
        <f t="shared" si="16"/>
        <v>0</v>
      </c>
      <c r="G103" s="124">
        <f t="shared" si="17"/>
        <v>0</v>
      </c>
      <c r="H103" s="124">
        <f t="shared" si="18"/>
        <v>0</v>
      </c>
      <c r="I103" s="167">
        <f t="shared" si="19"/>
        <v>0</v>
      </c>
    </row>
    <row r="104" spans="1:9" ht="24.95" customHeight="1" x14ac:dyDescent="0.2">
      <c r="A104" s="143" t="str">
        <f>Datos!B112</f>
        <v>10.1.1.4</v>
      </c>
      <c r="B104" s="415" t="str">
        <f t="shared" si="13"/>
        <v>P4</v>
      </c>
      <c r="C104" s="416"/>
      <c r="D104" s="164" t="str">
        <f t="shared" si="14"/>
        <v>m2</v>
      </c>
      <c r="E104" s="165">
        <f t="shared" si="15"/>
        <v>0</v>
      </c>
      <c r="F104" s="166">
        <f t="shared" si="16"/>
        <v>0</v>
      </c>
      <c r="G104" s="124">
        <f t="shared" si="17"/>
        <v>0</v>
      </c>
      <c r="H104" s="124">
        <f t="shared" si="18"/>
        <v>0</v>
      </c>
      <c r="I104" s="167">
        <f t="shared" si="19"/>
        <v>0</v>
      </c>
    </row>
    <row r="105" spans="1:9" ht="24.95" customHeight="1" x14ac:dyDescent="0.2">
      <c r="A105" s="143" t="str">
        <f>Datos!B113</f>
        <v>10.1.1.5</v>
      </c>
      <c r="B105" s="415" t="str">
        <f t="shared" si="13"/>
        <v>P5</v>
      </c>
      <c r="C105" s="416"/>
      <c r="D105" s="164" t="str">
        <f t="shared" si="14"/>
        <v>m2</v>
      </c>
      <c r="E105" s="165">
        <f t="shared" si="15"/>
        <v>0</v>
      </c>
      <c r="F105" s="166">
        <f t="shared" si="16"/>
        <v>0</v>
      </c>
      <c r="G105" s="124">
        <f t="shared" si="17"/>
        <v>0</v>
      </c>
      <c r="H105" s="124">
        <f t="shared" si="18"/>
        <v>0</v>
      </c>
      <c r="I105" s="167">
        <f t="shared" si="19"/>
        <v>0</v>
      </c>
    </row>
    <row r="106" spans="1:9" ht="24.95" customHeight="1" x14ac:dyDescent="0.2">
      <c r="A106" s="143" t="str">
        <f>Datos!B114</f>
        <v>10.1.1.6</v>
      </c>
      <c r="B106" s="415" t="str">
        <f t="shared" si="13"/>
        <v>P6</v>
      </c>
      <c r="C106" s="416"/>
      <c r="D106" s="164" t="str">
        <f t="shared" si="14"/>
        <v>m2</v>
      </c>
      <c r="E106" s="165">
        <f t="shared" si="15"/>
        <v>0</v>
      </c>
      <c r="F106" s="166">
        <f t="shared" si="16"/>
        <v>0</v>
      </c>
      <c r="G106" s="124">
        <f t="shared" si="17"/>
        <v>0</v>
      </c>
      <c r="H106" s="124">
        <f t="shared" si="18"/>
        <v>0</v>
      </c>
      <c r="I106" s="167">
        <f t="shared" si="19"/>
        <v>0</v>
      </c>
    </row>
    <row r="107" spans="1:9" ht="24.95" customHeight="1" x14ac:dyDescent="0.2">
      <c r="A107" s="143" t="str">
        <f>Datos!B115</f>
        <v>10.1.1.7</v>
      </c>
      <c r="B107" s="415" t="str">
        <f t="shared" si="13"/>
        <v>P7</v>
      </c>
      <c r="C107" s="416"/>
      <c r="D107" s="164" t="str">
        <f t="shared" si="14"/>
        <v>m2</v>
      </c>
      <c r="E107" s="165">
        <f t="shared" si="15"/>
        <v>0</v>
      </c>
      <c r="F107" s="166">
        <f t="shared" si="16"/>
        <v>0</v>
      </c>
      <c r="G107" s="124">
        <f t="shared" si="17"/>
        <v>0</v>
      </c>
      <c r="H107" s="124">
        <f t="shared" si="18"/>
        <v>0</v>
      </c>
      <c r="I107" s="167">
        <f t="shared" si="19"/>
        <v>0</v>
      </c>
    </row>
    <row r="108" spans="1:9" ht="24.95" customHeight="1" x14ac:dyDescent="0.2">
      <c r="A108" s="143" t="str">
        <f>Datos!B116</f>
        <v>10.1.1.8</v>
      </c>
      <c r="B108" s="415" t="str">
        <f t="shared" si="13"/>
        <v>P8</v>
      </c>
      <c r="C108" s="416"/>
      <c r="D108" s="164" t="str">
        <f t="shared" si="14"/>
        <v>m2</v>
      </c>
      <c r="E108" s="165">
        <f t="shared" si="15"/>
        <v>0</v>
      </c>
      <c r="F108" s="166">
        <f t="shared" si="16"/>
        <v>0</v>
      </c>
      <c r="G108" s="124">
        <f t="shared" si="17"/>
        <v>0</v>
      </c>
      <c r="H108" s="124">
        <f t="shared" si="18"/>
        <v>0</v>
      </c>
      <c r="I108" s="167">
        <f t="shared" si="19"/>
        <v>0</v>
      </c>
    </row>
    <row r="109" spans="1:9" ht="24.95" customHeight="1" x14ac:dyDescent="0.2">
      <c r="A109" s="143" t="str">
        <f>Datos!B117</f>
        <v>10.1.1.9</v>
      </c>
      <c r="B109" s="415" t="str">
        <f t="shared" si="13"/>
        <v>P9</v>
      </c>
      <c r="C109" s="416"/>
      <c r="D109" s="164" t="str">
        <f t="shared" si="14"/>
        <v>m2</v>
      </c>
      <c r="E109" s="165">
        <f t="shared" si="15"/>
        <v>0</v>
      </c>
      <c r="F109" s="166">
        <f t="shared" si="16"/>
        <v>0</v>
      </c>
      <c r="G109" s="124">
        <f t="shared" si="17"/>
        <v>0</v>
      </c>
      <c r="H109" s="124">
        <f t="shared" si="18"/>
        <v>0</v>
      </c>
      <c r="I109" s="167">
        <f t="shared" si="19"/>
        <v>0</v>
      </c>
    </row>
    <row r="110" spans="1:9" ht="24.95" customHeight="1" x14ac:dyDescent="0.2">
      <c r="A110" s="143" t="str">
        <f>Datos!B118</f>
        <v>10.1.1.10</v>
      </c>
      <c r="B110" s="415" t="str">
        <f t="shared" si="13"/>
        <v>P10</v>
      </c>
      <c r="C110" s="416"/>
      <c r="D110" s="164" t="str">
        <f t="shared" si="14"/>
        <v>m2</v>
      </c>
      <c r="E110" s="165">
        <f t="shared" si="15"/>
        <v>0</v>
      </c>
      <c r="F110" s="166">
        <f t="shared" si="16"/>
        <v>0</v>
      </c>
      <c r="G110" s="124">
        <f t="shared" si="17"/>
        <v>0</v>
      </c>
      <c r="H110" s="124">
        <f t="shared" si="18"/>
        <v>0</v>
      </c>
      <c r="I110" s="167">
        <f t="shared" si="19"/>
        <v>0</v>
      </c>
    </row>
    <row r="111" spans="1:9" ht="24.95" customHeight="1" x14ac:dyDescent="0.2">
      <c r="A111" s="143" t="str">
        <f>Datos!B119</f>
        <v>10.1.1.11</v>
      </c>
      <c r="B111" s="415" t="str">
        <f t="shared" si="13"/>
        <v>P11</v>
      </c>
      <c r="C111" s="416"/>
      <c r="D111" s="164" t="str">
        <f t="shared" si="14"/>
        <v>m2</v>
      </c>
      <c r="E111" s="165">
        <f t="shared" si="15"/>
        <v>0</v>
      </c>
      <c r="F111" s="166">
        <f t="shared" si="16"/>
        <v>0</v>
      </c>
      <c r="G111" s="124">
        <f t="shared" si="17"/>
        <v>0</v>
      </c>
      <c r="H111" s="124">
        <f t="shared" si="18"/>
        <v>0</v>
      </c>
      <c r="I111" s="167">
        <f t="shared" si="19"/>
        <v>0</v>
      </c>
    </row>
    <row r="112" spans="1:9" ht="24.95" customHeight="1" x14ac:dyDescent="0.2">
      <c r="A112" s="143" t="str">
        <f>Datos!B120</f>
        <v>10.1.1.12</v>
      </c>
      <c r="B112" s="415" t="str">
        <f t="shared" si="13"/>
        <v>P12</v>
      </c>
      <c r="C112" s="416"/>
      <c r="D112" s="164" t="str">
        <f t="shared" si="14"/>
        <v>m2</v>
      </c>
      <c r="E112" s="165">
        <f t="shared" si="15"/>
        <v>0</v>
      </c>
      <c r="F112" s="166">
        <f t="shared" si="16"/>
        <v>0</v>
      </c>
      <c r="G112" s="124">
        <f t="shared" si="17"/>
        <v>0</v>
      </c>
      <c r="H112" s="124">
        <f t="shared" si="18"/>
        <v>0</v>
      </c>
      <c r="I112" s="167">
        <f t="shared" si="19"/>
        <v>0</v>
      </c>
    </row>
    <row r="113" spans="1:9" ht="24.95" customHeight="1" x14ac:dyDescent="0.2">
      <c r="A113" s="143" t="str">
        <f>Datos!B121</f>
        <v>10.1.1.13</v>
      </c>
      <c r="B113" s="415" t="str">
        <f t="shared" si="13"/>
        <v>PL</v>
      </c>
      <c r="C113" s="416"/>
      <c r="D113" s="164" t="str">
        <f t="shared" si="14"/>
        <v>m2</v>
      </c>
      <c r="E113" s="165">
        <f t="shared" si="15"/>
        <v>0</v>
      </c>
      <c r="F113" s="166">
        <f t="shared" si="16"/>
        <v>0</v>
      </c>
      <c r="G113" s="124">
        <f t="shared" si="17"/>
        <v>0</v>
      </c>
      <c r="H113" s="124">
        <f t="shared" si="18"/>
        <v>0</v>
      </c>
      <c r="I113" s="167">
        <f t="shared" si="19"/>
        <v>0</v>
      </c>
    </row>
    <row r="114" spans="1:9" ht="24.95" customHeight="1" x14ac:dyDescent="0.2">
      <c r="A114" s="143" t="str">
        <f>Datos!B122</f>
        <v>10.1.1.14</v>
      </c>
      <c r="B114" s="415" t="str">
        <f t="shared" si="13"/>
        <v>PL1</v>
      </c>
      <c r="C114" s="416"/>
      <c r="D114" s="164" t="str">
        <f t="shared" si="14"/>
        <v>m2</v>
      </c>
      <c r="E114" s="165">
        <f t="shared" si="15"/>
        <v>0</v>
      </c>
      <c r="F114" s="166">
        <f t="shared" si="16"/>
        <v>0</v>
      </c>
      <c r="G114" s="124">
        <f t="shared" si="17"/>
        <v>0</v>
      </c>
      <c r="H114" s="124">
        <f t="shared" si="18"/>
        <v>0</v>
      </c>
      <c r="I114" s="167">
        <f t="shared" si="19"/>
        <v>0</v>
      </c>
    </row>
    <row r="115" spans="1:9" ht="24.95" customHeight="1" x14ac:dyDescent="0.2">
      <c r="A115" s="143" t="str">
        <f>Datos!B123</f>
        <v>10.1.1.15</v>
      </c>
      <c r="B115" s="415" t="str">
        <f t="shared" si="13"/>
        <v>P12</v>
      </c>
      <c r="C115" s="416"/>
      <c r="D115" s="164" t="str">
        <f t="shared" si="14"/>
        <v>m2</v>
      </c>
      <c r="E115" s="165">
        <f t="shared" si="15"/>
        <v>0</v>
      </c>
      <c r="F115" s="166">
        <f t="shared" si="16"/>
        <v>0</v>
      </c>
      <c r="G115" s="124">
        <f t="shared" si="17"/>
        <v>0</v>
      </c>
      <c r="H115" s="124">
        <f t="shared" si="18"/>
        <v>0</v>
      </c>
      <c r="I115" s="167">
        <f t="shared" si="19"/>
        <v>0</v>
      </c>
    </row>
    <row r="116" spans="1:9" ht="24.95" customHeight="1" x14ac:dyDescent="0.2">
      <c r="A116" s="143" t="str">
        <f>Datos!B124</f>
        <v>10.1.1.16</v>
      </c>
      <c r="B116" s="415" t="str">
        <f t="shared" si="13"/>
        <v>V6</v>
      </c>
      <c r="C116" s="416"/>
      <c r="D116" s="164" t="str">
        <f t="shared" si="14"/>
        <v>m2</v>
      </c>
      <c r="E116" s="165">
        <f t="shared" si="15"/>
        <v>0</v>
      </c>
      <c r="F116" s="166">
        <f t="shared" si="16"/>
        <v>0</v>
      </c>
      <c r="G116" s="124">
        <f t="shared" si="17"/>
        <v>0</v>
      </c>
      <c r="H116" s="124">
        <f t="shared" si="18"/>
        <v>0</v>
      </c>
      <c r="I116" s="167">
        <f t="shared" si="19"/>
        <v>0</v>
      </c>
    </row>
    <row r="117" spans="1:9" ht="24.95" customHeight="1" x14ac:dyDescent="0.2">
      <c r="A117" s="143" t="str">
        <f>Datos!B125</f>
        <v>10.1.1.17</v>
      </c>
      <c r="B117" s="415" t="str">
        <f t="shared" si="13"/>
        <v>V7</v>
      </c>
      <c r="C117" s="416"/>
      <c r="D117" s="164" t="str">
        <f t="shared" si="14"/>
        <v>m2</v>
      </c>
      <c r="E117" s="165">
        <f t="shared" si="15"/>
        <v>0</v>
      </c>
      <c r="F117" s="166">
        <f t="shared" si="16"/>
        <v>0</v>
      </c>
      <c r="G117" s="124">
        <f t="shared" si="17"/>
        <v>0</v>
      </c>
      <c r="H117" s="124">
        <f t="shared" si="18"/>
        <v>0</v>
      </c>
      <c r="I117" s="167">
        <f t="shared" si="19"/>
        <v>0</v>
      </c>
    </row>
    <row r="118" spans="1:9" ht="24.95" customHeight="1" x14ac:dyDescent="0.2">
      <c r="A118" s="143" t="str">
        <f>Datos!B126</f>
        <v>10.1.1.18</v>
      </c>
      <c r="B118" s="415" t="str">
        <f t="shared" si="13"/>
        <v>V8</v>
      </c>
      <c r="C118" s="416"/>
      <c r="D118" s="164" t="str">
        <f t="shared" si="14"/>
        <v>m2</v>
      </c>
      <c r="E118" s="165">
        <f t="shared" si="15"/>
        <v>0</v>
      </c>
      <c r="F118" s="166">
        <f t="shared" si="16"/>
        <v>0</v>
      </c>
      <c r="G118" s="124">
        <f t="shared" si="17"/>
        <v>0</v>
      </c>
      <c r="H118" s="124">
        <f t="shared" si="18"/>
        <v>0</v>
      </c>
      <c r="I118" s="167">
        <f t="shared" si="19"/>
        <v>0</v>
      </c>
    </row>
    <row r="119" spans="1:9" ht="24.95" customHeight="1" x14ac:dyDescent="0.2">
      <c r="A119" s="143" t="str">
        <f>Datos!B127</f>
        <v>10.1.1.19</v>
      </c>
      <c r="B119" s="415" t="str">
        <f t="shared" si="13"/>
        <v>V9</v>
      </c>
      <c r="C119" s="416"/>
      <c r="D119" s="164" t="str">
        <f t="shared" si="14"/>
        <v>m2</v>
      </c>
      <c r="E119" s="165">
        <f t="shared" si="15"/>
        <v>0</v>
      </c>
      <c r="F119" s="166">
        <f t="shared" si="16"/>
        <v>0</v>
      </c>
      <c r="G119" s="124">
        <f t="shared" si="17"/>
        <v>0</v>
      </c>
      <c r="H119" s="124">
        <f t="shared" si="18"/>
        <v>0</v>
      </c>
      <c r="I119" s="167">
        <f t="shared" si="19"/>
        <v>0</v>
      </c>
    </row>
    <row r="120" spans="1:9" ht="24.95" customHeight="1" x14ac:dyDescent="0.2">
      <c r="A120" s="143" t="str">
        <f>Datos!B128</f>
        <v>10.1.5</v>
      </c>
      <c r="B120" s="415" t="str">
        <f t="shared" si="13"/>
        <v>Malla de Seguridad</v>
      </c>
      <c r="C120" s="416"/>
      <c r="D120" s="164" t="str">
        <f t="shared" si="14"/>
        <v>m2</v>
      </c>
      <c r="E120" s="165">
        <f t="shared" si="15"/>
        <v>0</v>
      </c>
      <c r="F120" s="166">
        <f t="shared" si="16"/>
        <v>0</v>
      </c>
      <c r="G120" s="124">
        <f t="shared" si="17"/>
        <v>0</v>
      </c>
      <c r="H120" s="124">
        <f t="shared" si="18"/>
        <v>0</v>
      </c>
      <c r="I120" s="167">
        <f t="shared" si="19"/>
        <v>0</v>
      </c>
    </row>
    <row r="121" spans="1:9" ht="24.95" customHeight="1" x14ac:dyDescent="0.2">
      <c r="A121" s="143" t="str">
        <f>Datos!B129</f>
        <v>10.2</v>
      </c>
      <c r="B121" s="415" t="str">
        <f t="shared" si="13"/>
        <v>Carpintería de Aluminio</v>
      </c>
      <c r="C121" s="416"/>
      <c r="D121" s="164">
        <f t="shared" si="14"/>
        <v>0</v>
      </c>
      <c r="E121" s="165">
        <f t="shared" si="15"/>
        <v>0</v>
      </c>
      <c r="F121" s="166">
        <f t="shared" si="16"/>
        <v>0</v>
      </c>
      <c r="G121" s="124">
        <f t="shared" si="17"/>
        <v>0</v>
      </c>
      <c r="H121" s="124">
        <f t="shared" si="18"/>
        <v>0</v>
      </c>
      <c r="I121" s="167">
        <f t="shared" si="19"/>
        <v>0</v>
      </c>
    </row>
    <row r="122" spans="1:9" ht="24.95" customHeight="1" x14ac:dyDescent="0.2">
      <c r="A122" s="143" t="str">
        <f>Datos!B130</f>
        <v>10.2.1</v>
      </c>
      <c r="B122" s="415" t="str">
        <f t="shared" si="13"/>
        <v>V1</v>
      </c>
      <c r="C122" s="416"/>
      <c r="D122" s="164" t="str">
        <f t="shared" si="14"/>
        <v>m2</v>
      </c>
      <c r="E122" s="165">
        <f t="shared" si="15"/>
        <v>0</v>
      </c>
      <c r="F122" s="166">
        <f t="shared" si="16"/>
        <v>0</v>
      </c>
      <c r="G122" s="124">
        <f t="shared" si="17"/>
        <v>0</v>
      </c>
      <c r="H122" s="124">
        <f t="shared" si="18"/>
        <v>0</v>
      </c>
      <c r="I122" s="167">
        <f t="shared" si="19"/>
        <v>0</v>
      </c>
    </row>
    <row r="123" spans="1:9" ht="24.95" customHeight="1" x14ac:dyDescent="0.2">
      <c r="A123" s="143" t="str">
        <f>Datos!B131</f>
        <v>10.2.2</v>
      </c>
      <c r="B123" s="415" t="str">
        <f t="shared" si="13"/>
        <v>V2</v>
      </c>
      <c r="C123" s="416"/>
      <c r="D123" s="164" t="str">
        <f t="shared" si="14"/>
        <v>m2</v>
      </c>
      <c r="E123" s="165">
        <f t="shared" si="15"/>
        <v>0</v>
      </c>
      <c r="F123" s="166">
        <f t="shared" si="16"/>
        <v>0</v>
      </c>
      <c r="G123" s="124">
        <f t="shared" si="17"/>
        <v>0</v>
      </c>
      <c r="H123" s="124">
        <f t="shared" si="18"/>
        <v>0</v>
      </c>
      <c r="I123" s="167">
        <f t="shared" si="19"/>
        <v>0</v>
      </c>
    </row>
    <row r="124" spans="1:9" ht="24.95" customHeight="1" x14ac:dyDescent="0.2">
      <c r="A124" s="143" t="str">
        <f>Datos!B132</f>
        <v>10.2.3</v>
      </c>
      <c r="B124" s="415" t="str">
        <f t="shared" si="13"/>
        <v>V3</v>
      </c>
      <c r="C124" s="416"/>
      <c r="D124" s="164" t="str">
        <f t="shared" si="14"/>
        <v>m2</v>
      </c>
      <c r="E124" s="165">
        <f t="shared" si="15"/>
        <v>0</v>
      </c>
      <c r="F124" s="166">
        <f t="shared" si="16"/>
        <v>0</v>
      </c>
      <c r="G124" s="124">
        <f t="shared" si="17"/>
        <v>0</v>
      </c>
      <c r="H124" s="124">
        <f t="shared" si="18"/>
        <v>0</v>
      </c>
      <c r="I124" s="167">
        <f t="shared" si="19"/>
        <v>0</v>
      </c>
    </row>
    <row r="125" spans="1:9" ht="24.95" customHeight="1" x14ac:dyDescent="0.2">
      <c r="A125" s="143" t="str">
        <f>Datos!B133</f>
        <v>10.2.4</v>
      </c>
      <c r="B125" s="415" t="str">
        <f t="shared" si="13"/>
        <v>V4</v>
      </c>
      <c r="C125" s="416"/>
      <c r="D125" s="164" t="str">
        <f t="shared" si="14"/>
        <v>m2</v>
      </c>
      <c r="E125" s="165">
        <f t="shared" si="15"/>
        <v>0</v>
      </c>
      <c r="F125" s="166">
        <f t="shared" si="16"/>
        <v>0</v>
      </c>
      <c r="G125" s="124">
        <f t="shared" si="17"/>
        <v>0</v>
      </c>
      <c r="H125" s="124">
        <f t="shared" si="18"/>
        <v>0</v>
      </c>
      <c r="I125" s="167">
        <f t="shared" si="19"/>
        <v>0</v>
      </c>
    </row>
    <row r="126" spans="1:9" ht="24.95" customHeight="1" x14ac:dyDescent="0.2">
      <c r="A126" s="143" t="str">
        <f>Datos!B134</f>
        <v>10.2.5</v>
      </c>
      <c r="B126" s="415" t="str">
        <f t="shared" si="13"/>
        <v>V4a</v>
      </c>
      <c r="C126" s="416"/>
      <c r="D126" s="164" t="str">
        <f t="shared" si="14"/>
        <v>m2</v>
      </c>
      <c r="E126" s="165">
        <f t="shared" si="15"/>
        <v>0</v>
      </c>
      <c r="F126" s="166">
        <f t="shared" si="16"/>
        <v>0</v>
      </c>
      <c r="G126" s="124">
        <f t="shared" si="17"/>
        <v>0</v>
      </c>
      <c r="H126" s="124">
        <f t="shared" si="18"/>
        <v>0</v>
      </c>
      <c r="I126" s="167">
        <f t="shared" si="19"/>
        <v>0</v>
      </c>
    </row>
    <row r="127" spans="1:9" ht="24.95" customHeight="1" x14ac:dyDescent="0.2">
      <c r="A127" s="143" t="str">
        <f>Datos!B135</f>
        <v>10.2.6</v>
      </c>
      <c r="B127" s="415" t="str">
        <f t="shared" si="13"/>
        <v>V5</v>
      </c>
      <c r="C127" s="416"/>
      <c r="D127" s="164" t="str">
        <f t="shared" si="14"/>
        <v>m2</v>
      </c>
      <c r="E127" s="165">
        <f t="shared" si="15"/>
        <v>0</v>
      </c>
      <c r="F127" s="166">
        <f t="shared" si="16"/>
        <v>0</v>
      </c>
      <c r="G127" s="124">
        <f t="shared" si="17"/>
        <v>0</v>
      </c>
      <c r="H127" s="124">
        <f t="shared" si="18"/>
        <v>0</v>
      </c>
      <c r="I127" s="167">
        <f t="shared" si="19"/>
        <v>0</v>
      </c>
    </row>
    <row r="128" spans="1:9" ht="24.95" customHeight="1" x14ac:dyDescent="0.2">
      <c r="A128" s="143" t="str">
        <f>Datos!B136</f>
        <v>10.2.7</v>
      </c>
      <c r="B128" s="415" t="str">
        <f t="shared" si="13"/>
        <v>V5a</v>
      </c>
      <c r="C128" s="416"/>
      <c r="D128" s="164" t="str">
        <f t="shared" si="14"/>
        <v>m2</v>
      </c>
      <c r="E128" s="165">
        <f t="shared" si="15"/>
        <v>0</v>
      </c>
      <c r="F128" s="166">
        <f t="shared" si="16"/>
        <v>0</v>
      </c>
      <c r="G128" s="124">
        <f t="shared" si="17"/>
        <v>0</v>
      </c>
      <c r="H128" s="124">
        <f t="shared" si="18"/>
        <v>0</v>
      </c>
      <c r="I128" s="167">
        <f t="shared" si="19"/>
        <v>0</v>
      </c>
    </row>
    <row r="129" spans="1:9" ht="24.95" customHeight="1" x14ac:dyDescent="0.2">
      <c r="A129" s="143" t="str">
        <f>Datos!B137</f>
        <v>10.4</v>
      </c>
      <c r="B129" s="415" t="str">
        <f t="shared" si="13"/>
        <v>Muebles fijos</v>
      </c>
      <c r="C129" s="416"/>
      <c r="D129" s="164" t="str">
        <f t="shared" si="14"/>
        <v>m2</v>
      </c>
      <c r="E129" s="165">
        <f t="shared" si="15"/>
        <v>0</v>
      </c>
      <c r="F129" s="166">
        <f t="shared" si="16"/>
        <v>0</v>
      </c>
      <c r="G129" s="124">
        <f t="shared" si="17"/>
        <v>0</v>
      </c>
      <c r="H129" s="124">
        <f t="shared" si="18"/>
        <v>0</v>
      </c>
      <c r="I129" s="167">
        <f t="shared" si="19"/>
        <v>0</v>
      </c>
    </row>
    <row r="130" spans="1:9" ht="24.95" customHeight="1" x14ac:dyDescent="0.2">
      <c r="A130" s="143">
        <f>Datos!B138</f>
        <v>11</v>
      </c>
      <c r="B130" s="415" t="str">
        <f t="shared" si="13"/>
        <v xml:space="preserve"> INSTALACIÓN ELÉCTRICA</v>
      </c>
      <c r="C130" s="416"/>
      <c r="D130" s="164">
        <f t="shared" si="14"/>
        <v>0</v>
      </c>
      <c r="E130" s="165">
        <f t="shared" si="15"/>
        <v>0</v>
      </c>
      <c r="F130" s="166">
        <f t="shared" si="16"/>
        <v>0</v>
      </c>
      <c r="G130" s="124">
        <f t="shared" si="17"/>
        <v>0</v>
      </c>
      <c r="H130" s="124">
        <f t="shared" si="18"/>
        <v>0</v>
      </c>
      <c r="I130" s="167">
        <f t="shared" si="19"/>
        <v>0</v>
      </c>
    </row>
    <row r="131" spans="1:9" ht="24.95" customHeight="1" x14ac:dyDescent="0.2">
      <c r="A131" s="143" t="str">
        <f>Datos!B139</f>
        <v>11.1</v>
      </c>
      <c r="B131" s="415" t="str">
        <f t="shared" si="13"/>
        <v>Fuerza motriz</v>
      </c>
      <c r="C131" s="416"/>
      <c r="D131" s="164">
        <f t="shared" si="14"/>
        <v>0</v>
      </c>
      <c r="E131" s="165">
        <f t="shared" si="15"/>
        <v>0</v>
      </c>
      <c r="F131" s="166">
        <f t="shared" si="16"/>
        <v>0</v>
      </c>
      <c r="G131" s="124">
        <f t="shared" si="17"/>
        <v>0</v>
      </c>
      <c r="H131" s="124">
        <f t="shared" si="18"/>
        <v>0</v>
      </c>
      <c r="I131" s="167">
        <f t="shared" si="19"/>
        <v>0</v>
      </c>
    </row>
    <row r="132" spans="1:9" ht="24.95" customHeight="1" x14ac:dyDescent="0.2">
      <c r="A132" s="143" t="str">
        <f>Datos!B140</f>
        <v>11.1.1</v>
      </c>
      <c r="B132" s="415" t="str">
        <f t="shared" si="13"/>
        <v>Bomba centrifuga 1HP</v>
      </c>
      <c r="C132" s="416"/>
      <c r="D132" s="164" t="str">
        <f t="shared" si="14"/>
        <v>Un</v>
      </c>
      <c r="E132" s="165">
        <f t="shared" si="15"/>
        <v>0</v>
      </c>
      <c r="F132" s="166">
        <f t="shared" si="16"/>
        <v>0</v>
      </c>
      <c r="G132" s="124">
        <f t="shared" si="17"/>
        <v>0</v>
      </c>
      <c r="H132" s="124">
        <f t="shared" si="18"/>
        <v>0</v>
      </c>
      <c r="I132" s="167">
        <f t="shared" si="19"/>
        <v>0</v>
      </c>
    </row>
    <row r="133" spans="1:9" ht="24.95" customHeight="1" x14ac:dyDescent="0.2">
      <c r="A133" s="143" t="str">
        <f>Datos!B141</f>
        <v>11.2</v>
      </c>
      <c r="B133" s="415" t="str">
        <f t="shared" si="13"/>
        <v>Media tensión</v>
      </c>
      <c r="C133" s="416"/>
      <c r="D133" s="164">
        <f t="shared" si="14"/>
        <v>0</v>
      </c>
      <c r="E133" s="165">
        <f t="shared" si="15"/>
        <v>0</v>
      </c>
      <c r="F133" s="166">
        <f t="shared" si="16"/>
        <v>0</v>
      </c>
      <c r="G133" s="124">
        <f t="shared" si="17"/>
        <v>0</v>
      </c>
      <c r="H133" s="124">
        <f t="shared" si="18"/>
        <v>0</v>
      </c>
      <c r="I133" s="167">
        <f t="shared" si="19"/>
        <v>0</v>
      </c>
    </row>
    <row r="134" spans="1:9" ht="24.95" customHeight="1" x14ac:dyDescent="0.2">
      <c r="A134" s="143" t="str">
        <f>Datos!B142</f>
        <v>11.2.1</v>
      </c>
      <c r="B134" s="415" t="str">
        <f t="shared" si="13"/>
        <v>GABINETE ELÉCTRICO</v>
      </c>
      <c r="C134" s="416"/>
      <c r="D134" s="164" t="str">
        <f t="shared" si="14"/>
        <v>Un</v>
      </c>
      <c r="E134" s="165">
        <f t="shared" si="15"/>
        <v>0</v>
      </c>
      <c r="F134" s="166">
        <f t="shared" si="16"/>
        <v>0</v>
      </c>
      <c r="G134" s="124">
        <f t="shared" si="17"/>
        <v>0</v>
      </c>
      <c r="H134" s="124">
        <f t="shared" si="18"/>
        <v>0</v>
      </c>
      <c r="I134" s="167">
        <f t="shared" si="19"/>
        <v>0</v>
      </c>
    </row>
    <row r="135" spans="1:9" ht="24.95" customHeight="1" x14ac:dyDescent="0.2">
      <c r="A135" s="143" t="str">
        <f>Datos!B143</f>
        <v>11.2.2</v>
      </c>
      <c r="B135" s="415" t="str">
        <f t="shared" si="13"/>
        <v>GABINETE ELÉCTRICO</v>
      </c>
      <c r="C135" s="416"/>
      <c r="D135" s="164" t="str">
        <f t="shared" si="14"/>
        <v>Un</v>
      </c>
      <c r="E135" s="165">
        <f t="shared" si="15"/>
        <v>0</v>
      </c>
      <c r="F135" s="166">
        <f t="shared" si="16"/>
        <v>0</v>
      </c>
      <c r="G135" s="124">
        <f t="shared" si="17"/>
        <v>0</v>
      </c>
      <c r="H135" s="124">
        <f t="shared" si="18"/>
        <v>0</v>
      </c>
      <c r="I135" s="167">
        <f t="shared" si="19"/>
        <v>0</v>
      </c>
    </row>
    <row r="136" spans="1:9" ht="24.95" customHeight="1" x14ac:dyDescent="0.2">
      <c r="A136" s="143" t="str">
        <f>Datos!B144</f>
        <v>11.2.3</v>
      </c>
      <c r="B136" s="415" t="str">
        <f t="shared" si="13"/>
        <v>CAJAS RECTANGULARES</v>
      </c>
      <c r="C136" s="416"/>
      <c r="D136" s="164" t="str">
        <f t="shared" si="14"/>
        <v>Un</v>
      </c>
      <c r="E136" s="165">
        <f t="shared" si="15"/>
        <v>0</v>
      </c>
      <c r="F136" s="166">
        <f t="shared" si="16"/>
        <v>0</v>
      </c>
      <c r="G136" s="124">
        <f t="shared" si="17"/>
        <v>0</v>
      </c>
      <c r="H136" s="124">
        <f t="shared" si="18"/>
        <v>0</v>
      </c>
      <c r="I136" s="167">
        <f t="shared" si="19"/>
        <v>0</v>
      </c>
    </row>
    <row r="137" spans="1:9" ht="24.95" customHeight="1" x14ac:dyDescent="0.2">
      <c r="A137" s="143" t="str">
        <f>Datos!B145</f>
        <v>11.2.4</v>
      </c>
      <c r="B137" s="415" t="str">
        <f t="shared" si="13"/>
        <v>CAJAS OCTOGONAL GRANDE</v>
      </c>
      <c r="C137" s="416"/>
      <c r="D137" s="164" t="str">
        <f t="shared" si="14"/>
        <v>Un</v>
      </c>
      <c r="E137" s="165">
        <f t="shared" si="15"/>
        <v>0</v>
      </c>
      <c r="F137" s="166">
        <f t="shared" si="16"/>
        <v>0</v>
      </c>
      <c r="G137" s="124">
        <f t="shared" si="17"/>
        <v>0</v>
      </c>
      <c r="H137" s="124">
        <f t="shared" si="18"/>
        <v>0</v>
      </c>
      <c r="I137" s="167">
        <f t="shared" si="19"/>
        <v>0</v>
      </c>
    </row>
    <row r="138" spans="1:9" ht="24.95" customHeight="1" x14ac:dyDescent="0.2">
      <c r="A138" s="143" t="str">
        <f>Datos!B146</f>
        <v>11.2.5</v>
      </c>
      <c r="B138" s="415" t="str">
        <f t="shared" si="13"/>
        <v>CUPLAS</v>
      </c>
      <c r="C138" s="416"/>
      <c r="D138" s="164" t="str">
        <f t="shared" si="14"/>
        <v>Un</v>
      </c>
      <c r="E138" s="165">
        <f t="shared" si="15"/>
        <v>0</v>
      </c>
      <c r="F138" s="166">
        <f t="shared" si="16"/>
        <v>0</v>
      </c>
      <c r="G138" s="124">
        <f t="shared" si="17"/>
        <v>0</v>
      </c>
      <c r="H138" s="124">
        <f t="shared" si="18"/>
        <v>0</v>
      </c>
      <c r="I138" s="167">
        <f t="shared" si="19"/>
        <v>0</v>
      </c>
    </row>
    <row r="139" spans="1:9" ht="24.95" customHeight="1" x14ac:dyDescent="0.2">
      <c r="A139" s="143" t="str">
        <f>Datos!B147</f>
        <v>11.2.6</v>
      </c>
      <c r="B139" s="415" t="str">
        <f t="shared" si="13"/>
        <v>CAJA DE DERIVACIÓN</v>
      </c>
      <c r="C139" s="416"/>
      <c r="D139" s="164" t="str">
        <f t="shared" si="14"/>
        <v>Un</v>
      </c>
      <c r="E139" s="165">
        <f t="shared" si="15"/>
        <v>0</v>
      </c>
      <c r="F139" s="166">
        <f t="shared" si="16"/>
        <v>0</v>
      </c>
      <c r="G139" s="124">
        <f t="shared" si="17"/>
        <v>0</v>
      </c>
      <c r="H139" s="124">
        <f t="shared" si="18"/>
        <v>0</v>
      </c>
      <c r="I139" s="167">
        <f t="shared" si="19"/>
        <v>0</v>
      </c>
    </row>
    <row r="140" spans="1:9" ht="24.95" customHeight="1" x14ac:dyDescent="0.2">
      <c r="A140" s="143" t="str">
        <f>Datos!B148</f>
        <v>11.2.7</v>
      </c>
      <c r="B140" s="415" t="str">
        <f t="shared" si="13"/>
        <v>TOMA PERISCOPIO</v>
      </c>
      <c r="C140" s="416"/>
      <c r="D140" s="164" t="str">
        <f t="shared" si="14"/>
        <v>Un</v>
      </c>
      <c r="E140" s="165">
        <f t="shared" si="15"/>
        <v>0</v>
      </c>
      <c r="F140" s="166">
        <f t="shared" si="16"/>
        <v>0</v>
      </c>
      <c r="G140" s="124">
        <f t="shared" si="17"/>
        <v>0</v>
      </c>
      <c r="H140" s="124">
        <f t="shared" si="18"/>
        <v>0</v>
      </c>
      <c r="I140" s="167">
        <f t="shared" si="19"/>
        <v>0</v>
      </c>
    </row>
    <row r="141" spans="1:9" ht="24.95" customHeight="1" x14ac:dyDescent="0.2">
      <c r="A141" s="143" t="str">
        <f>Datos!B149</f>
        <v>11.2.8</v>
      </c>
      <c r="B141" s="415" t="str">
        <f t="shared" si="13"/>
        <v>TOMA TRIFASICO</v>
      </c>
      <c r="C141" s="416"/>
      <c r="D141" s="164" t="str">
        <f t="shared" si="14"/>
        <v>Un</v>
      </c>
      <c r="E141" s="165">
        <f t="shared" si="15"/>
        <v>0</v>
      </c>
      <c r="F141" s="166">
        <f t="shared" si="16"/>
        <v>0</v>
      </c>
      <c r="G141" s="124">
        <f t="shared" si="17"/>
        <v>0</v>
      </c>
      <c r="H141" s="124">
        <f t="shared" si="18"/>
        <v>0</v>
      </c>
      <c r="I141" s="167">
        <f t="shared" si="19"/>
        <v>0</v>
      </c>
    </row>
    <row r="142" spans="1:9" ht="24.95" customHeight="1" x14ac:dyDescent="0.2">
      <c r="A142" s="143" t="str">
        <f>Datos!B150</f>
        <v>11.2.9</v>
      </c>
      <c r="B142" s="415" t="str">
        <f t="shared" si="13"/>
        <v>TOMA MONOFASICO</v>
      </c>
      <c r="C142" s="416"/>
      <c r="D142" s="164" t="str">
        <f t="shared" si="14"/>
        <v>Un</v>
      </c>
      <c r="E142" s="165">
        <f t="shared" si="15"/>
        <v>0</v>
      </c>
      <c r="F142" s="166">
        <f t="shared" si="16"/>
        <v>0</v>
      </c>
      <c r="G142" s="124">
        <f t="shared" si="17"/>
        <v>0</v>
      </c>
      <c r="H142" s="124">
        <f t="shared" si="18"/>
        <v>0</v>
      </c>
      <c r="I142" s="167">
        <f t="shared" si="19"/>
        <v>0</v>
      </c>
    </row>
    <row r="143" spans="1:9" ht="24.95" customHeight="1" x14ac:dyDescent="0.2">
      <c r="A143" s="143" t="str">
        <f>Datos!B151</f>
        <v>11.2.10</v>
      </c>
      <c r="B143" s="415" t="str">
        <f t="shared" si="13"/>
        <v>TOMA In=10 [Amp]</v>
      </c>
      <c r="C143" s="416"/>
      <c r="D143" s="164" t="str">
        <f t="shared" si="14"/>
        <v>Un</v>
      </c>
      <c r="E143" s="165">
        <f t="shared" si="15"/>
        <v>0</v>
      </c>
      <c r="F143" s="166">
        <f t="shared" si="16"/>
        <v>0</v>
      </c>
      <c r="G143" s="124">
        <f t="shared" si="17"/>
        <v>0</v>
      </c>
      <c r="H143" s="124">
        <f t="shared" si="18"/>
        <v>0</v>
      </c>
      <c r="I143" s="167">
        <f t="shared" si="19"/>
        <v>0</v>
      </c>
    </row>
    <row r="144" spans="1:9" ht="24.95" customHeight="1" x14ac:dyDescent="0.2">
      <c r="A144" s="143" t="str">
        <f>Datos!B152</f>
        <v>11.2.11</v>
      </c>
      <c r="B144" s="415" t="str">
        <f t="shared" si="13"/>
        <v>LLAVE DE UN PUNTO</v>
      </c>
      <c r="C144" s="416"/>
      <c r="D144" s="164" t="str">
        <f t="shared" si="14"/>
        <v>Un</v>
      </c>
      <c r="E144" s="165">
        <f t="shared" si="15"/>
        <v>0</v>
      </c>
      <c r="F144" s="166">
        <f t="shared" si="16"/>
        <v>0</v>
      </c>
      <c r="G144" s="124">
        <f t="shared" si="17"/>
        <v>0</v>
      </c>
      <c r="H144" s="124">
        <f t="shared" si="18"/>
        <v>0</v>
      </c>
      <c r="I144" s="167">
        <f t="shared" si="19"/>
        <v>0</v>
      </c>
    </row>
    <row r="145" spans="1:9" ht="24.95" customHeight="1" x14ac:dyDescent="0.2">
      <c r="A145" s="143" t="str">
        <f>Datos!B153</f>
        <v>11.2.12</v>
      </c>
      <c r="B145" s="415" t="str">
        <f t="shared" si="13"/>
        <v>LLAVE PUNTO Y TOMA</v>
      </c>
      <c r="C145" s="416"/>
      <c r="D145" s="164" t="str">
        <f t="shared" si="14"/>
        <v>Un</v>
      </c>
      <c r="E145" s="165">
        <f t="shared" si="15"/>
        <v>0</v>
      </c>
      <c r="F145" s="166">
        <f t="shared" si="16"/>
        <v>0</v>
      </c>
      <c r="G145" s="124">
        <f t="shared" si="17"/>
        <v>0</v>
      </c>
      <c r="H145" s="124">
        <f t="shared" si="18"/>
        <v>0</v>
      </c>
      <c r="I145" s="167">
        <f t="shared" si="19"/>
        <v>0</v>
      </c>
    </row>
    <row r="146" spans="1:9" ht="24.95" customHeight="1" x14ac:dyDescent="0.2">
      <c r="A146" s="143" t="str">
        <f>Datos!B154</f>
        <v>11.2.13</v>
      </c>
      <c r="B146" s="415" t="str">
        <f t="shared" si="13"/>
        <v>CONDUCTOR 1.5 mm2</v>
      </c>
      <c r="C146" s="416"/>
      <c r="D146" s="164" t="str">
        <f t="shared" si="14"/>
        <v>m</v>
      </c>
      <c r="E146" s="165">
        <f t="shared" si="15"/>
        <v>0</v>
      </c>
      <c r="F146" s="166">
        <f t="shared" si="16"/>
        <v>0</v>
      </c>
      <c r="G146" s="124">
        <f t="shared" si="17"/>
        <v>0</v>
      </c>
      <c r="H146" s="124">
        <f t="shared" si="18"/>
        <v>0</v>
      </c>
      <c r="I146" s="167">
        <f t="shared" si="19"/>
        <v>0</v>
      </c>
    </row>
    <row r="147" spans="1:9" ht="24.95" customHeight="1" x14ac:dyDescent="0.2">
      <c r="A147" s="143" t="str">
        <f>Datos!B155</f>
        <v>11.2.14</v>
      </c>
      <c r="B147" s="415" t="str">
        <f t="shared" ref="B147:B210" si="20">IFERROR(VLOOKUP(A147,Tabla_Datos,2,FALSE),"")</f>
        <v>CONDUCTOR 2.5 mm2</v>
      </c>
      <c r="C147" s="416"/>
      <c r="D147" s="164" t="str">
        <f t="shared" ref="D147:D210" si="21">IFERROR(VLOOKUP(A147,Tabla_Datos,3,FALSE),"")</f>
        <v>m</v>
      </c>
      <c r="E147" s="165">
        <f t="shared" ref="E147:E210" si="22">IFERROR(VLOOKUP(A147,Tabla_Datos,4,FALSE),0)</f>
        <v>0</v>
      </c>
      <c r="F147" s="166">
        <f t="shared" ref="F147:F210" si="23">IFERROR(VLOOKUP(A147,Tabla_Analisis_Precio,7,FALSE),0)</f>
        <v>0</v>
      </c>
      <c r="G147" s="124">
        <f t="shared" ref="G147:G210" si="24">ROUND(PrecioUnitario(F147,Costo_Financiero,Gasto_Generales_Porcentaje,Beneficio,Ingresos_Brutos,IVA),2)</f>
        <v>0</v>
      </c>
      <c r="H147" s="124">
        <f t="shared" ref="H147:H210" si="25">ROUND(E147*G147,2)</f>
        <v>0</v>
      </c>
      <c r="I147" s="167">
        <f t="shared" ref="I147:I210" si="26">IFERROR(H147/Monto_Oferta,0)</f>
        <v>0</v>
      </c>
    </row>
    <row r="148" spans="1:9" ht="24.95" customHeight="1" x14ac:dyDescent="0.2">
      <c r="A148" s="143" t="str">
        <f>Datos!B156</f>
        <v>11.2.15</v>
      </c>
      <c r="B148" s="415" t="str">
        <f t="shared" si="20"/>
        <v>CONDUCTOR 4 mm2</v>
      </c>
      <c r="C148" s="416"/>
      <c r="D148" s="164" t="str">
        <f t="shared" si="21"/>
        <v>m</v>
      </c>
      <c r="E148" s="165">
        <f t="shared" si="22"/>
        <v>0</v>
      </c>
      <c r="F148" s="166">
        <f t="shared" si="23"/>
        <v>0</v>
      </c>
      <c r="G148" s="124">
        <f t="shared" si="24"/>
        <v>0</v>
      </c>
      <c r="H148" s="124">
        <f t="shared" si="25"/>
        <v>0</v>
      </c>
      <c r="I148" s="167">
        <f t="shared" si="26"/>
        <v>0</v>
      </c>
    </row>
    <row r="149" spans="1:9" ht="24.95" customHeight="1" x14ac:dyDescent="0.2">
      <c r="A149" s="143" t="str">
        <f>Datos!B157</f>
        <v>11.2.16</v>
      </c>
      <c r="B149" s="415" t="str">
        <f t="shared" si="20"/>
        <v>CONDUCTOR subterraneo 2.5 mm2</v>
      </c>
      <c r="C149" s="416"/>
      <c r="D149" s="164" t="str">
        <f t="shared" si="21"/>
        <v>m</v>
      </c>
      <c r="E149" s="165">
        <f t="shared" si="22"/>
        <v>0</v>
      </c>
      <c r="F149" s="166">
        <f t="shared" si="23"/>
        <v>0</v>
      </c>
      <c r="G149" s="124">
        <f t="shared" si="24"/>
        <v>0</v>
      </c>
      <c r="H149" s="124">
        <f t="shared" si="25"/>
        <v>0</v>
      </c>
      <c r="I149" s="167">
        <f t="shared" si="26"/>
        <v>0</v>
      </c>
    </row>
    <row r="150" spans="1:9" ht="24.95" customHeight="1" x14ac:dyDescent="0.2">
      <c r="A150" s="143" t="str">
        <f>Datos!B158</f>
        <v>11.2.17</v>
      </c>
      <c r="B150" s="415" t="str">
        <f t="shared" si="20"/>
        <v>CONDUCTOR subterraneo 6 mm2</v>
      </c>
      <c r="C150" s="416"/>
      <c r="D150" s="164" t="str">
        <f t="shared" si="21"/>
        <v>m</v>
      </c>
      <c r="E150" s="165">
        <f t="shared" si="22"/>
        <v>0</v>
      </c>
      <c r="F150" s="166">
        <f t="shared" si="23"/>
        <v>0</v>
      </c>
      <c r="G150" s="124">
        <f t="shared" si="24"/>
        <v>0</v>
      </c>
      <c r="H150" s="124">
        <f t="shared" si="25"/>
        <v>0</v>
      </c>
      <c r="I150" s="167">
        <f t="shared" si="26"/>
        <v>0</v>
      </c>
    </row>
    <row r="151" spans="1:9" ht="24.95" customHeight="1" x14ac:dyDescent="0.2">
      <c r="A151" s="143" t="str">
        <f>Datos!B159</f>
        <v>11.2.18</v>
      </c>
      <c r="B151" s="415" t="str">
        <f t="shared" si="20"/>
        <v>CONDUCTOR tetrapolar 16 mm2</v>
      </c>
      <c r="C151" s="416"/>
      <c r="D151" s="164" t="str">
        <f t="shared" si="21"/>
        <v>m</v>
      </c>
      <c r="E151" s="165">
        <f t="shared" si="22"/>
        <v>0</v>
      </c>
      <c r="F151" s="166">
        <f t="shared" si="23"/>
        <v>0</v>
      </c>
      <c r="G151" s="124">
        <f t="shared" si="24"/>
        <v>0</v>
      </c>
      <c r="H151" s="124">
        <f t="shared" si="25"/>
        <v>0</v>
      </c>
      <c r="I151" s="167">
        <f t="shared" si="26"/>
        <v>0</v>
      </c>
    </row>
    <row r="152" spans="1:9" ht="24.95" customHeight="1" x14ac:dyDescent="0.2">
      <c r="A152" s="143" t="str">
        <f>Datos!B160</f>
        <v>11.2.19</v>
      </c>
      <c r="B152" s="415" t="str">
        <f t="shared" si="20"/>
        <v>CONDUCTOR subterraneo 35 mm2</v>
      </c>
      <c r="C152" s="416"/>
      <c r="D152" s="164" t="str">
        <f t="shared" si="21"/>
        <v>m</v>
      </c>
      <c r="E152" s="165">
        <f t="shared" si="22"/>
        <v>0</v>
      </c>
      <c r="F152" s="166">
        <f t="shared" si="23"/>
        <v>0</v>
      </c>
      <c r="G152" s="124">
        <f t="shared" si="24"/>
        <v>0</v>
      </c>
      <c r="H152" s="124">
        <f t="shared" si="25"/>
        <v>0</v>
      </c>
      <c r="I152" s="167">
        <f t="shared" si="26"/>
        <v>0</v>
      </c>
    </row>
    <row r="153" spans="1:9" ht="24.95" customHeight="1" x14ac:dyDescent="0.2">
      <c r="A153" s="143" t="str">
        <f>Datos!B161</f>
        <v>11.2.20</v>
      </c>
      <c r="B153" s="415" t="str">
        <f t="shared" si="20"/>
        <v>CONDUCTOR de proteccion 2.5 mm2</v>
      </c>
      <c r="C153" s="416"/>
      <c r="D153" s="164" t="str">
        <f t="shared" si="21"/>
        <v>m</v>
      </c>
      <c r="E153" s="165">
        <f t="shared" si="22"/>
        <v>0</v>
      </c>
      <c r="F153" s="166">
        <f t="shared" si="23"/>
        <v>0</v>
      </c>
      <c r="G153" s="124">
        <f t="shared" si="24"/>
        <v>0</v>
      </c>
      <c r="H153" s="124">
        <f t="shared" si="25"/>
        <v>0</v>
      </c>
      <c r="I153" s="167">
        <f t="shared" si="26"/>
        <v>0</v>
      </c>
    </row>
    <row r="154" spans="1:9" ht="24.95" customHeight="1" x14ac:dyDescent="0.2">
      <c r="A154" s="143" t="str">
        <f>Datos!B162</f>
        <v>11.2.21</v>
      </c>
      <c r="B154" s="415" t="str">
        <f t="shared" si="20"/>
        <v>CONDUCTOR de proteccion 6 mm2</v>
      </c>
      <c r="C154" s="416"/>
      <c r="D154" s="164" t="str">
        <f t="shared" si="21"/>
        <v>m</v>
      </c>
      <c r="E154" s="165">
        <f t="shared" si="22"/>
        <v>0</v>
      </c>
      <c r="F154" s="166">
        <f t="shared" si="23"/>
        <v>0</v>
      </c>
      <c r="G154" s="124">
        <f t="shared" si="24"/>
        <v>0</v>
      </c>
      <c r="H154" s="124">
        <f t="shared" si="25"/>
        <v>0</v>
      </c>
      <c r="I154" s="167">
        <f t="shared" si="26"/>
        <v>0</v>
      </c>
    </row>
    <row r="155" spans="1:9" ht="24.95" customHeight="1" x14ac:dyDescent="0.2">
      <c r="A155" s="143" t="str">
        <f>Datos!B163</f>
        <v>11.2.22</v>
      </c>
      <c r="B155" s="415" t="str">
        <f t="shared" si="20"/>
        <v>CONDUCTOR de proteccion 16 mm2</v>
      </c>
      <c r="C155" s="416"/>
      <c r="D155" s="164" t="str">
        <f t="shared" si="21"/>
        <v>m</v>
      </c>
      <c r="E155" s="165">
        <f t="shared" si="22"/>
        <v>0</v>
      </c>
      <c r="F155" s="166">
        <f t="shared" si="23"/>
        <v>0</v>
      </c>
      <c r="G155" s="124">
        <f t="shared" si="24"/>
        <v>0</v>
      </c>
      <c r="H155" s="124">
        <f t="shared" si="25"/>
        <v>0</v>
      </c>
      <c r="I155" s="167">
        <f t="shared" si="26"/>
        <v>0</v>
      </c>
    </row>
    <row r="156" spans="1:9" ht="24.95" customHeight="1" x14ac:dyDescent="0.2">
      <c r="A156" s="143" t="str">
        <f>Datos!B164</f>
        <v>11.2.23</v>
      </c>
      <c r="B156" s="415" t="str">
        <f t="shared" si="20"/>
        <v>JABALINA de proteccion 3/4" 18mm2</v>
      </c>
      <c r="C156" s="416"/>
      <c r="D156" s="164" t="str">
        <f t="shared" si="21"/>
        <v>Un</v>
      </c>
      <c r="E156" s="165">
        <f t="shared" si="22"/>
        <v>0</v>
      </c>
      <c r="F156" s="166">
        <f t="shared" si="23"/>
        <v>0</v>
      </c>
      <c r="G156" s="124">
        <f t="shared" si="24"/>
        <v>0</v>
      </c>
      <c r="H156" s="124">
        <f t="shared" si="25"/>
        <v>0</v>
      </c>
      <c r="I156" s="167">
        <f t="shared" si="26"/>
        <v>0</v>
      </c>
    </row>
    <row r="157" spans="1:9" ht="24.95" customHeight="1" x14ac:dyDescent="0.2">
      <c r="A157" s="143" t="str">
        <f>Datos!B165</f>
        <v>11.2.24</v>
      </c>
      <c r="B157" s="415" t="str">
        <f t="shared" si="20"/>
        <v>MORCETOS</v>
      </c>
      <c r="C157" s="416"/>
      <c r="D157" s="164" t="str">
        <f t="shared" si="21"/>
        <v>Un</v>
      </c>
      <c r="E157" s="165">
        <f t="shared" si="22"/>
        <v>0</v>
      </c>
      <c r="F157" s="166">
        <f t="shared" si="23"/>
        <v>0</v>
      </c>
      <c r="G157" s="124">
        <f t="shared" si="24"/>
        <v>0</v>
      </c>
      <c r="H157" s="124">
        <f t="shared" si="25"/>
        <v>0</v>
      </c>
      <c r="I157" s="167">
        <f t="shared" si="26"/>
        <v>0</v>
      </c>
    </row>
    <row r="158" spans="1:9" ht="24.95" customHeight="1" x14ac:dyDescent="0.2">
      <c r="A158" s="143" t="str">
        <f>Datos!B166</f>
        <v>11.2.25</v>
      </c>
      <c r="B158" s="415" t="str">
        <f t="shared" si="20"/>
        <v>Caño semipesado</v>
      </c>
      <c r="C158" s="416"/>
      <c r="D158" s="164" t="str">
        <f t="shared" si="21"/>
        <v>Un</v>
      </c>
      <c r="E158" s="165">
        <f t="shared" si="22"/>
        <v>0</v>
      </c>
      <c r="F158" s="166">
        <f t="shared" si="23"/>
        <v>0</v>
      </c>
      <c r="G158" s="124">
        <f t="shared" si="24"/>
        <v>0</v>
      </c>
      <c r="H158" s="124">
        <f t="shared" si="25"/>
        <v>0</v>
      </c>
      <c r="I158" s="167">
        <f t="shared" si="26"/>
        <v>0</v>
      </c>
    </row>
    <row r="159" spans="1:9" ht="24.95" customHeight="1" x14ac:dyDescent="0.2">
      <c r="A159" s="143" t="str">
        <f>Datos!B167</f>
        <v>11.2.26</v>
      </c>
      <c r="B159" s="415" t="str">
        <f t="shared" si="20"/>
        <v xml:space="preserve">curvas </v>
      </c>
      <c r="C159" s="416"/>
      <c r="D159" s="164" t="str">
        <f t="shared" si="21"/>
        <v>Un</v>
      </c>
      <c r="E159" s="165">
        <f t="shared" si="22"/>
        <v>0</v>
      </c>
      <c r="F159" s="166">
        <f t="shared" si="23"/>
        <v>0</v>
      </c>
      <c r="G159" s="124">
        <f t="shared" si="24"/>
        <v>0</v>
      </c>
      <c r="H159" s="124">
        <f t="shared" si="25"/>
        <v>0</v>
      </c>
      <c r="I159" s="167">
        <f t="shared" si="26"/>
        <v>0</v>
      </c>
    </row>
    <row r="160" spans="1:9" ht="24.95" customHeight="1" x14ac:dyDescent="0.2">
      <c r="A160" s="143" t="str">
        <f>Datos!B168</f>
        <v>11.2.27</v>
      </c>
      <c r="B160" s="415" t="str">
        <f t="shared" si="20"/>
        <v>conectores/ cupla</v>
      </c>
      <c r="C160" s="416"/>
      <c r="D160" s="164" t="str">
        <f t="shared" si="21"/>
        <v>Un</v>
      </c>
      <c r="E160" s="165">
        <f t="shared" si="22"/>
        <v>0</v>
      </c>
      <c r="F160" s="166">
        <f t="shared" si="23"/>
        <v>0</v>
      </c>
      <c r="G160" s="124">
        <f t="shared" si="24"/>
        <v>0</v>
      </c>
      <c r="H160" s="124">
        <f t="shared" si="25"/>
        <v>0</v>
      </c>
      <c r="I160" s="167">
        <f t="shared" si="26"/>
        <v>0</v>
      </c>
    </row>
    <row r="161" spans="1:9" ht="24.95" customHeight="1" x14ac:dyDescent="0.2">
      <c r="A161" s="143" t="str">
        <f>Datos!B169</f>
        <v>11.2.28</v>
      </c>
      <c r="B161" s="415" t="str">
        <f t="shared" si="20"/>
        <v>DISYUNTOR DIFERENCIAL</v>
      </c>
      <c r="C161" s="416"/>
      <c r="D161" s="164" t="str">
        <f t="shared" si="21"/>
        <v>Un</v>
      </c>
      <c r="E161" s="165">
        <f t="shared" si="22"/>
        <v>0</v>
      </c>
      <c r="F161" s="166">
        <f t="shared" si="23"/>
        <v>0</v>
      </c>
      <c r="G161" s="124">
        <f t="shared" si="24"/>
        <v>0</v>
      </c>
      <c r="H161" s="124">
        <f t="shared" si="25"/>
        <v>0</v>
      </c>
      <c r="I161" s="167">
        <f t="shared" si="26"/>
        <v>0</v>
      </c>
    </row>
    <row r="162" spans="1:9" ht="24.95" customHeight="1" x14ac:dyDescent="0.2">
      <c r="A162" s="143" t="str">
        <f>Datos!B170</f>
        <v>11.2.29</v>
      </c>
      <c r="B162" s="415" t="str">
        <f t="shared" si="20"/>
        <v>DISYUNTOR DIFERENCIAL</v>
      </c>
      <c r="C162" s="416"/>
      <c r="D162" s="164" t="str">
        <f t="shared" si="21"/>
        <v>Un</v>
      </c>
      <c r="E162" s="165">
        <f t="shared" si="22"/>
        <v>0</v>
      </c>
      <c r="F162" s="166">
        <f t="shared" si="23"/>
        <v>0</v>
      </c>
      <c r="G162" s="124">
        <f t="shared" si="24"/>
        <v>0</v>
      </c>
      <c r="H162" s="124">
        <f t="shared" si="25"/>
        <v>0</v>
      </c>
      <c r="I162" s="167">
        <f t="shared" si="26"/>
        <v>0</v>
      </c>
    </row>
    <row r="163" spans="1:9" ht="24.95" customHeight="1" x14ac:dyDescent="0.2">
      <c r="A163" s="143" t="str">
        <f>Datos!B171</f>
        <v>11.2.30</v>
      </c>
      <c r="B163" s="415" t="str">
        <f t="shared" si="20"/>
        <v>DISYUNTOR DIFERENCIAL</v>
      </c>
      <c r="C163" s="416"/>
      <c r="D163" s="164" t="str">
        <f t="shared" si="21"/>
        <v>Un</v>
      </c>
      <c r="E163" s="165">
        <f t="shared" si="22"/>
        <v>0</v>
      </c>
      <c r="F163" s="166">
        <f t="shared" si="23"/>
        <v>0</v>
      </c>
      <c r="G163" s="124">
        <f t="shared" si="24"/>
        <v>0</v>
      </c>
      <c r="H163" s="124">
        <f t="shared" si="25"/>
        <v>0</v>
      </c>
      <c r="I163" s="167">
        <f t="shared" si="26"/>
        <v>0</v>
      </c>
    </row>
    <row r="164" spans="1:9" ht="24.95" customHeight="1" x14ac:dyDescent="0.2">
      <c r="A164" s="143" t="str">
        <f>Datos!B172</f>
        <v>11.2.31</v>
      </c>
      <c r="B164" s="415" t="str">
        <f t="shared" si="20"/>
        <v>DISYUNTOR DIFERENCIAL</v>
      </c>
      <c r="C164" s="416"/>
      <c r="D164" s="164" t="str">
        <f t="shared" si="21"/>
        <v>Un</v>
      </c>
      <c r="E164" s="165">
        <f t="shared" si="22"/>
        <v>0</v>
      </c>
      <c r="F164" s="166">
        <f t="shared" si="23"/>
        <v>0</v>
      </c>
      <c r="G164" s="124">
        <f t="shared" si="24"/>
        <v>0</v>
      </c>
      <c r="H164" s="124">
        <f t="shared" si="25"/>
        <v>0</v>
      </c>
      <c r="I164" s="167">
        <f t="shared" si="26"/>
        <v>0</v>
      </c>
    </row>
    <row r="165" spans="1:9" ht="24.95" customHeight="1" x14ac:dyDescent="0.2">
      <c r="A165" s="143" t="str">
        <f>Datos!B173</f>
        <v>11.2.32</v>
      </c>
      <c r="B165" s="415" t="str">
        <f t="shared" si="20"/>
        <v>LLAVE TERMOMAGNETICA TETRAPOLAR</v>
      </c>
      <c r="C165" s="416"/>
      <c r="D165" s="164" t="str">
        <f t="shared" si="21"/>
        <v>Un</v>
      </c>
      <c r="E165" s="165">
        <f t="shared" si="22"/>
        <v>0</v>
      </c>
      <c r="F165" s="166">
        <f t="shared" si="23"/>
        <v>0</v>
      </c>
      <c r="G165" s="124">
        <f t="shared" si="24"/>
        <v>0</v>
      </c>
      <c r="H165" s="124">
        <f t="shared" si="25"/>
        <v>0</v>
      </c>
      <c r="I165" s="167">
        <f t="shared" si="26"/>
        <v>0</v>
      </c>
    </row>
    <row r="166" spans="1:9" ht="24.95" customHeight="1" x14ac:dyDescent="0.2">
      <c r="A166" s="143" t="str">
        <f>Datos!B174</f>
        <v>11.2.33</v>
      </c>
      <c r="B166" s="415" t="str">
        <f t="shared" si="20"/>
        <v>LLAVE TERMOMAGNETICA BIPOLAR</v>
      </c>
      <c r="C166" s="416"/>
      <c r="D166" s="164" t="str">
        <f t="shared" si="21"/>
        <v>Un</v>
      </c>
      <c r="E166" s="165">
        <f t="shared" si="22"/>
        <v>0</v>
      </c>
      <c r="F166" s="166">
        <f t="shared" si="23"/>
        <v>0</v>
      </c>
      <c r="G166" s="124">
        <f t="shared" si="24"/>
        <v>0</v>
      </c>
      <c r="H166" s="124">
        <f t="shared" si="25"/>
        <v>0</v>
      </c>
      <c r="I166" s="167">
        <f t="shared" si="26"/>
        <v>0</v>
      </c>
    </row>
    <row r="167" spans="1:9" ht="24.95" customHeight="1" x14ac:dyDescent="0.2">
      <c r="A167" s="143" t="str">
        <f>Datos!B175</f>
        <v>11.2.34</v>
      </c>
      <c r="B167" s="415" t="str">
        <f t="shared" si="20"/>
        <v>LLAVE TERMOMAGNETICA BIPOLAR</v>
      </c>
      <c r="C167" s="416"/>
      <c r="D167" s="164" t="str">
        <f t="shared" si="21"/>
        <v>Un</v>
      </c>
      <c r="E167" s="165">
        <f t="shared" si="22"/>
        <v>0</v>
      </c>
      <c r="F167" s="166">
        <f t="shared" si="23"/>
        <v>0</v>
      </c>
      <c r="G167" s="124">
        <f t="shared" si="24"/>
        <v>0</v>
      </c>
      <c r="H167" s="124">
        <f t="shared" si="25"/>
        <v>0</v>
      </c>
      <c r="I167" s="167">
        <f t="shared" si="26"/>
        <v>0</v>
      </c>
    </row>
    <row r="168" spans="1:9" ht="24.95" customHeight="1" x14ac:dyDescent="0.2">
      <c r="A168" s="143" t="str">
        <f>Datos!B176</f>
        <v>11.2.35</v>
      </c>
      <c r="B168" s="415" t="str">
        <f t="shared" si="20"/>
        <v>LLAVE TERMOMAGNETICA TETRAPOLAR</v>
      </c>
      <c r="C168" s="416"/>
      <c r="D168" s="164" t="str">
        <f t="shared" si="21"/>
        <v>Un</v>
      </c>
      <c r="E168" s="165">
        <f t="shared" si="22"/>
        <v>0</v>
      </c>
      <c r="F168" s="166">
        <f t="shared" si="23"/>
        <v>0</v>
      </c>
      <c r="G168" s="124">
        <f t="shared" si="24"/>
        <v>0</v>
      </c>
      <c r="H168" s="124">
        <f t="shared" si="25"/>
        <v>0</v>
      </c>
      <c r="I168" s="167">
        <f t="shared" si="26"/>
        <v>0</v>
      </c>
    </row>
    <row r="169" spans="1:9" ht="24.95" customHeight="1" x14ac:dyDescent="0.2">
      <c r="A169" s="143" t="str">
        <f>Datos!B177</f>
        <v>11.2.36</v>
      </c>
      <c r="B169" s="415" t="str">
        <f t="shared" si="20"/>
        <v>TIMER</v>
      </c>
      <c r="C169" s="416"/>
      <c r="D169" s="164" t="str">
        <f t="shared" si="21"/>
        <v>Un</v>
      </c>
      <c r="E169" s="165">
        <f t="shared" si="22"/>
        <v>0</v>
      </c>
      <c r="F169" s="166">
        <f t="shared" si="23"/>
        <v>0</v>
      </c>
      <c r="G169" s="124">
        <f t="shared" si="24"/>
        <v>0</v>
      </c>
      <c r="H169" s="124">
        <f t="shared" si="25"/>
        <v>0</v>
      </c>
      <c r="I169" s="167">
        <f t="shared" si="26"/>
        <v>0</v>
      </c>
    </row>
    <row r="170" spans="1:9" ht="24.95" customHeight="1" x14ac:dyDescent="0.2">
      <c r="A170" s="143" t="str">
        <f>Datos!B178</f>
        <v>11.3</v>
      </c>
      <c r="B170" s="415" t="str">
        <f t="shared" si="20"/>
        <v>Baja tensión</v>
      </c>
      <c r="C170" s="416"/>
      <c r="D170" s="164">
        <f t="shared" si="21"/>
        <v>0</v>
      </c>
      <c r="E170" s="165">
        <f t="shared" si="22"/>
        <v>0</v>
      </c>
      <c r="F170" s="166">
        <f t="shared" si="23"/>
        <v>0</v>
      </c>
      <c r="G170" s="124">
        <f t="shared" si="24"/>
        <v>0</v>
      </c>
      <c r="H170" s="124">
        <f t="shared" si="25"/>
        <v>0</v>
      </c>
      <c r="I170" s="167">
        <f t="shared" si="26"/>
        <v>0</v>
      </c>
    </row>
    <row r="171" spans="1:9" ht="24.95" customHeight="1" x14ac:dyDescent="0.2">
      <c r="A171" s="143" t="str">
        <f>Datos!B179</f>
        <v>11.3.1</v>
      </c>
      <c r="B171" s="415" t="str">
        <f t="shared" si="20"/>
        <v>BOCA RJ 45</v>
      </c>
      <c r="C171" s="416"/>
      <c r="D171" s="164" t="str">
        <f t="shared" si="21"/>
        <v>Un</v>
      </c>
      <c r="E171" s="165">
        <f t="shared" si="22"/>
        <v>0</v>
      </c>
      <c r="F171" s="166">
        <f t="shared" si="23"/>
        <v>0</v>
      </c>
      <c r="G171" s="124">
        <f t="shared" si="24"/>
        <v>0</v>
      </c>
      <c r="H171" s="124">
        <f t="shared" si="25"/>
        <v>0</v>
      </c>
      <c r="I171" s="167">
        <f t="shared" si="26"/>
        <v>0</v>
      </c>
    </row>
    <row r="172" spans="1:9" ht="24.95" customHeight="1" x14ac:dyDescent="0.2">
      <c r="A172" s="143" t="str">
        <f>Datos!B180</f>
        <v>11.3.2</v>
      </c>
      <c r="B172" s="415" t="str">
        <f t="shared" si="20"/>
        <v>CENTRAL MULTIZONA DE ALARMA</v>
      </c>
      <c r="C172" s="416"/>
      <c r="D172" s="164" t="str">
        <f t="shared" si="21"/>
        <v>Un</v>
      </c>
      <c r="E172" s="165">
        <f t="shared" si="22"/>
        <v>0</v>
      </c>
      <c r="F172" s="166">
        <f t="shared" si="23"/>
        <v>0</v>
      </c>
      <c r="G172" s="124">
        <f t="shared" si="24"/>
        <v>0</v>
      </c>
      <c r="H172" s="124">
        <f t="shared" si="25"/>
        <v>0</v>
      </c>
      <c r="I172" s="167">
        <f t="shared" si="26"/>
        <v>0</v>
      </c>
    </row>
    <row r="173" spans="1:9" ht="24.95" customHeight="1" x14ac:dyDescent="0.2">
      <c r="A173" s="143" t="str">
        <f>Datos!B181</f>
        <v>11.3.3</v>
      </c>
      <c r="B173" s="415" t="str">
        <f t="shared" si="20"/>
        <v>HUB DE 16 BOCAS</v>
      </c>
      <c r="C173" s="416"/>
      <c r="D173" s="164" t="str">
        <f t="shared" si="21"/>
        <v>Un</v>
      </c>
      <c r="E173" s="165">
        <f t="shared" si="22"/>
        <v>0</v>
      </c>
      <c r="F173" s="166">
        <f t="shared" si="23"/>
        <v>0</v>
      </c>
      <c r="G173" s="124">
        <f t="shared" si="24"/>
        <v>0</v>
      </c>
      <c r="H173" s="124">
        <f t="shared" si="25"/>
        <v>0</v>
      </c>
      <c r="I173" s="167">
        <f t="shared" si="26"/>
        <v>0</v>
      </c>
    </row>
    <row r="174" spans="1:9" ht="24.95" customHeight="1" x14ac:dyDescent="0.2">
      <c r="A174" s="143" t="str">
        <f>Datos!B182</f>
        <v>11.3.4</v>
      </c>
      <c r="B174" s="415" t="str">
        <f t="shared" si="20"/>
        <v>CANALIZACION DE DATOS</v>
      </c>
      <c r="C174" s="416"/>
      <c r="D174" s="164" t="str">
        <f t="shared" si="21"/>
        <v>Un</v>
      </c>
      <c r="E174" s="165">
        <f t="shared" si="22"/>
        <v>0</v>
      </c>
      <c r="F174" s="166">
        <f t="shared" si="23"/>
        <v>0</v>
      </c>
      <c r="G174" s="124">
        <f t="shared" si="24"/>
        <v>0</v>
      </c>
      <c r="H174" s="124">
        <f t="shared" si="25"/>
        <v>0</v>
      </c>
      <c r="I174" s="167">
        <f t="shared" si="26"/>
        <v>0</v>
      </c>
    </row>
    <row r="175" spans="1:9" ht="24.95" customHeight="1" x14ac:dyDescent="0.2">
      <c r="A175" s="143" t="str">
        <f>Datos!B183</f>
        <v>11.3.5</v>
      </c>
      <c r="B175" s="415" t="str">
        <f t="shared" si="20"/>
        <v>SERVIDOR DE INTERNET</v>
      </c>
      <c r="C175" s="416"/>
      <c r="D175" s="164" t="str">
        <f t="shared" si="21"/>
        <v>Un</v>
      </c>
      <c r="E175" s="165">
        <f t="shared" si="22"/>
        <v>0</v>
      </c>
      <c r="F175" s="166">
        <f t="shared" si="23"/>
        <v>0</v>
      </c>
      <c r="G175" s="124">
        <f t="shared" si="24"/>
        <v>0</v>
      </c>
      <c r="H175" s="124">
        <f t="shared" si="25"/>
        <v>0</v>
      </c>
      <c r="I175" s="167">
        <f t="shared" si="26"/>
        <v>0</v>
      </c>
    </row>
    <row r="176" spans="1:9" ht="24.95" customHeight="1" x14ac:dyDescent="0.2">
      <c r="A176" s="143" t="str">
        <f>Datos!B184</f>
        <v>11.3.6</v>
      </c>
      <c r="B176" s="415" t="str">
        <f t="shared" si="20"/>
        <v>CANALIZACION ALARMA</v>
      </c>
      <c r="C176" s="416"/>
      <c r="D176" s="164" t="str">
        <f t="shared" si="21"/>
        <v>m</v>
      </c>
      <c r="E176" s="165">
        <f t="shared" si="22"/>
        <v>0</v>
      </c>
      <c r="F176" s="166">
        <f t="shared" si="23"/>
        <v>0</v>
      </c>
      <c r="G176" s="124">
        <f t="shared" si="24"/>
        <v>0</v>
      </c>
      <c r="H176" s="124">
        <f t="shared" si="25"/>
        <v>0</v>
      </c>
      <c r="I176" s="167">
        <f t="shared" si="26"/>
        <v>0</v>
      </c>
    </row>
    <row r="177" spans="1:9" ht="24.95" customHeight="1" x14ac:dyDescent="0.2">
      <c r="A177" s="143" t="str">
        <f>Datos!B185</f>
        <v>11.3.7</v>
      </c>
      <c r="B177" s="415" t="str">
        <f t="shared" si="20"/>
        <v>CAJA DE DERIVACION</v>
      </c>
      <c r="C177" s="416"/>
      <c r="D177" s="164" t="str">
        <f t="shared" si="21"/>
        <v>Un</v>
      </c>
      <c r="E177" s="165">
        <f t="shared" si="22"/>
        <v>0</v>
      </c>
      <c r="F177" s="166">
        <f t="shared" si="23"/>
        <v>0</v>
      </c>
      <c r="G177" s="124">
        <f t="shared" si="24"/>
        <v>0</v>
      </c>
      <c r="H177" s="124">
        <f t="shared" si="25"/>
        <v>0</v>
      </c>
      <c r="I177" s="167">
        <f t="shared" si="26"/>
        <v>0</v>
      </c>
    </row>
    <row r="178" spans="1:9" ht="24.95" customHeight="1" x14ac:dyDescent="0.2">
      <c r="A178" s="143" t="str">
        <f>Datos!B186</f>
        <v>11.3.8</v>
      </c>
      <c r="B178" s="415" t="str">
        <f t="shared" si="20"/>
        <v>PULSADOR DE TIMBRE</v>
      </c>
      <c r="C178" s="416"/>
      <c r="D178" s="164" t="str">
        <f t="shared" si="21"/>
        <v>Un</v>
      </c>
      <c r="E178" s="165">
        <f t="shared" si="22"/>
        <v>0</v>
      </c>
      <c r="F178" s="166">
        <f t="shared" si="23"/>
        <v>0</v>
      </c>
      <c r="G178" s="124">
        <f t="shared" si="24"/>
        <v>0</v>
      </c>
      <c r="H178" s="124">
        <f t="shared" si="25"/>
        <v>0</v>
      </c>
      <c r="I178" s="167">
        <f t="shared" si="26"/>
        <v>0</v>
      </c>
    </row>
    <row r="179" spans="1:9" ht="24.95" customHeight="1" x14ac:dyDescent="0.2">
      <c r="A179" s="143" t="str">
        <f>Datos!B187</f>
        <v>11.3.9</v>
      </c>
      <c r="B179" s="415" t="str">
        <f t="shared" si="20"/>
        <v>SIRENA Y LUZ ESTROBOSCOPICA</v>
      </c>
      <c r="C179" s="416"/>
      <c r="D179" s="164" t="str">
        <f t="shared" si="21"/>
        <v>Un</v>
      </c>
      <c r="E179" s="165">
        <f t="shared" si="22"/>
        <v>0</v>
      </c>
      <c r="F179" s="166">
        <f t="shared" si="23"/>
        <v>0</v>
      </c>
      <c r="G179" s="124">
        <f t="shared" si="24"/>
        <v>0</v>
      </c>
      <c r="H179" s="124">
        <f t="shared" si="25"/>
        <v>0</v>
      </c>
      <c r="I179" s="167">
        <f t="shared" si="26"/>
        <v>0</v>
      </c>
    </row>
    <row r="180" spans="1:9" ht="24.95" customHeight="1" x14ac:dyDescent="0.2">
      <c r="A180" s="143" t="str">
        <f>Datos!B188</f>
        <v>11.3.10</v>
      </c>
      <c r="B180" s="415" t="str">
        <f t="shared" si="20"/>
        <v>SENSORES</v>
      </c>
      <c r="C180" s="416"/>
      <c r="D180" s="164" t="str">
        <f t="shared" si="21"/>
        <v>Un</v>
      </c>
      <c r="E180" s="165">
        <f t="shared" si="22"/>
        <v>0</v>
      </c>
      <c r="F180" s="166">
        <f t="shared" si="23"/>
        <v>0</v>
      </c>
      <c r="G180" s="124">
        <f t="shared" si="24"/>
        <v>0</v>
      </c>
      <c r="H180" s="124">
        <f t="shared" si="25"/>
        <v>0</v>
      </c>
      <c r="I180" s="167">
        <f t="shared" si="26"/>
        <v>0</v>
      </c>
    </row>
    <row r="181" spans="1:9" ht="24.95" customHeight="1" x14ac:dyDescent="0.2">
      <c r="A181" s="143" t="str">
        <f>Datos!B189</f>
        <v>11.3.11</v>
      </c>
      <c r="B181" s="415" t="str">
        <f t="shared" si="20"/>
        <v>CAMPANILLA</v>
      </c>
      <c r="C181" s="416"/>
      <c r="D181" s="164" t="str">
        <f t="shared" si="21"/>
        <v>Un</v>
      </c>
      <c r="E181" s="165">
        <f t="shared" si="22"/>
        <v>0</v>
      </c>
      <c r="F181" s="166">
        <f t="shared" si="23"/>
        <v>0</v>
      </c>
      <c r="G181" s="124">
        <f t="shared" si="24"/>
        <v>0</v>
      </c>
      <c r="H181" s="124">
        <f t="shared" si="25"/>
        <v>0</v>
      </c>
      <c r="I181" s="167">
        <f t="shared" si="26"/>
        <v>0</v>
      </c>
    </row>
    <row r="182" spans="1:9" ht="24.95" customHeight="1" x14ac:dyDescent="0.2">
      <c r="A182" s="143" t="str">
        <f>Datos!B190</f>
        <v>11.3.12</v>
      </c>
      <c r="B182" s="415" t="str">
        <f t="shared" si="20"/>
        <v>BOCA RJ11</v>
      </c>
      <c r="C182" s="416"/>
      <c r="D182" s="164" t="str">
        <f t="shared" si="21"/>
        <v>Un</v>
      </c>
      <c r="E182" s="165">
        <f t="shared" si="22"/>
        <v>0</v>
      </c>
      <c r="F182" s="166">
        <f t="shared" si="23"/>
        <v>0</v>
      </c>
      <c r="G182" s="124">
        <f t="shared" si="24"/>
        <v>0</v>
      </c>
      <c r="H182" s="124">
        <f t="shared" si="25"/>
        <v>0</v>
      </c>
      <c r="I182" s="167">
        <f t="shared" si="26"/>
        <v>0</v>
      </c>
    </row>
    <row r="183" spans="1:9" ht="24.95" customHeight="1" x14ac:dyDescent="0.2">
      <c r="A183" s="143" t="str">
        <f>Datos!B191</f>
        <v>11.3.13</v>
      </c>
      <c r="B183" s="415" t="str">
        <f t="shared" si="20"/>
        <v>SIRENA INTERIOR</v>
      </c>
      <c r="C183" s="416"/>
      <c r="D183" s="164" t="str">
        <f t="shared" si="21"/>
        <v>Un</v>
      </c>
      <c r="E183" s="165">
        <f t="shared" si="22"/>
        <v>0</v>
      </c>
      <c r="F183" s="166">
        <f t="shared" si="23"/>
        <v>0</v>
      </c>
      <c r="G183" s="124">
        <f t="shared" si="24"/>
        <v>0</v>
      </c>
      <c r="H183" s="124">
        <f t="shared" si="25"/>
        <v>0</v>
      </c>
      <c r="I183" s="167">
        <f t="shared" si="26"/>
        <v>0</v>
      </c>
    </row>
    <row r="184" spans="1:9" ht="24.95" customHeight="1" x14ac:dyDescent="0.2">
      <c r="A184" s="143" t="str">
        <f>Datos!B192</f>
        <v>11.3.14</v>
      </c>
      <c r="B184" s="415" t="str">
        <f t="shared" si="20"/>
        <v>CONDUCTORES</v>
      </c>
      <c r="C184" s="416"/>
      <c r="D184" s="164" t="str">
        <f t="shared" si="21"/>
        <v>m</v>
      </c>
      <c r="E184" s="165">
        <f t="shared" si="22"/>
        <v>0</v>
      </c>
      <c r="F184" s="166">
        <f t="shared" si="23"/>
        <v>0</v>
      </c>
      <c r="G184" s="124">
        <f t="shared" si="24"/>
        <v>0</v>
      </c>
      <c r="H184" s="124">
        <f t="shared" si="25"/>
        <v>0</v>
      </c>
      <c r="I184" s="167">
        <f t="shared" si="26"/>
        <v>0</v>
      </c>
    </row>
    <row r="185" spans="1:9" ht="24.95" customHeight="1" x14ac:dyDescent="0.2">
      <c r="A185" s="143" t="str">
        <f>Datos!B193</f>
        <v>11.3.15</v>
      </c>
      <c r="B185" s="415" t="str">
        <f t="shared" si="20"/>
        <v>CONDUCTOR ALARMA</v>
      </c>
      <c r="C185" s="416"/>
      <c r="D185" s="164" t="str">
        <f t="shared" si="21"/>
        <v>m</v>
      </c>
      <c r="E185" s="165">
        <f t="shared" si="22"/>
        <v>0</v>
      </c>
      <c r="F185" s="166">
        <f t="shared" si="23"/>
        <v>0</v>
      </c>
      <c r="G185" s="124">
        <f t="shared" si="24"/>
        <v>0</v>
      </c>
      <c r="H185" s="124">
        <f t="shared" si="25"/>
        <v>0</v>
      </c>
      <c r="I185" s="167">
        <f t="shared" si="26"/>
        <v>0</v>
      </c>
    </row>
    <row r="186" spans="1:9" ht="24.95" customHeight="1" x14ac:dyDescent="0.2">
      <c r="A186" s="143" t="str">
        <f>Datos!B194</f>
        <v>11.4</v>
      </c>
      <c r="B186" s="415" t="str">
        <f t="shared" si="20"/>
        <v>Artefactos</v>
      </c>
      <c r="C186" s="416"/>
      <c r="D186" s="164">
        <f t="shared" si="21"/>
        <v>0</v>
      </c>
      <c r="E186" s="165">
        <f t="shared" si="22"/>
        <v>0</v>
      </c>
      <c r="F186" s="166">
        <f t="shared" si="23"/>
        <v>0</v>
      </c>
      <c r="G186" s="124">
        <f t="shared" si="24"/>
        <v>0</v>
      </c>
      <c r="H186" s="124">
        <f t="shared" si="25"/>
        <v>0</v>
      </c>
      <c r="I186" s="167">
        <f t="shared" si="26"/>
        <v>0</v>
      </c>
    </row>
    <row r="187" spans="1:9" ht="24.95" customHeight="1" x14ac:dyDescent="0.2">
      <c r="A187" s="143" t="str">
        <f>Datos!B195</f>
        <v>11.4.1</v>
      </c>
      <c r="B187" s="415" t="str">
        <f t="shared" si="20"/>
        <v>Artefactos de Iluminación</v>
      </c>
      <c r="C187" s="416"/>
      <c r="D187" s="164">
        <f t="shared" si="21"/>
        <v>0</v>
      </c>
      <c r="E187" s="165">
        <f t="shared" si="22"/>
        <v>0</v>
      </c>
      <c r="F187" s="166">
        <f t="shared" si="23"/>
        <v>0</v>
      </c>
      <c r="G187" s="124">
        <f t="shared" si="24"/>
        <v>0</v>
      </c>
      <c r="H187" s="124">
        <f t="shared" si="25"/>
        <v>0</v>
      </c>
      <c r="I187" s="167">
        <f t="shared" si="26"/>
        <v>0</v>
      </c>
    </row>
    <row r="188" spans="1:9" ht="24.95" customHeight="1" x14ac:dyDescent="0.2">
      <c r="A188" s="143" t="str">
        <f>Datos!B196</f>
        <v>11.4.1.1</v>
      </c>
      <c r="B188" s="415" t="str">
        <f t="shared" si="20"/>
        <v>FLOURESCENTE LED</v>
      </c>
      <c r="C188" s="416"/>
      <c r="D188" s="164" t="str">
        <f t="shared" si="21"/>
        <v>Un</v>
      </c>
      <c r="E188" s="165">
        <f t="shared" si="22"/>
        <v>0</v>
      </c>
      <c r="F188" s="166">
        <f t="shared" si="23"/>
        <v>0</v>
      </c>
      <c r="G188" s="124">
        <f t="shared" si="24"/>
        <v>0</v>
      </c>
      <c r="H188" s="124">
        <f t="shared" si="25"/>
        <v>0</v>
      </c>
      <c r="I188" s="167">
        <f t="shared" si="26"/>
        <v>0</v>
      </c>
    </row>
    <row r="189" spans="1:9" ht="24.95" customHeight="1" x14ac:dyDescent="0.2">
      <c r="A189" s="143" t="str">
        <f>Datos!B197</f>
        <v>11.4.1.2</v>
      </c>
      <c r="B189" s="415" t="str">
        <f t="shared" si="20"/>
        <v>FLOURESCENTE LED</v>
      </c>
      <c r="C189" s="416"/>
      <c r="D189" s="164" t="str">
        <f t="shared" si="21"/>
        <v>Un</v>
      </c>
      <c r="E189" s="165">
        <f t="shared" si="22"/>
        <v>0</v>
      </c>
      <c r="F189" s="166">
        <f t="shared" si="23"/>
        <v>0</v>
      </c>
      <c r="G189" s="124">
        <f t="shared" si="24"/>
        <v>0</v>
      </c>
      <c r="H189" s="124">
        <f t="shared" si="25"/>
        <v>0</v>
      </c>
      <c r="I189" s="167">
        <f t="shared" si="26"/>
        <v>0</v>
      </c>
    </row>
    <row r="190" spans="1:9" ht="24.95" customHeight="1" x14ac:dyDescent="0.2">
      <c r="A190" s="143" t="str">
        <f>Datos!B198</f>
        <v>11.4.1.3</v>
      </c>
      <c r="B190" s="415" t="str">
        <f t="shared" si="20"/>
        <v>LAMPARA LED</v>
      </c>
      <c r="C190" s="416"/>
      <c r="D190" s="164" t="str">
        <f t="shared" si="21"/>
        <v>Un</v>
      </c>
      <c r="E190" s="165">
        <f t="shared" si="22"/>
        <v>0</v>
      </c>
      <c r="F190" s="166">
        <f t="shared" si="23"/>
        <v>0</v>
      </c>
      <c r="G190" s="124">
        <f t="shared" si="24"/>
        <v>0</v>
      </c>
      <c r="H190" s="124">
        <f t="shared" si="25"/>
        <v>0</v>
      </c>
      <c r="I190" s="167">
        <f t="shared" si="26"/>
        <v>0</v>
      </c>
    </row>
    <row r="191" spans="1:9" ht="24.95" customHeight="1" x14ac:dyDescent="0.2">
      <c r="A191" s="143" t="str">
        <f>Datos!B199</f>
        <v>11.4.1.4</v>
      </c>
      <c r="B191" s="415" t="str">
        <f t="shared" si="20"/>
        <v>LAMPARA LED</v>
      </c>
      <c r="C191" s="416"/>
      <c r="D191" s="164" t="str">
        <f t="shared" si="21"/>
        <v>Un</v>
      </c>
      <c r="E191" s="165">
        <f t="shared" si="22"/>
        <v>0</v>
      </c>
      <c r="F191" s="166">
        <f t="shared" si="23"/>
        <v>0</v>
      </c>
      <c r="G191" s="124">
        <f t="shared" si="24"/>
        <v>0</v>
      </c>
      <c r="H191" s="124">
        <f t="shared" si="25"/>
        <v>0</v>
      </c>
      <c r="I191" s="167">
        <f t="shared" si="26"/>
        <v>0</v>
      </c>
    </row>
    <row r="192" spans="1:9" ht="24.95" customHeight="1" x14ac:dyDescent="0.2">
      <c r="A192" s="143" t="str">
        <f>Datos!B200</f>
        <v>11.4.1.5</v>
      </c>
      <c r="B192" s="415" t="str">
        <f t="shared" si="20"/>
        <v>LAMPARA LED ALTO BRILLO</v>
      </c>
      <c r="C192" s="416"/>
      <c r="D192" s="164" t="str">
        <f t="shared" si="21"/>
        <v>Un</v>
      </c>
      <c r="E192" s="165">
        <f t="shared" si="22"/>
        <v>0</v>
      </c>
      <c r="F192" s="166">
        <f t="shared" si="23"/>
        <v>0</v>
      </c>
      <c r="G192" s="124">
        <f t="shared" si="24"/>
        <v>0</v>
      </c>
      <c r="H192" s="124">
        <f t="shared" si="25"/>
        <v>0</v>
      </c>
      <c r="I192" s="167">
        <f t="shared" si="26"/>
        <v>0</v>
      </c>
    </row>
    <row r="193" spans="1:9" ht="24.95" customHeight="1" x14ac:dyDescent="0.2">
      <c r="A193" s="143" t="str">
        <f>Datos!B201</f>
        <v>11.4.1.6</v>
      </c>
      <c r="B193" s="415" t="str">
        <f t="shared" si="20"/>
        <v>LAMPARA PROYECTOR LED</v>
      </c>
      <c r="C193" s="416"/>
      <c r="D193" s="164" t="str">
        <f t="shared" si="21"/>
        <v>Un</v>
      </c>
      <c r="E193" s="165">
        <f t="shared" si="22"/>
        <v>0</v>
      </c>
      <c r="F193" s="166">
        <f t="shared" si="23"/>
        <v>0</v>
      </c>
      <c r="G193" s="124">
        <f t="shared" si="24"/>
        <v>0</v>
      </c>
      <c r="H193" s="124">
        <f t="shared" si="25"/>
        <v>0</v>
      </c>
      <c r="I193" s="167">
        <f t="shared" si="26"/>
        <v>0</v>
      </c>
    </row>
    <row r="194" spans="1:9" ht="24.95" customHeight="1" x14ac:dyDescent="0.2">
      <c r="A194" s="143" t="str">
        <f>Datos!B202</f>
        <v>11.4.2</v>
      </c>
      <c r="B194" s="415" t="str">
        <f t="shared" si="20"/>
        <v>Luminarias</v>
      </c>
      <c r="C194" s="416"/>
      <c r="D194" s="164" t="str">
        <f t="shared" si="21"/>
        <v>gl</v>
      </c>
      <c r="E194" s="165">
        <f t="shared" si="22"/>
        <v>0</v>
      </c>
      <c r="F194" s="166">
        <f t="shared" si="23"/>
        <v>0</v>
      </c>
      <c r="G194" s="124">
        <f t="shared" si="24"/>
        <v>0</v>
      </c>
      <c r="H194" s="124">
        <f t="shared" si="25"/>
        <v>0</v>
      </c>
      <c r="I194" s="167">
        <f t="shared" si="26"/>
        <v>0</v>
      </c>
    </row>
    <row r="195" spans="1:9" ht="24.95" customHeight="1" x14ac:dyDescent="0.2">
      <c r="A195" s="143" t="str">
        <f>Datos!B203</f>
        <v>11.4.3</v>
      </c>
      <c r="B195" s="415" t="str">
        <f t="shared" si="20"/>
        <v>Iluminación de Emergencia</v>
      </c>
      <c r="C195" s="416"/>
      <c r="D195" s="164" t="str">
        <f t="shared" si="21"/>
        <v>Un</v>
      </c>
      <c r="E195" s="165">
        <f t="shared" si="22"/>
        <v>0</v>
      </c>
      <c r="F195" s="166">
        <f t="shared" si="23"/>
        <v>0</v>
      </c>
      <c r="G195" s="124">
        <f t="shared" si="24"/>
        <v>0</v>
      </c>
      <c r="H195" s="124">
        <f t="shared" si="25"/>
        <v>0</v>
      </c>
      <c r="I195" s="167">
        <f t="shared" si="26"/>
        <v>0</v>
      </c>
    </row>
    <row r="196" spans="1:9" ht="24.95" customHeight="1" x14ac:dyDescent="0.2">
      <c r="A196" s="143" t="str">
        <f>Datos!B204</f>
        <v>11.4.4</v>
      </c>
      <c r="B196" s="415" t="str">
        <f t="shared" si="20"/>
        <v>Ventiladores</v>
      </c>
      <c r="C196" s="416"/>
      <c r="D196" s="164" t="str">
        <f t="shared" si="21"/>
        <v>gl</v>
      </c>
      <c r="E196" s="165">
        <f t="shared" si="22"/>
        <v>0</v>
      </c>
      <c r="F196" s="166">
        <f t="shared" si="23"/>
        <v>0</v>
      </c>
      <c r="G196" s="124">
        <f t="shared" si="24"/>
        <v>0</v>
      </c>
      <c r="H196" s="124">
        <f t="shared" si="25"/>
        <v>0</v>
      </c>
      <c r="I196" s="167">
        <f t="shared" si="26"/>
        <v>0</v>
      </c>
    </row>
    <row r="197" spans="1:9" ht="24.95" customHeight="1" x14ac:dyDescent="0.2">
      <c r="A197" s="143" t="str">
        <f>Datos!B205</f>
        <v>11.4.5</v>
      </c>
      <c r="B197" s="415" t="str">
        <f t="shared" si="20"/>
        <v>Otros Artefactos</v>
      </c>
      <c r="C197" s="416"/>
      <c r="D197" s="164">
        <f t="shared" si="21"/>
        <v>0</v>
      </c>
      <c r="E197" s="165">
        <f t="shared" si="22"/>
        <v>0</v>
      </c>
      <c r="F197" s="166">
        <f t="shared" si="23"/>
        <v>0</v>
      </c>
      <c r="G197" s="124">
        <f t="shared" si="24"/>
        <v>0</v>
      </c>
      <c r="H197" s="124">
        <f t="shared" si="25"/>
        <v>0</v>
      </c>
      <c r="I197" s="167">
        <f t="shared" si="26"/>
        <v>0</v>
      </c>
    </row>
    <row r="198" spans="1:9" ht="24.95" customHeight="1" x14ac:dyDescent="0.2">
      <c r="A198" s="143" t="str">
        <f>Datos!B206</f>
        <v>11.4.5.1</v>
      </c>
      <c r="B198" s="415" t="str">
        <f t="shared" si="20"/>
        <v>COCINA ELECTRICA</v>
      </c>
      <c r="C198" s="416"/>
      <c r="D198" s="164" t="str">
        <f t="shared" si="21"/>
        <v>Un</v>
      </c>
      <c r="E198" s="165">
        <f t="shared" si="22"/>
        <v>0</v>
      </c>
      <c r="F198" s="166">
        <f t="shared" si="23"/>
        <v>0</v>
      </c>
      <c r="G198" s="124">
        <f t="shared" si="24"/>
        <v>0</v>
      </c>
      <c r="H198" s="124">
        <f t="shared" si="25"/>
        <v>0</v>
      </c>
      <c r="I198" s="167">
        <f t="shared" si="26"/>
        <v>0</v>
      </c>
    </row>
    <row r="199" spans="1:9" ht="24.95" customHeight="1" x14ac:dyDescent="0.2">
      <c r="A199" s="143" t="str">
        <f>Datos!B207</f>
        <v>11.4.5.2</v>
      </c>
      <c r="B199" s="415" t="str">
        <f t="shared" si="20"/>
        <v>TERMOTANQUE ELECTRICO</v>
      </c>
      <c r="C199" s="416"/>
      <c r="D199" s="164" t="str">
        <f t="shared" si="21"/>
        <v>Un</v>
      </c>
      <c r="E199" s="165">
        <f t="shared" si="22"/>
        <v>0</v>
      </c>
      <c r="F199" s="166">
        <f t="shared" si="23"/>
        <v>0</v>
      </c>
      <c r="G199" s="124">
        <f t="shared" si="24"/>
        <v>0</v>
      </c>
      <c r="H199" s="124">
        <f t="shared" si="25"/>
        <v>0</v>
      </c>
      <c r="I199" s="167">
        <f t="shared" si="26"/>
        <v>0</v>
      </c>
    </row>
    <row r="200" spans="1:9" ht="24.95" customHeight="1" x14ac:dyDescent="0.2">
      <c r="A200" s="143" t="str">
        <f>Datos!B208</f>
        <v>11.4.5.3</v>
      </c>
      <c r="B200" s="415" t="str">
        <f t="shared" si="20"/>
        <v>HORNO ELECTRICO</v>
      </c>
      <c r="C200" s="416"/>
      <c r="D200" s="164" t="str">
        <f t="shared" si="21"/>
        <v>Un</v>
      </c>
      <c r="E200" s="165">
        <f t="shared" si="22"/>
        <v>0</v>
      </c>
      <c r="F200" s="166">
        <f t="shared" si="23"/>
        <v>0</v>
      </c>
      <c r="G200" s="124">
        <f t="shared" si="24"/>
        <v>0</v>
      </c>
      <c r="H200" s="124">
        <f t="shared" si="25"/>
        <v>0</v>
      </c>
      <c r="I200" s="167">
        <f t="shared" si="26"/>
        <v>0</v>
      </c>
    </row>
    <row r="201" spans="1:9" ht="24.95" customHeight="1" x14ac:dyDescent="0.2">
      <c r="A201" s="143" t="str">
        <f>Datos!B209</f>
        <v>11.4.5.4</v>
      </c>
      <c r="B201" s="415" t="str">
        <f t="shared" si="20"/>
        <v>FREEZER</v>
      </c>
      <c r="C201" s="416"/>
      <c r="D201" s="164" t="str">
        <f t="shared" si="21"/>
        <v>Un</v>
      </c>
      <c r="E201" s="165">
        <f t="shared" si="22"/>
        <v>0</v>
      </c>
      <c r="F201" s="166">
        <f t="shared" si="23"/>
        <v>0</v>
      </c>
      <c r="G201" s="124">
        <f t="shared" si="24"/>
        <v>0</v>
      </c>
      <c r="H201" s="124">
        <f t="shared" si="25"/>
        <v>0</v>
      </c>
      <c r="I201" s="167">
        <f t="shared" si="26"/>
        <v>0</v>
      </c>
    </row>
    <row r="202" spans="1:9" ht="24.95" customHeight="1" x14ac:dyDescent="0.2">
      <c r="A202" s="143" t="str">
        <f>Datos!B210</f>
        <v>11.4.5.5</v>
      </c>
      <c r="B202" s="415" t="str">
        <f t="shared" si="20"/>
        <v>HELADERA</v>
      </c>
      <c r="C202" s="416"/>
      <c r="D202" s="164" t="str">
        <f t="shared" si="21"/>
        <v>Un</v>
      </c>
      <c r="E202" s="165">
        <f t="shared" si="22"/>
        <v>0</v>
      </c>
      <c r="F202" s="166">
        <f t="shared" si="23"/>
        <v>0</v>
      </c>
      <c r="G202" s="124">
        <f t="shared" si="24"/>
        <v>0</v>
      </c>
      <c r="H202" s="124">
        <f t="shared" si="25"/>
        <v>0</v>
      </c>
      <c r="I202" s="167">
        <f t="shared" si="26"/>
        <v>0</v>
      </c>
    </row>
    <row r="203" spans="1:9" ht="24.95" customHeight="1" x14ac:dyDescent="0.2">
      <c r="A203" s="143" t="str">
        <f>Datos!B211</f>
        <v>12</v>
      </c>
      <c r="B203" s="415" t="str">
        <f t="shared" si="20"/>
        <v>INSTALACIÓN SANITARIA</v>
      </c>
      <c r="C203" s="416"/>
      <c r="D203" s="164">
        <f t="shared" si="21"/>
        <v>0</v>
      </c>
      <c r="E203" s="165">
        <f t="shared" si="22"/>
        <v>0</v>
      </c>
      <c r="F203" s="166">
        <f t="shared" si="23"/>
        <v>0</v>
      </c>
      <c r="G203" s="124">
        <f t="shared" si="24"/>
        <v>0</v>
      </c>
      <c r="H203" s="124">
        <f t="shared" si="25"/>
        <v>0</v>
      </c>
      <c r="I203" s="167">
        <f t="shared" si="26"/>
        <v>0</v>
      </c>
    </row>
    <row r="204" spans="1:9" ht="24.95" customHeight="1" x14ac:dyDescent="0.2">
      <c r="A204" s="143" t="str">
        <f>Datos!B212</f>
        <v>12.1</v>
      </c>
      <c r="B204" s="415" t="str">
        <f t="shared" si="20"/>
        <v>Instalación base de cloacas, caños, cámaras</v>
      </c>
      <c r="C204" s="416"/>
      <c r="D204" s="164">
        <f t="shared" si="21"/>
        <v>0</v>
      </c>
      <c r="E204" s="165">
        <f t="shared" si="22"/>
        <v>0</v>
      </c>
      <c r="F204" s="166">
        <f t="shared" si="23"/>
        <v>0</v>
      </c>
      <c r="G204" s="124">
        <f t="shared" si="24"/>
        <v>0</v>
      </c>
      <c r="H204" s="124">
        <f t="shared" si="25"/>
        <v>0</v>
      </c>
      <c r="I204" s="167">
        <f t="shared" si="26"/>
        <v>0</v>
      </c>
    </row>
    <row r="205" spans="1:9" ht="24.95" customHeight="1" x14ac:dyDescent="0.2">
      <c r="A205" s="143" t="str">
        <f>Datos!B213</f>
        <v>12.1.1</v>
      </c>
      <c r="B205" s="415" t="str">
        <f t="shared" si="20"/>
        <v>Excavaciones</v>
      </c>
      <c r="C205" s="416"/>
      <c r="D205" s="164" t="str">
        <f t="shared" si="21"/>
        <v>m3</v>
      </c>
      <c r="E205" s="165">
        <f t="shared" si="22"/>
        <v>0</v>
      </c>
      <c r="F205" s="166">
        <f t="shared" si="23"/>
        <v>0</v>
      </c>
      <c r="G205" s="124">
        <f t="shared" si="24"/>
        <v>0</v>
      </c>
      <c r="H205" s="124">
        <f t="shared" si="25"/>
        <v>0</v>
      </c>
      <c r="I205" s="167">
        <f t="shared" si="26"/>
        <v>0</v>
      </c>
    </row>
    <row r="206" spans="1:9" ht="24.95" customHeight="1" x14ac:dyDescent="0.2">
      <c r="A206" s="143" t="str">
        <f>Datos!B214</f>
        <v>12.1.2</v>
      </c>
      <c r="B206" s="415" t="str">
        <f t="shared" si="20"/>
        <v>Rellenos de Tierra</v>
      </c>
      <c r="C206" s="416"/>
      <c r="D206" s="164" t="str">
        <f t="shared" si="21"/>
        <v>m3</v>
      </c>
      <c r="E206" s="165">
        <f t="shared" si="22"/>
        <v>0</v>
      </c>
      <c r="F206" s="166">
        <f t="shared" si="23"/>
        <v>0</v>
      </c>
      <c r="G206" s="124">
        <f t="shared" si="24"/>
        <v>0</v>
      </c>
      <c r="H206" s="124">
        <f t="shared" si="25"/>
        <v>0</v>
      </c>
      <c r="I206" s="167">
        <f t="shared" si="26"/>
        <v>0</v>
      </c>
    </row>
    <row r="207" spans="1:9" ht="24.95" customHeight="1" x14ac:dyDescent="0.2">
      <c r="A207" s="143" t="str">
        <f>Datos!B215</f>
        <v>12.1.3</v>
      </c>
      <c r="B207" s="415" t="str">
        <f t="shared" si="20"/>
        <v>Revoques de cámaras de inspección y receptáculos</v>
      </c>
      <c r="C207" s="416"/>
      <c r="D207" s="164" t="str">
        <f t="shared" si="21"/>
        <v>m2</v>
      </c>
      <c r="E207" s="165">
        <f t="shared" si="22"/>
        <v>0</v>
      </c>
      <c r="F207" s="166">
        <f t="shared" si="23"/>
        <v>0</v>
      </c>
      <c r="G207" s="124">
        <f t="shared" si="24"/>
        <v>0</v>
      </c>
      <c r="H207" s="124">
        <f t="shared" si="25"/>
        <v>0</v>
      </c>
      <c r="I207" s="167">
        <f t="shared" si="26"/>
        <v>0</v>
      </c>
    </row>
    <row r="208" spans="1:9" ht="24.95" customHeight="1" x14ac:dyDescent="0.2">
      <c r="A208" s="143" t="str">
        <f>Datos!B216</f>
        <v>12.1.4</v>
      </c>
      <c r="B208" s="415" t="str">
        <f t="shared" si="20"/>
        <v>Cámaras y receptáculos</v>
      </c>
      <c r="C208" s="416"/>
      <c r="D208" s="164" t="str">
        <f t="shared" si="21"/>
        <v>gl</v>
      </c>
      <c r="E208" s="165">
        <f t="shared" si="22"/>
        <v>0</v>
      </c>
      <c r="F208" s="166">
        <f t="shared" si="23"/>
        <v>0</v>
      </c>
      <c r="G208" s="124">
        <f t="shared" si="24"/>
        <v>0</v>
      </c>
      <c r="H208" s="124">
        <f t="shared" si="25"/>
        <v>0</v>
      </c>
      <c r="I208" s="167">
        <f t="shared" si="26"/>
        <v>0</v>
      </c>
    </row>
    <row r="209" spans="1:9" ht="24.95" customHeight="1" x14ac:dyDescent="0.2">
      <c r="A209" s="143" t="str">
        <f>Datos!B217</f>
        <v>12.1.5</v>
      </c>
      <c r="B209" s="415" t="str">
        <f t="shared" si="20"/>
        <v>Cañerías, piezas y accesorios</v>
      </c>
      <c r="C209" s="416"/>
      <c r="D209" s="164">
        <f t="shared" si="21"/>
        <v>0</v>
      </c>
      <c r="E209" s="165">
        <f t="shared" si="22"/>
        <v>0</v>
      </c>
      <c r="F209" s="166">
        <f t="shared" si="23"/>
        <v>0</v>
      </c>
      <c r="G209" s="124">
        <f t="shared" si="24"/>
        <v>0</v>
      </c>
      <c r="H209" s="124">
        <f t="shared" si="25"/>
        <v>0</v>
      </c>
      <c r="I209" s="167">
        <f t="shared" si="26"/>
        <v>0</v>
      </c>
    </row>
    <row r="210" spans="1:9" ht="24.95" customHeight="1" x14ac:dyDescent="0.2">
      <c r="A210" s="143" t="str">
        <f>Datos!B218</f>
        <v>12.1.5.1</v>
      </c>
      <c r="B210" s="415" t="str">
        <f t="shared" si="20"/>
        <v>Caño PVC Ø 110 (incluido accesorios)</v>
      </c>
      <c r="C210" s="416"/>
      <c r="D210" s="164" t="str">
        <f t="shared" si="21"/>
        <v>ml</v>
      </c>
      <c r="E210" s="165">
        <f t="shared" si="22"/>
        <v>0</v>
      </c>
      <c r="F210" s="166">
        <f t="shared" si="23"/>
        <v>0</v>
      </c>
      <c r="G210" s="124">
        <f t="shared" si="24"/>
        <v>0</v>
      </c>
      <c r="H210" s="124">
        <f t="shared" si="25"/>
        <v>0</v>
      </c>
      <c r="I210" s="167">
        <f t="shared" si="26"/>
        <v>0</v>
      </c>
    </row>
    <row r="211" spans="1:9" ht="24.95" customHeight="1" x14ac:dyDescent="0.2">
      <c r="A211" s="143" t="str">
        <f>Datos!B219</f>
        <v>12.1.5.2</v>
      </c>
      <c r="B211" s="415" t="str">
        <f t="shared" ref="B211:B274" si="27">IFERROR(VLOOKUP(A211,Tabla_Datos,2,FALSE),"")</f>
        <v>Caño PVC Ø 63 (incluido accesorios)</v>
      </c>
      <c r="C211" s="416"/>
      <c r="D211" s="164" t="str">
        <f t="shared" ref="D211:D274" si="28">IFERROR(VLOOKUP(A211,Tabla_Datos,3,FALSE),"")</f>
        <v>ml</v>
      </c>
      <c r="E211" s="165">
        <f t="shared" ref="E211:E274" si="29">IFERROR(VLOOKUP(A211,Tabla_Datos,4,FALSE),0)</f>
        <v>0</v>
      </c>
      <c r="F211" s="166">
        <f t="shared" ref="F211:F274" si="30">IFERROR(VLOOKUP(A211,Tabla_Analisis_Precio,7,FALSE),0)</f>
        <v>0</v>
      </c>
      <c r="G211" s="124">
        <f t="shared" ref="G211:G274" si="31">ROUND(PrecioUnitario(F211,Costo_Financiero,Gasto_Generales_Porcentaje,Beneficio,Ingresos_Brutos,IVA),2)</f>
        <v>0</v>
      </c>
      <c r="H211" s="124">
        <f t="shared" ref="H211:H274" si="32">ROUND(E211*G211,2)</f>
        <v>0</v>
      </c>
      <c r="I211" s="167">
        <f t="shared" ref="I211:I274" si="33">IFERROR(H211/Monto_Oferta,0)</f>
        <v>0</v>
      </c>
    </row>
    <row r="212" spans="1:9" ht="24.95" customHeight="1" x14ac:dyDescent="0.2">
      <c r="A212" s="143" t="str">
        <f>Datos!B220</f>
        <v>12.1.5.3</v>
      </c>
      <c r="B212" s="415" t="str">
        <f t="shared" si="27"/>
        <v>Caño PVC Ø 40 (incluido accesorios)</v>
      </c>
      <c r="C212" s="416"/>
      <c r="D212" s="164" t="str">
        <f t="shared" si="28"/>
        <v>ml</v>
      </c>
      <c r="E212" s="165">
        <f t="shared" si="29"/>
        <v>0</v>
      </c>
      <c r="F212" s="166">
        <f t="shared" si="30"/>
        <v>0</v>
      </c>
      <c r="G212" s="124">
        <f t="shared" si="31"/>
        <v>0</v>
      </c>
      <c r="H212" s="124">
        <f t="shared" si="32"/>
        <v>0</v>
      </c>
      <c r="I212" s="167">
        <f t="shared" si="33"/>
        <v>0</v>
      </c>
    </row>
    <row r="213" spans="1:9" ht="24.95" customHeight="1" x14ac:dyDescent="0.2">
      <c r="A213" s="143" t="str">
        <f>Datos!B221</f>
        <v>12.2</v>
      </c>
      <c r="B213" s="415" t="str">
        <f t="shared" si="27"/>
        <v>Ventilacion</v>
      </c>
      <c r="C213" s="416"/>
      <c r="D213" s="164">
        <f t="shared" si="28"/>
        <v>0</v>
      </c>
      <c r="E213" s="165">
        <f t="shared" si="29"/>
        <v>0</v>
      </c>
      <c r="F213" s="166">
        <f t="shared" si="30"/>
        <v>0</v>
      </c>
      <c r="G213" s="124">
        <f t="shared" si="31"/>
        <v>0</v>
      </c>
      <c r="H213" s="124">
        <f t="shared" si="32"/>
        <v>0</v>
      </c>
      <c r="I213" s="167">
        <f t="shared" si="33"/>
        <v>0</v>
      </c>
    </row>
    <row r="214" spans="1:9" ht="24.95" customHeight="1" x14ac:dyDescent="0.2">
      <c r="A214" s="143" t="str">
        <f>Datos!B222</f>
        <v>12.2.1</v>
      </c>
      <c r="B214" s="415" t="str">
        <f t="shared" si="27"/>
        <v>Cañerías de P.V.C. y Accesorios</v>
      </c>
      <c r="C214" s="416"/>
      <c r="D214" s="164" t="str">
        <f t="shared" si="28"/>
        <v>ml</v>
      </c>
      <c r="E214" s="165">
        <f t="shared" si="29"/>
        <v>0</v>
      </c>
      <c r="F214" s="166">
        <f t="shared" si="30"/>
        <v>0</v>
      </c>
      <c r="G214" s="124">
        <f t="shared" si="31"/>
        <v>0</v>
      </c>
      <c r="H214" s="124">
        <f t="shared" si="32"/>
        <v>0</v>
      </c>
      <c r="I214" s="167">
        <f t="shared" si="33"/>
        <v>0</v>
      </c>
    </row>
    <row r="215" spans="1:9" ht="24.95" customHeight="1" x14ac:dyDescent="0.2">
      <c r="A215" s="143" t="str">
        <f>Datos!B223</f>
        <v>12.3</v>
      </c>
      <c r="B215" s="415" t="str">
        <f t="shared" si="27"/>
        <v>Dispositivos de tratamiento y otros</v>
      </c>
      <c r="C215" s="416"/>
      <c r="D215" s="164">
        <f t="shared" si="28"/>
        <v>0</v>
      </c>
      <c r="E215" s="165">
        <f t="shared" si="29"/>
        <v>0</v>
      </c>
      <c r="F215" s="166">
        <f t="shared" si="30"/>
        <v>0</v>
      </c>
      <c r="G215" s="124">
        <f t="shared" si="31"/>
        <v>0</v>
      </c>
      <c r="H215" s="124">
        <f t="shared" si="32"/>
        <v>0</v>
      </c>
      <c r="I215" s="167">
        <f t="shared" si="33"/>
        <v>0</v>
      </c>
    </row>
    <row r="216" spans="1:9" ht="24.95" customHeight="1" x14ac:dyDescent="0.2">
      <c r="A216" s="143" t="str">
        <f>Datos!B224</f>
        <v>12.3.5</v>
      </c>
      <c r="B216" s="415" t="str">
        <f t="shared" si="27"/>
        <v>Interceptores de grasas y aceites</v>
      </c>
      <c r="C216" s="416"/>
      <c r="D216" s="164" t="str">
        <f t="shared" si="28"/>
        <v>gl</v>
      </c>
      <c r="E216" s="165">
        <f t="shared" si="29"/>
        <v>0</v>
      </c>
      <c r="F216" s="166">
        <f t="shared" si="30"/>
        <v>0</v>
      </c>
      <c r="G216" s="124">
        <f t="shared" si="31"/>
        <v>0</v>
      </c>
      <c r="H216" s="124">
        <f t="shared" si="32"/>
        <v>0</v>
      </c>
      <c r="I216" s="167">
        <f t="shared" si="33"/>
        <v>0</v>
      </c>
    </row>
    <row r="217" spans="1:9" ht="24.95" customHeight="1" x14ac:dyDescent="0.2">
      <c r="A217" s="143" t="str">
        <f>Datos!B225</f>
        <v>12.3.6</v>
      </c>
      <c r="B217" s="415" t="str">
        <f t="shared" si="27"/>
        <v>Cámara de extracción de muestras de caudales</v>
      </c>
      <c r="C217" s="416"/>
      <c r="D217" s="164" t="str">
        <f t="shared" si="28"/>
        <v>gl</v>
      </c>
      <c r="E217" s="165">
        <f t="shared" si="29"/>
        <v>0</v>
      </c>
      <c r="F217" s="166">
        <f t="shared" si="30"/>
        <v>0</v>
      </c>
      <c r="G217" s="124">
        <f t="shared" si="31"/>
        <v>0</v>
      </c>
      <c r="H217" s="124">
        <f t="shared" si="32"/>
        <v>0</v>
      </c>
      <c r="I217" s="167">
        <f t="shared" si="33"/>
        <v>0</v>
      </c>
    </row>
    <row r="218" spans="1:9" ht="24.95" customHeight="1" x14ac:dyDescent="0.2">
      <c r="A218" s="143" t="str">
        <f>Datos!B226</f>
        <v>12.6</v>
      </c>
      <c r="B218" s="415" t="str">
        <f t="shared" si="27"/>
        <v>Cañería distribución agua fría-caliente</v>
      </c>
      <c r="C218" s="416"/>
      <c r="D218" s="164">
        <f t="shared" si="28"/>
        <v>0</v>
      </c>
      <c r="E218" s="165">
        <f t="shared" si="29"/>
        <v>0</v>
      </c>
      <c r="F218" s="166">
        <f t="shared" si="30"/>
        <v>0</v>
      </c>
      <c r="G218" s="124">
        <f t="shared" si="31"/>
        <v>0</v>
      </c>
      <c r="H218" s="124">
        <f t="shared" si="32"/>
        <v>0</v>
      </c>
      <c r="I218" s="167">
        <f t="shared" si="33"/>
        <v>0</v>
      </c>
    </row>
    <row r="219" spans="1:9" ht="24.95" customHeight="1" x14ac:dyDescent="0.2">
      <c r="A219" s="143" t="str">
        <f>Datos!B227</f>
        <v>12.6.1</v>
      </c>
      <c r="B219" s="415" t="str">
        <f t="shared" si="27"/>
        <v>Piezas especiales</v>
      </c>
      <c r="C219" s="416"/>
      <c r="D219" s="164" t="str">
        <f t="shared" si="28"/>
        <v>gl</v>
      </c>
      <c r="E219" s="165">
        <f t="shared" si="29"/>
        <v>0</v>
      </c>
      <c r="F219" s="166">
        <f t="shared" si="30"/>
        <v>0</v>
      </c>
      <c r="G219" s="124">
        <f t="shared" si="31"/>
        <v>0</v>
      </c>
      <c r="H219" s="124">
        <f t="shared" si="32"/>
        <v>0</v>
      </c>
      <c r="I219" s="167">
        <f t="shared" si="33"/>
        <v>0</v>
      </c>
    </row>
    <row r="220" spans="1:9" ht="24.95" customHeight="1" x14ac:dyDescent="0.2">
      <c r="A220" s="143" t="str">
        <f>Datos!B228</f>
        <v>12.6.2</v>
      </c>
      <c r="B220" s="415" t="str">
        <f t="shared" si="27"/>
        <v>Cañerías para distribución de agua</v>
      </c>
      <c r="C220" s="416"/>
      <c r="D220" s="164">
        <f t="shared" si="28"/>
        <v>0</v>
      </c>
      <c r="E220" s="165">
        <f t="shared" si="29"/>
        <v>0</v>
      </c>
      <c r="F220" s="166">
        <f t="shared" si="30"/>
        <v>0</v>
      </c>
      <c r="G220" s="124">
        <f t="shared" si="31"/>
        <v>0</v>
      </c>
      <c r="H220" s="124">
        <f t="shared" si="32"/>
        <v>0</v>
      </c>
      <c r="I220" s="167">
        <f t="shared" si="33"/>
        <v>0</v>
      </c>
    </row>
    <row r="221" spans="1:9" ht="24.95" customHeight="1" x14ac:dyDescent="0.2">
      <c r="A221" s="143" t="str">
        <f>Datos!B229</f>
        <v>12.6.2.1</v>
      </c>
      <c r="B221" s="415" t="str">
        <f t="shared" si="27"/>
        <v>Caño Acqua Fusion Ø 75mm</v>
      </c>
      <c r="C221" s="416"/>
      <c r="D221" s="164" t="str">
        <f t="shared" si="28"/>
        <v>ml</v>
      </c>
      <c r="E221" s="165">
        <f t="shared" si="29"/>
        <v>0</v>
      </c>
      <c r="F221" s="166">
        <f t="shared" si="30"/>
        <v>0</v>
      </c>
      <c r="G221" s="124">
        <f t="shared" si="31"/>
        <v>0</v>
      </c>
      <c r="H221" s="124">
        <f t="shared" si="32"/>
        <v>0</v>
      </c>
      <c r="I221" s="167">
        <f t="shared" si="33"/>
        <v>0</v>
      </c>
    </row>
    <row r="222" spans="1:9" ht="24.95" customHeight="1" x14ac:dyDescent="0.2">
      <c r="A222" s="143" t="str">
        <f>Datos!B230</f>
        <v>12.6.2.2</v>
      </c>
      <c r="B222" s="415" t="str">
        <f t="shared" si="27"/>
        <v>Caño Acqua Fusion Ø 63mm- P/colector</v>
      </c>
      <c r="C222" s="416"/>
      <c r="D222" s="164" t="str">
        <f t="shared" si="28"/>
        <v>ml</v>
      </c>
      <c r="E222" s="165">
        <f t="shared" si="29"/>
        <v>0</v>
      </c>
      <c r="F222" s="166">
        <f t="shared" si="30"/>
        <v>0</v>
      </c>
      <c r="G222" s="124">
        <f t="shared" si="31"/>
        <v>0</v>
      </c>
      <c r="H222" s="124">
        <f t="shared" si="32"/>
        <v>0</v>
      </c>
      <c r="I222" s="167">
        <f t="shared" si="33"/>
        <v>0</v>
      </c>
    </row>
    <row r="223" spans="1:9" ht="24.95" customHeight="1" x14ac:dyDescent="0.2">
      <c r="A223" s="143" t="str">
        <f>Datos!B231</f>
        <v>12.6.2.3</v>
      </c>
      <c r="B223" s="415" t="str">
        <f t="shared" si="27"/>
        <v>Caño Acqua Fusion Ø 50mm</v>
      </c>
      <c r="C223" s="416"/>
      <c r="D223" s="164" t="str">
        <f t="shared" si="28"/>
        <v>ml</v>
      </c>
      <c r="E223" s="165">
        <f t="shared" si="29"/>
        <v>0</v>
      </c>
      <c r="F223" s="166">
        <f t="shared" si="30"/>
        <v>0</v>
      </c>
      <c r="G223" s="124">
        <f t="shared" si="31"/>
        <v>0</v>
      </c>
      <c r="H223" s="124">
        <f t="shared" si="32"/>
        <v>0</v>
      </c>
      <c r="I223" s="167">
        <f t="shared" si="33"/>
        <v>0</v>
      </c>
    </row>
    <row r="224" spans="1:9" ht="24.95" customHeight="1" x14ac:dyDescent="0.2">
      <c r="A224" s="143" t="str">
        <f>Datos!B232</f>
        <v>12.6.2.4</v>
      </c>
      <c r="B224" s="415" t="str">
        <f t="shared" si="27"/>
        <v>Caño Acqua Fusion Ø40mm</v>
      </c>
      <c r="C224" s="416"/>
      <c r="D224" s="164" t="str">
        <f t="shared" si="28"/>
        <v>ml</v>
      </c>
      <c r="E224" s="165">
        <f t="shared" si="29"/>
        <v>0</v>
      </c>
      <c r="F224" s="166">
        <f t="shared" si="30"/>
        <v>0</v>
      </c>
      <c r="G224" s="124">
        <f t="shared" si="31"/>
        <v>0</v>
      </c>
      <c r="H224" s="124">
        <f t="shared" si="32"/>
        <v>0</v>
      </c>
      <c r="I224" s="167">
        <f t="shared" si="33"/>
        <v>0</v>
      </c>
    </row>
    <row r="225" spans="1:9" ht="24.95" customHeight="1" x14ac:dyDescent="0.2">
      <c r="A225" s="143" t="str">
        <f>Datos!B233</f>
        <v>12.6.2.5</v>
      </c>
      <c r="B225" s="415" t="str">
        <f t="shared" si="27"/>
        <v>Caño Acqua Fusion Ø 32mm</v>
      </c>
      <c r="C225" s="416"/>
      <c r="D225" s="164" t="str">
        <f t="shared" si="28"/>
        <v>ml</v>
      </c>
      <c r="E225" s="165">
        <f t="shared" si="29"/>
        <v>0</v>
      </c>
      <c r="F225" s="166">
        <f t="shared" si="30"/>
        <v>0</v>
      </c>
      <c r="G225" s="124">
        <f t="shared" si="31"/>
        <v>0</v>
      </c>
      <c r="H225" s="124">
        <f t="shared" si="32"/>
        <v>0</v>
      </c>
      <c r="I225" s="167">
        <f t="shared" si="33"/>
        <v>0</v>
      </c>
    </row>
    <row r="226" spans="1:9" ht="24.95" customHeight="1" x14ac:dyDescent="0.2">
      <c r="A226" s="143" t="str">
        <f>Datos!B234</f>
        <v>12.6.2.6</v>
      </c>
      <c r="B226" s="415" t="str">
        <f t="shared" si="27"/>
        <v>Caño Acqua Fusion Ø 25mm</v>
      </c>
      <c r="C226" s="416"/>
      <c r="D226" s="164" t="str">
        <f t="shared" si="28"/>
        <v>ml</v>
      </c>
      <c r="E226" s="165">
        <f t="shared" si="29"/>
        <v>0</v>
      </c>
      <c r="F226" s="166">
        <f t="shared" si="30"/>
        <v>0</v>
      </c>
      <c r="G226" s="124">
        <f t="shared" si="31"/>
        <v>0</v>
      </c>
      <c r="H226" s="124">
        <f t="shared" si="32"/>
        <v>0</v>
      </c>
      <c r="I226" s="167">
        <f t="shared" si="33"/>
        <v>0</v>
      </c>
    </row>
    <row r="227" spans="1:9" ht="24.95" customHeight="1" x14ac:dyDescent="0.2">
      <c r="A227" s="143" t="str">
        <f>Datos!B235</f>
        <v>12.6.2.7</v>
      </c>
      <c r="B227" s="415" t="str">
        <f t="shared" si="27"/>
        <v>Caño AcquaØ 20mm</v>
      </c>
      <c r="C227" s="416"/>
      <c r="D227" s="164" t="str">
        <f t="shared" si="28"/>
        <v>ml</v>
      </c>
      <c r="E227" s="165">
        <f t="shared" si="29"/>
        <v>0</v>
      </c>
      <c r="F227" s="166">
        <f t="shared" si="30"/>
        <v>0</v>
      </c>
      <c r="G227" s="124">
        <f t="shared" si="31"/>
        <v>0</v>
      </c>
      <c r="H227" s="124">
        <f t="shared" si="32"/>
        <v>0</v>
      </c>
      <c r="I227" s="167">
        <f t="shared" si="33"/>
        <v>0</v>
      </c>
    </row>
    <row r="228" spans="1:9" ht="24.95" customHeight="1" x14ac:dyDescent="0.2">
      <c r="A228" s="143" t="str">
        <f>Datos!B236</f>
        <v>12.6.3</v>
      </c>
      <c r="B228" s="415" t="str">
        <f t="shared" si="27"/>
        <v>Revestimientos de cañerías</v>
      </c>
      <c r="C228" s="416"/>
      <c r="D228" s="164" t="str">
        <f t="shared" si="28"/>
        <v>ml</v>
      </c>
      <c r="E228" s="165">
        <f t="shared" si="29"/>
        <v>0</v>
      </c>
      <c r="F228" s="166">
        <f t="shared" si="30"/>
        <v>0</v>
      </c>
      <c r="G228" s="124">
        <f t="shared" si="31"/>
        <v>0</v>
      </c>
      <c r="H228" s="124">
        <f t="shared" si="32"/>
        <v>0</v>
      </c>
      <c r="I228" s="167">
        <f t="shared" si="33"/>
        <v>0</v>
      </c>
    </row>
    <row r="229" spans="1:9" ht="24.95" customHeight="1" x14ac:dyDescent="0.2">
      <c r="A229" s="143" t="str">
        <f>Datos!B237</f>
        <v>12.7</v>
      </c>
      <c r="B229" s="415" t="str">
        <f t="shared" si="27"/>
        <v>Tanque de reserva y Bombeo</v>
      </c>
      <c r="C229" s="416"/>
      <c r="D229" s="164">
        <f t="shared" si="28"/>
        <v>0</v>
      </c>
      <c r="E229" s="165">
        <f t="shared" si="29"/>
        <v>0</v>
      </c>
      <c r="F229" s="166">
        <f t="shared" si="30"/>
        <v>0</v>
      </c>
      <c r="G229" s="124">
        <f t="shared" si="31"/>
        <v>0</v>
      </c>
      <c r="H229" s="124">
        <f t="shared" si="32"/>
        <v>0</v>
      </c>
      <c r="I229" s="167">
        <f t="shared" si="33"/>
        <v>0</v>
      </c>
    </row>
    <row r="230" spans="1:9" ht="24.95" customHeight="1" x14ac:dyDescent="0.2">
      <c r="A230" s="143" t="str">
        <f>Datos!B238</f>
        <v>12.7.1</v>
      </c>
      <c r="B230" s="415" t="str">
        <f t="shared" si="27"/>
        <v>Tanques de Reserva</v>
      </c>
      <c r="C230" s="416"/>
      <c r="D230" s="164" t="str">
        <f t="shared" si="28"/>
        <v>Un</v>
      </c>
      <c r="E230" s="165">
        <f t="shared" si="29"/>
        <v>0</v>
      </c>
      <c r="F230" s="166">
        <f t="shared" si="30"/>
        <v>0</v>
      </c>
      <c r="G230" s="124">
        <f t="shared" si="31"/>
        <v>0</v>
      </c>
      <c r="H230" s="124">
        <f t="shared" si="32"/>
        <v>0</v>
      </c>
      <c r="I230" s="167">
        <f t="shared" si="33"/>
        <v>0</v>
      </c>
    </row>
    <row r="231" spans="1:9" ht="24.95" customHeight="1" x14ac:dyDescent="0.2">
      <c r="A231" s="143" t="str">
        <f>Datos!B239</f>
        <v>12.7.2</v>
      </c>
      <c r="B231" s="415" t="str">
        <f t="shared" si="27"/>
        <v>Tanque de bombeo</v>
      </c>
      <c r="C231" s="416"/>
      <c r="D231" s="164" t="str">
        <f t="shared" si="28"/>
        <v>gl</v>
      </c>
      <c r="E231" s="165">
        <f t="shared" si="29"/>
        <v>0</v>
      </c>
      <c r="F231" s="166">
        <f t="shared" si="30"/>
        <v>0</v>
      </c>
      <c r="G231" s="124">
        <f t="shared" si="31"/>
        <v>0</v>
      </c>
      <c r="H231" s="124">
        <f t="shared" si="32"/>
        <v>0</v>
      </c>
      <c r="I231" s="167">
        <f t="shared" si="33"/>
        <v>0</v>
      </c>
    </row>
    <row r="232" spans="1:9" ht="24.95" customHeight="1" x14ac:dyDescent="0.2">
      <c r="A232" s="143" t="str">
        <f>Datos!B240</f>
        <v>12.8</v>
      </c>
      <c r="B232" s="415" t="str">
        <f t="shared" si="27"/>
        <v>Artefactos sanitarios y griferia</v>
      </c>
      <c r="C232" s="416"/>
      <c r="D232" s="164">
        <f t="shared" si="28"/>
        <v>0</v>
      </c>
      <c r="E232" s="165">
        <f t="shared" si="29"/>
        <v>0</v>
      </c>
      <c r="F232" s="166">
        <f t="shared" si="30"/>
        <v>0</v>
      </c>
      <c r="G232" s="124">
        <f t="shared" si="31"/>
        <v>0</v>
      </c>
      <c r="H232" s="124">
        <f t="shared" si="32"/>
        <v>0</v>
      </c>
      <c r="I232" s="167">
        <f t="shared" si="33"/>
        <v>0</v>
      </c>
    </row>
    <row r="233" spans="1:9" ht="24.95" customHeight="1" x14ac:dyDescent="0.2">
      <c r="A233" s="143" t="str">
        <f>Datos!B241</f>
        <v>12.8.1</v>
      </c>
      <c r="B233" s="415" t="str">
        <f t="shared" si="27"/>
        <v>Artefactos y Accesorios</v>
      </c>
      <c r="C233" s="416"/>
      <c r="D233" s="164">
        <f t="shared" si="28"/>
        <v>0</v>
      </c>
      <c r="E233" s="165">
        <f t="shared" si="29"/>
        <v>0</v>
      </c>
      <c r="F233" s="166">
        <f t="shared" si="30"/>
        <v>0</v>
      </c>
      <c r="G233" s="124">
        <f t="shared" si="31"/>
        <v>0</v>
      </c>
      <c r="H233" s="124">
        <f t="shared" si="32"/>
        <v>0</v>
      </c>
      <c r="I233" s="167">
        <f t="shared" si="33"/>
        <v>0</v>
      </c>
    </row>
    <row r="234" spans="1:9" ht="24.95" customHeight="1" x14ac:dyDescent="0.2">
      <c r="A234" s="143" t="str">
        <f>Datos!B242</f>
        <v>12.8.1.1</v>
      </c>
      <c r="B234" s="415" t="str">
        <f t="shared" si="27"/>
        <v xml:space="preserve">Inodoro Ferrum </v>
      </c>
      <c r="C234" s="416"/>
      <c r="D234" s="164" t="str">
        <f t="shared" si="28"/>
        <v>Un</v>
      </c>
      <c r="E234" s="165">
        <f t="shared" si="29"/>
        <v>0</v>
      </c>
      <c r="F234" s="166">
        <f t="shared" si="30"/>
        <v>0</v>
      </c>
      <c r="G234" s="124">
        <f t="shared" si="31"/>
        <v>0</v>
      </c>
      <c r="H234" s="124">
        <f t="shared" si="32"/>
        <v>0</v>
      </c>
      <c r="I234" s="167">
        <f t="shared" si="33"/>
        <v>0</v>
      </c>
    </row>
    <row r="235" spans="1:9" ht="24.95" customHeight="1" x14ac:dyDescent="0.2">
      <c r="A235" s="143" t="str">
        <f>Datos!B243</f>
        <v>12.8.1.2</v>
      </c>
      <c r="B235" s="415" t="str">
        <f t="shared" si="27"/>
        <v>Inodoro Ferrum discapasitado c/depósito mochila</v>
      </c>
      <c r="C235" s="416"/>
      <c r="D235" s="164" t="str">
        <f t="shared" si="28"/>
        <v>Un</v>
      </c>
      <c r="E235" s="165">
        <f t="shared" si="29"/>
        <v>0</v>
      </c>
      <c r="F235" s="166">
        <f t="shared" si="30"/>
        <v>0</v>
      </c>
      <c r="G235" s="124">
        <f t="shared" si="31"/>
        <v>0</v>
      </c>
      <c r="H235" s="124">
        <f t="shared" si="32"/>
        <v>0</v>
      </c>
      <c r="I235" s="167">
        <f t="shared" si="33"/>
        <v>0</v>
      </c>
    </row>
    <row r="236" spans="1:9" ht="24.95" customHeight="1" x14ac:dyDescent="0.2">
      <c r="A236" s="143" t="str">
        <f>Datos!B244</f>
        <v>12.8.1.3</v>
      </c>
      <c r="B236" s="415" t="str">
        <f t="shared" si="27"/>
        <v xml:space="preserve">Lavatorio sin pie </v>
      </c>
      <c r="C236" s="416"/>
      <c r="D236" s="164" t="str">
        <f t="shared" si="28"/>
        <v>Un</v>
      </c>
      <c r="E236" s="165">
        <f t="shared" si="29"/>
        <v>0</v>
      </c>
      <c r="F236" s="166">
        <f t="shared" si="30"/>
        <v>0</v>
      </c>
      <c r="G236" s="124">
        <f t="shared" si="31"/>
        <v>0</v>
      </c>
      <c r="H236" s="124">
        <f t="shared" si="32"/>
        <v>0</v>
      </c>
      <c r="I236" s="167">
        <f t="shared" si="33"/>
        <v>0</v>
      </c>
    </row>
    <row r="237" spans="1:9" ht="24.95" customHeight="1" x14ac:dyDescent="0.2">
      <c r="A237" s="143" t="str">
        <f>Datos!B245</f>
        <v>12.8.1.4</v>
      </c>
      <c r="B237" s="415" t="str">
        <f t="shared" si="27"/>
        <v xml:space="preserve">Griferia FV para Lavatorio </v>
      </c>
      <c r="C237" s="416"/>
      <c r="D237" s="164" t="str">
        <f t="shared" si="28"/>
        <v>Un</v>
      </c>
      <c r="E237" s="165">
        <f t="shared" si="29"/>
        <v>0</v>
      </c>
      <c r="F237" s="166">
        <f t="shared" si="30"/>
        <v>0</v>
      </c>
      <c r="G237" s="124">
        <f t="shared" si="31"/>
        <v>0</v>
      </c>
      <c r="H237" s="124">
        <f t="shared" si="32"/>
        <v>0</v>
      </c>
      <c r="I237" s="167">
        <f t="shared" si="33"/>
        <v>0</v>
      </c>
    </row>
    <row r="238" spans="1:9" ht="24.95" customHeight="1" x14ac:dyDescent="0.2">
      <c r="A238" s="143" t="str">
        <f>Datos!B246</f>
        <v>12.8.1.5</v>
      </c>
      <c r="B238" s="415" t="str">
        <f t="shared" si="27"/>
        <v>Bebedero</v>
      </c>
      <c r="C238" s="416"/>
      <c r="D238" s="164" t="str">
        <f t="shared" si="28"/>
        <v>Un</v>
      </c>
      <c r="E238" s="165">
        <f t="shared" si="29"/>
        <v>0</v>
      </c>
      <c r="F238" s="166">
        <f t="shared" si="30"/>
        <v>0</v>
      </c>
      <c r="G238" s="124">
        <f t="shared" si="31"/>
        <v>0</v>
      </c>
      <c r="H238" s="124">
        <f t="shared" si="32"/>
        <v>0</v>
      </c>
      <c r="I238" s="167">
        <f t="shared" si="33"/>
        <v>0</v>
      </c>
    </row>
    <row r="239" spans="1:9" ht="24.95" customHeight="1" x14ac:dyDescent="0.2">
      <c r="A239" s="143" t="str">
        <f>Datos!B247</f>
        <v>12.8.1.6</v>
      </c>
      <c r="B239" s="415" t="str">
        <f t="shared" si="27"/>
        <v>Griferia FV para Lavatorio p/discapacitado</v>
      </c>
      <c r="C239" s="416"/>
      <c r="D239" s="164" t="str">
        <f t="shared" si="28"/>
        <v>Un</v>
      </c>
      <c r="E239" s="165">
        <f t="shared" si="29"/>
        <v>0</v>
      </c>
      <c r="F239" s="166">
        <f t="shared" si="30"/>
        <v>0</v>
      </c>
      <c r="G239" s="124">
        <f t="shared" si="31"/>
        <v>0</v>
      </c>
      <c r="H239" s="124">
        <f t="shared" si="32"/>
        <v>0</v>
      </c>
      <c r="I239" s="167">
        <f t="shared" si="33"/>
        <v>0</v>
      </c>
    </row>
    <row r="240" spans="1:9" ht="24.95" customHeight="1" x14ac:dyDescent="0.2">
      <c r="A240" s="143" t="str">
        <f>Datos!B248</f>
        <v>12.8.1.7</v>
      </c>
      <c r="B240" s="415" t="str">
        <f t="shared" si="27"/>
        <v>Griferia Pileta Cocinar FV y Pileta de lavar</v>
      </c>
      <c r="C240" s="416"/>
      <c r="D240" s="164" t="str">
        <f t="shared" si="28"/>
        <v>Un</v>
      </c>
      <c r="E240" s="165">
        <f t="shared" si="29"/>
        <v>0</v>
      </c>
      <c r="F240" s="166">
        <f t="shared" si="30"/>
        <v>0</v>
      </c>
      <c r="G240" s="124">
        <f t="shared" si="31"/>
        <v>0</v>
      </c>
      <c r="H240" s="124">
        <f t="shared" si="32"/>
        <v>0</v>
      </c>
      <c r="I240" s="167">
        <f t="shared" si="33"/>
        <v>0</v>
      </c>
    </row>
    <row r="241" spans="1:9" ht="24.95" customHeight="1" x14ac:dyDescent="0.2">
      <c r="A241" s="143" t="str">
        <f>Datos!B249</f>
        <v>12.8.1.8</v>
      </c>
      <c r="B241" s="415" t="str">
        <f t="shared" si="27"/>
        <v>Pileta de Cocina Acero inox.</v>
      </c>
      <c r="C241" s="416"/>
      <c r="D241" s="164" t="str">
        <f t="shared" si="28"/>
        <v>Un</v>
      </c>
      <c r="E241" s="165">
        <f t="shared" si="29"/>
        <v>0</v>
      </c>
      <c r="F241" s="166">
        <f t="shared" si="30"/>
        <v>0</v>
      </c>
      <c r="G241" s="124">
        <f t="shared" si="31"/>
        <v>0</v>
      </c>
      <c r="H241" s="124">
        <f t="shared" si="32"/>
        <v>0</v>
      </c>
      <c r="I241" s="167">
        <f t="shared" si="33"/>
        <v>0</v>
      </c>
    </row>
    <row r="242" spans="1:9" ht="24.95" customHeight="1" x14ac:dyDescent="0.2">
      <c r="A242" s="143" t="str">
        <f>Datos!B250</f>
        <v>12.8.1.9</v>
      </c>
      <c r="B242" s="415" t="str">
        <f t="shared" si="27"/>
        <v xml:space="preserve">Lavabo discapasitado </v>
      </c>
      <c r="C242" s="416"/>
      <c r="D242" s="164" t="str">
        <f t="shared" si="28"/>
        <v>Un</v>
      </c>
      <c r="E242" s="165">
        <f t="shared" si="29"/>
        <v>0</v>
      </c>
      <c r="F242" s="166">
        <f t="shared" si="30"/>
        <v>0</v>
      </c>
      <c r="G242" s="124">
        <f t="shared" si="31"/>
        <v>0</v>
      </c>
      <c r="H242" s="124">
        <f t="shared" si="32"/>
        <v>0</v>
      </c>
      <c r="I242" s="167">
        <f t="shared" si="33"/>
        <v>0</v>
      </c>
    </row>
    <row r="243" spans="1:9" ht="24.95" customHeight="1" x14ac:dyDescent="0.2">
      <c r="A243" s="143" t="str">
        <f>Datos!B251</f>
        <v>12.8.1.10</v>
      </c>
      <c r="B243" s="415" t="str">
        <f t="shared" si="27"/>
        <v>Barrales discapacitado</v>
      </c>
      <c r="C243" s="416"/>
      <c r="D243" s="164" t="str">
        <f t="shared" si="28"/>
        <v>Un</v>
      </c>
      <c r="E243" s="165">
        <f t="shared" si="29"/>
        <v>0</v>
      </c>
      <c r="F243" s="166">
        <f t="shared" si="30"/>
        <v>0</v>
      </c>
      <c r="G243" s="124">
        <f t="shared" si="31"/>
        <v>0</v>
      </c>
      <c r="H243" s="124">
        <f t="shared" si="32"/>
        <v>0</v>
      </c>
      <c r="I243" s="167">
        <f t="shared" si="33"/>
        <v>0</v>
      </c>
    </row>
    <row r="244" spans="1:9" ht="24.95" customHeight="1" x14ac:dyDescent="0.2">
      <c r="A244" s="143" t="str">
        <f>Datos!B252</f>
        <v>12.8.1.11</v>
      </c>
      <c r="B244" s="415" t="str">
        <f t="shared" si="27"/>
        <v>Canillas surtidor</v>
      </c>
      <c r="C244" s="416"/>
      <c r="D244" s="164" t="str">
        <f t="shared" si="28"/>
        <v>Un</v>
      </c>
      <c r="E244" s="165">
        <f t="shared" si="29"/>
        <v>0</v>
      </c>
      <c r="F244" s="166">
        <f t="shared" si="30"/>
        <v>0</v>
      </c>
      <c r="G244" s="124">
        <f t="shared" si="31"/>
        <v>0</v>
      </c>
      <c r="H244" s="124">
        <f t="shared" si="32"/>
        <v>0</v>
      </c>
      <c r="I244" s="167">
        <f t="shared" si="33"/>
        <v>0</v>
      </c>
    </row>
    <row r="245" spans="1:9" ht="24.95" customHeight="1" x14ac:dyDescent="0.2">
      <c r="A245" s="143" t="str">
        <f>Datos!B253</f>
        <v>12.8.1.12</v>
      </c>
      <c r="B245" s="415" t="str">
        <f t="shared" si="27"/>
        <v>Termotanque AQUAPIU 80- 120 l/hr</v>
      </c>
      <c r="C245" s="416"/>
      <c r="D245" s="164" t="str">
        <f t="shared" si="28"/>
        <v>Un</v>
      </c>
      <c r="E245" s="165">
        <f t="shared" si="29"/>
        <v>0</v>
      </c>
      <c r="F245" s="166">
        <f t="shared" si="30"/>
        <v>0</v>
      </c>
      <c r="G245" s="124">
        <f t="shared" si="31"/>
        <v>0</v>
      </c>
      <c r="H245" s="124">
        <f t="shared" si="32"/>
        <v>0</v>
      </c>
      <c r="I245" s="167">
        <f t="shared" si="33"/>
        <v>0</v>
      </c>
    </row>
    <row r="246" spans="1:9" ht="24.95" customHeight="1" x14ac:dyDescent="0.2">
      <c r="A246" s="143" t="str">
        <f>Datos!B254</f>
        <v>12.8.1.13</v>
      </c>
      <c r="B246" s="415" t="str">
        <f t="shared" si="27"/>
        <v>Termotanque AQUAPIU 40- 60 l/hr</v>
      </c>
      <c r="C246" s="416"/>
      <c r="D246" s="164" t="str">
        <f t="shared" si="28"/>
        <v>Un</v>
      </c>
      <c r="E246" s="165">
        <f t="shared" si="29"/>
        <v>0</v>
      </c>
      <c r="F246" s="166">
        <f t="shared" si="30"/>
        <v>0</v>
      </c>
      <c r="G246" s="124">
        <f t="shared" si="31"/>
        <v>0</v>
      </c>
      <c r="H246" s="124">
        <f t="shared" si="32"/>
        <v>0</v>
      </c>
      <c r="I246" s="167">
        <f t="shared" si="33"/>
        <v>0</v>
      </c>
    </row>
    <row r="247" spans="1:9" ht="24.95" customHeight="1" x14ac:dyDescent="0.2">
      <c r="A247" s="143" t="str">
        <f>Datos!B255</f>
        <v>12.8.1.14</v>
      </c>
      <c r="B247" s="415" t="str">
        <f t="shared" si="27"/>
        <v>Varios, Accesorios para fijacion, adhesicos, etc.</v>
      </c>
      <c r="C247" s="416"/>
      <c r="D247" s="164" t="str">
        <f t="shared" si="28"/>
        <v>Un</v>
      </c>
      <c r="E247" s="165">
        <f t="shared" si="29"/>
        <v>0</v>
      </c>
      <c r="F247" s="166">
        <f t="shared" si="30"/>
        <v>0</v>
      </c>
      <c r="G247" s="124">
        <f t="shared" si="31"/>
        <v>0</v>
      </c>
      <c r="H247" s="124">
        <f t="shared" si="32"/>
        <v>0</v>
      </c>
      <c r="I247" s="167">
        <f t="shared" si="33"/>
        <v>0</v>
      </c>
    </row>
    <row r="248" spans="1:9" ht="24.95" customHeight="1" x14ac:dyDescent="0.2">
      <c r="A248" s="143" t="str">
        <f>Datos!B256</f>
        <v>12.9</v>
      </c>
      <c r="B248" s="415" t="str">
        <f t="shared" si="27"/>
        <v>Cañería de desague pluvial</v>
      </c>
      <c r="C248" s="416"/>
      <c r="D248" s="164">
        <f t="shared" si="28"/>
        <v>0</v>
      </c>
      <c r="E248" s="165">
        <f t="shared" si="29"/>
        <v>0</v>
      </c>
      <c r="F248" s="166">
        <f t="shared" si="30"/>
        <v>0</v>
      </c>
      <c r="G248" s="124">
        <f t="shared" si="31"/>
        <v>0</v>
      </c>
      <c r="H248" s="124">
        <f t="shared" si="32"/>
        <v>0</v>
      </c>
      <c r="I248" s="167">
        <f t="shared" si="33"/>
        <v>0</v>
      </c>
    </row>
    <row r="249" spans="1:9" ht="24.95" customHeight="1" x14ac:dyDescent="0.2">
      <c r="A249" s="143" t="str">
        <f>Datos!B257</f>
        <v>12.9.1</v>
      </c>
      <c r="B249" s="415" t="str">
        <f t="shared" si="27"/>
        <v>De P.V.C.</v>
      </c>
      <c r="C249" s="416"/>
      <c r="D249" s="164" t="str">
        <f t="shared" si="28"/>
        <v>ml</v>
      </c>
      <c r="E249" s="165">
        <f t="shared" si="29"/>
        <v>0</v>
      </c>
      <c r="F249" s="166">
        <f t="shared" si="30"/>
        <v>0</v>
      </c>
      <c r="G249" s="124">
        <f t="shared" si="31"/>
        <v>0</v>
      </c>
      <c r="H249" s="124">
        <f t="shared" si="32"/>
        <v>0</v>
      </c>
      <c r="I249" s="167">
        <f t="shared" si="33"/>
        <v>0</v>
      </c>
    </row>
    <row r="250" spans="1:9" ht="24.95" customHeight="1" x14ac:dyDescent="0.2">
      <c r="A250" s="143" t="str">
        <f>Datos!B258</f>
        <v>12.10</v>
      </c>
      <c r="B250" s="415" t="str">
        <f t="shared" si="27"/>
        <v>Conexión a redes externas</v>
      </c>
      <c r="C250" s="416"/>
      <c r="D250" s="164">
        <f t="shared" si="28"/>
        <v>0</v>
      </c>
      <c r="E250" s="165">
        <f t="shared" si="29"/>
        <v>0</v>
      </c>
      <c r="F250" s="166">
        <f t="shared" si="30"/>
        <v>0</v>
      </c>
      <c r="G250" s="124">
        <f t="shared" si="31"/>
        <v>0</v>
      </c>
      <c r="H250" s="124">
        <f t="shared" si="32"/>
        <v>0</v>
      </c>
      <c r="I250" s="167">
        <f t="shared" si="33"/>
        <v>0</v>
      </c>
    </row>
    <row r="251" spans="1:9" ht="24.95" customHeight="1" x14ac:dyDescent="0.2">
      <c r="A251" s="143" t="str">
        <f>Datos!B259</f>
        <v>12.10.1</v>
      </c>
      <c r="B251" s="415" t="str">
        <f t="shared" si="27"/>
        <v>Conexión de Agua</v>
      </c>
      <c r="C251" s="416"/>
      <c r="D251" s="164" t="str">
        <f t="shared" si="28"/>
        <v>gl</v>
      </c>
      <c r="E251" s="165">
        <f t="shared" si="29"/>
        <v>0</v>
      </c>
      <c r="F251" s="166">
        <f t="shared" si="30"/>
        <v>0</v>
      </c>
      <c r="G251" s="124">
        <f t="shared" si="31"/>
        <v>0</v>
      </c>
      <c r="H251" s="124">
        <f t="shared" si="32"/>
        <v>0</v>
      </c>
      <c r="I251" s="167">
        <f t="shared" si="33"/>
        <v>0</v>
      </c>
    </row>
    <row r="252" spans="1:9" ht="24.95" customHeight="1" x14ac:dyDescent="0.2">
      <c r="A252" s="143" t="str">
        <f>Datos!B260</f>
        <v>12.10.2</v>
      </c>
      <c r="B252" s="415" t="str">
        <f t="shared" si="27"/>
        <v>Conexión de Cloaca</v>
      </c>
      <c r="C252" s="416"/>
      <c r="D252" s="164" t="str">
        <f t="shared" si="28"/>
        <v>gl</v>
      </c>
      <c r="E252" s="165">
        <f t="shared" si="29"/>
        <v>0</v>
      </c>
      <c r="F252" s="166">
        <f t="shared" si="30"/>
        <v>0</v>
      </c>
      <c r="G252" s="124">
        <f t="shared" si="31"/>
        <v>0</v>
      </c>
      <c r="H252" s="124">
        <f t="shared" si="32"/>
        <v>0</v>
      </c>
      <c r="I252" s="167">
        <f t="shared" si="33"/>
        <v>0</v>
      </c>
    </row>
    <row r="253" spans="1:9" ht="24.95" customHeight="1" x14ac:dyDescent="0.2">
      <c r="A253" s="143" t="str">
        <f>Datos!B261</f>
        <v>14</v>
      </c>
      <c r="B253" s="415" t="str">
        <f t="shared" si="27"/>
        <v xml:space="preserve"> INSTALACIÓN ELECTROMECANICA</v>
      </c>
      <c r="C253" s="416"/>
      <c r="D253" s="164">
        <f t="shared" si="28"/>
        <v>0</v>
      </c>
      <c r="E253" s="165">
        <f t="shared" si="29"/>
        <v>0</v>
      </c>
      <c r="F253" s="166">
        <f t="shared" si="30"/>
        <v>0</v>
      </c>
      <c r="G253" s="124">
        <f t="shared" si="31"/>
        <v>0</v>
      </c>
      <c r="H253" s="124">
        <f t="shared" si="32"/>
        <v>0</v>
      </c>
      <c r="I253" s="167">
        <f t="shared" si="33"/>
        <v>0</v>
      </c>
    </row>
    <row r="254" spans="1:9" ht="24.95" customHeight="1" x14ac:dyDescent="0.2">
      <c r="A254" s="143" t="str">
        <f>Datos!B262</f>
        <v>14.1</v>
      </c>
      <c r="B254" s="415" t="str">
        <f t="shared" si="27"/>
        <v>Sistema de Bombeo Sanitario</v>
      </c>
      <c r="C254" s="416"/>
      <c r="D254" s="164">
        <f t="shared" si="28"/>
        <v>0</v>
      </c>
      <c r="E254" s="165">
        <f t="shared" si="29"/>
        <v>0</v>
      </c>
      <c r="F254" s="166">
        <f t="shared" si="30"/>
        <v>0</v>
      </c>
      <c r="G254" s="124">
        <f t="shared" si="31"/>
        <v>0</v>
      </c>
      <c r="H254" s="124">
        <f t="shared" si="32"/>
        <v>0</v>
      </c>
      <c r="I254" s="167">
        <f t="shared" si="33"/>
        <v>0</v>
      </c>
    </row>
    <row r="255" spans="1:9" ht="24.95" customHeight="1" x14ac:dyDescent="0.2">
      <c r="A255" s="143" t="str">
        <f>Datos!B263</f>
        <v>14.1.2</v>
      </c>
      <c r="B255" s="415" t="str">
        <f t="shared" si="27"/>
        <v>Grupo electrógeno para bombas de agua de consumo</v>
      </c>
      <c r="C255" s="416"/>
      <c r="D255" s="164" t="str">
        <f t="shared" si="28"/>
        <v>gl</v>
      </c>
      <c r="E255" s="165">
        <f t="shared" si="29"/>
        <v>0</v>
      </c>
      <c r="F255" s="166">
        <f t="shared" si="30"/>
        <v>0</v>
      </c>
      <c r="G255" s="124">
        <f t="shared" si="31"/>
        <v>0</v>
      </c>
      <c r="H255" s="124">
        <f t="shared" si="32"/>
        <v>0</v>
      </c>
      <c r="I255" s="167">
        <f t="shared" si="33"/>
        <v>0</v>
      </c>
    </row>
    <row r="256" spans="1:9" ht="24.95" customHeight="1" x14ac:dyDescent="0.2">
      <c r="A256" s="143">
        <f>Datos!B264</f>
        <v>16</v>
      </c>
      <c r="B256" s="415" t="str">
        <f t="shared" si="27"/>
        <v xml:space="preserve"> INSTALACIÓN DE AIRE ACONDICIONADO</v>
      </c>
      <c r="C256" s="416"/>
      <c r="D256" s="164">
        <f t="shared" si="28"/>
        <v>0</v>
      </c>
      <c r="E256" s="165">
        <f t="shared" si="29"/>
        <v>0</v>
      </c>
      <c r="F256" s="166">
        <f t="shared" si="30"/>
        <v>0</v>
      </c>
      <c r="G256" s="124">
        <f t="shared" si="31"/>
        <v>0</v>
      </c>
      <c r="H256" s="124">
        <f t="shared" si="32"/>
        <v>0</v>
      </c>
      <c r="I256" s="167">
        <f t="shared" si="33"/>
        <v>0</v>
      </c>
    </row>
    <row r="257" spans="1:9" ht="24.95" customHeight="1" x14ac:dyDescent="0.2">
      <c r="A257" s="143" t="str">
        <f>Datos!B265</f>
        <v>16.1</v>
      </c>
      <c r="B257" s="415" t="str">
        <f t="shared" si="27"/>
        <v>Instalación de aire acondicionado frio - calor</v>
      </c>
      <c r="C257" s="416"/>
      <c r="D257" s="164" t="str">
        <f t="shared" si="28"/>
        <v>gl</v>
      </c>
      <c r="E257" s="165">
        <f t="shared" si="29"/>
        <v>0</v>
      </c>
      <c r="F257" s="166">
        <f t="shared" si="30"/>
        <v>0</v>
      </c>
      <c r="G257" s="124">
        <f t="shared" si="31"/>
        <v>0</v>
      </c>
      <c r="H257" s="124">
        <f t="shared" si="32"/>
        <v>0</v>
      </c>
      <c r="I257" s="167">
        <f t="shared" si="33"/>
        <v>0</v>
      </c>
    </row>
    <row r="258" spans="1:9" ht="24.95" customHeight="1" x14ac:dyDescent="0.2">
      <c r="A258" s="143">
        <f>Datos!B266</f>
        <v>17</v>
      </c>
      <c r="B258" s="415" t="str">
        <f t="shared" si="27"/>
        <v xml:space="preserve"> INSTALACIÓN DE SEGURIDAD</v>
      </c>
      <c r="C258" s="416"/>
      <c r="D258" s="164">
        <f t="shared" si="28"/>
        <v>0</v>
      </c>
      <c r="E258" s="165">
        <f t="shared" si="29"/>
        <v>0</v>
      </c>
      <c r="F258" s="166">
        <f t="shared" si="30"/>
        <v>0</v>
      </c>
      <c r="G258" s="124">
        <f t="shared" si="31"/>
        <v>0</v>
      </c>
      <c r="H258" s="124">
        <f t="shared" si="32"/>
        <v>0</v>
      </c>
      <c r="I258" s="167">
        <f t="shared" si="33"/>
        <v>0</v>
      </c>
    </row>
    <row r="259" spans="1:9" ht="24.95" customHeight="1" x14ac:dyDescent="0.2">
      <c r="A259" s="143" t="str">
        <f>Datos!B267</f>
        <v>17.1</v>
      </c>
      <c r="B259" s="415" t="str">
        <f t="shared" si="27"/>
        <v>Contra Incendio</v>
      </c>
      <c r="C259" s="416"/>
      <c r="D259" s="164">
        <f t="shared" si="28"/>
        <v>0</v>
      </c>
      <c r="E259" s="165">
        <f t="shared" si="29"/>
        <v>0</v>
      </c>
      <c r="F259" s="166">
        <f t="shared" si="30"/>
        <v>0</v>
      </c>
      <c r="G259" s="124">
        <f t="shared" si="31"/>
        <v>0</v>
      </c>
      <c r="H259" s="124">
        <f t="shared" si="32"/>
        <v>0</v>
      </c>
      <c r="I259" s="167">
        <f t="shared" si="33"/>
        <v>0</v>
      </c>
    </row>
    <row r="260" spans="1:9" ht="24.95" customHeight="1" x14ac:dyDescent="0.2">
      <c r="A260" s="143" t="str">
        <f>Datos!B268</f>
        <v>17.1.3</v>
      </c>
      <c r="B260" s="415" t="str">
        <f t="shared" si="27"/>
        <v>Matafuegos, carteles de señalización</v>
      </c>
      <c r="C260" s="416"/>
      <c r="D260" s="164" t="str">
        <f t="shared" si="28"/>
        <v>gl</v>
      </c>
      <c r="E260" s="165">
        <f t="shared" si="29"/>
        <v>0</v>
      </c>
      <c r="F260" s="166">
        <f t="shared" si="30"/>
        <v>0</v>
      </c>
      <c r="G260" s="124">
        <f t="shared" si="31"/>
        <v>0</v>
      </c>
      <c r="H260" s="124">
        <f t="shared" si="32"/>
        <v>0</v>
      </c>
      <c r="I260" s="167">
        <f t="shared" si="33"/>
        <v>0</v>
      </c>
    </row>
    <row r="261" spans="1:9" ht="24.95" customHeight="1" x14ac:dyDescent="0.2">
      <c r="A261" s="143" t="str">
        <f>Datos!B269</f>
        <v>17.1.5</v>
      </c>
      <c r="B261" s="415" t="str">
        <f t="shared" si="27"/>
        <v xml:space="preserve">Planos   </v>
      </c>
      <c r="C261" s="416"/>
      <c r="D261" s="164" t="str">
        <f t="shared" si="28"/>
        <v>gl</v>
      </c>
      <c r="E261" s="165">
        <f t="shared" si="29"/>
        <v>0</v>
      </c>
      <c r="F261" s="166">
        <f t="shared" si="30"/>
        <v>0</v>
      </c>
      <c r="G261" s="124">
        <f t="shared" si="31"/>
        <v>0</v>
      </c>
      <c r="H261" s="124">
        <f t="shared" si="32"/>
        <v>0</v>
      </c>
      <c r="I261" s="167">
        <f t="shared" si="33"/>
        <v>0</v>
      </c>
    </row>
    <row r="262" spans="1:9" ht="24.95" customHeight="1" x14ac:dyDescent="0.2">
      <c r="A262" s="143" t="str">
        <f>Datos!B270</f>
        <v>17.2</v>
      </c>
      <c r="B262" s="415" t="str">
        <f t="shared" si="27"/>
        <v>Alarmas técnicas</v>
      </c>
      <c r="C262" s="416"/>
      <c r="D262" s="164">
        <f t="shared" si="28"/>
        <v>0</v>
      </c>
      <c r="E262" s="165">
        <f t="shared" si="29"/>
        <v>0</v>
      </c>
      <c r="F262" s="166">
        <f t="shared" si="30"/>
        <v>0</v>
      </c>
      <c r="G262" s="124">
        <f t="shared" si="31"/>
        <v>0</v>
      </c>
      <c r="H262" s="124">
        <f t="shared" si="32"/>
        <v>0</v>
      </c>
      <c r="I262" s="167">
        <f t="shared" si="33"/>
        <v>0</v>
      </c>
    </row>
    <row r="263" spans="1:9" ht="24.95" customHeight="1" x14ac:dyDescent="0.2">
      <c r="A263" s="143" t="str">
        <f>Datos!B271</f>
        <v>17.2.1</v>
      </c>
      <c r="B263" s="415" t="str">
        <f t="shared" si="27"/>
        <v>Detectores de Humo y Gas</v>
      </c>
      <c r="C263" s="416"/>
      <c r="D263" s="164" t="str">
        <f t="shared" si="28"/>
        <v>gl</v>
      </c>
      <c r="E263" s="165">
        <f t="shared" si="29"/>
        <v>0</v>
      </c>
      <c r="F263" s="166">
        <f t="shared" si="30"/>
        <v>0</v>
      </c>
      <c r="G263" s="124">
        <f t="shared" si="31"/>
        <v>0</v>
      </c>
      <c r="H263" s="124">
        <f t="shared" si="32"/>
        <v>0</v>
      </c>
      <c r="I263" s="167">
        <f t="shared" si="33"/>
        <v>0</v>
      </c>
    </row>
    <row r="264" spans="1:9" ht="24.95" customHeight="1" x14ac:dyDescent="0.2">
      <c r="A264" s="143" t="str">
        <f>Datos!B272</f>
        <v>17.2.2</v>
      </c>
      <c r="B264" s="415" t="str">
        <f t="shared" si="27"/>
        <v>Alarmas contra robos</v>
      </c>
      <c r="C264" s="416"/>
      <c r="D264" s="164" t="str">
        <f t="shared" si="28"/>
        <v>gl</v>
      </c>
      <c r="E264" s="165">
        <f t="shared" si="29"/>
        <v>0</v>
      </c>
      <c r="F264" s="166">
        <f t="shared" si="30"/>
        <v>0</v>
      </c>
      <c r="G264" s="124">
        <f t="shared" si="31"/>
        <v>0</v>
      </c>
      <c r="H264" s="124">
        <f t="shared" si="32"/>
        <v>0</v>
      </c>
      <c r="I264" s="167">
        <f t="shared" si="33"/>
        <v>0</v>
      </c>
    </row>
    <row r="265" spans="1:9" ht="24.95" customHeight="1" x14ac:dyDescent="0.2">
      <c r="A265" s="143" t="str">
        <f>Datos!B273</f>
        <v>17.3</v>
      </c>
      <c r="B265" s="415" t="str">
        <f t="shared" si="27"/>
        <v>Pararrayos</v>
      </c>
      <c r="C265" s="416"/>
      <c r="D265" s="164" t="str">
        <f t="shared" si="28"/>
        <v>Un</v>
      </c>
      <c r="E265" s="165">
        <f t="shared" si="29"/>
        <v>0</v>
      </c>
      <c r="F265" s="166">
        <f t="shared" si="30"/>
        <v>0</v>
      </c>
      <c r="G265" s="124">
        <f t="shared" si="31"/>
        <v>0</v>
      </c>
      <c r="H265" s="124">
        <f t="shared" si="32"/>
        <v>0</v>
      </c>
      <c r="I265" s="167">
        <f t="shared" si="33"/>
        <v>0</v>
      </c>
    </row>
    <row r="266" spans="1:9" ht="24.95" customHeight="1" x14ac:dyDescent="0.2">
      <c r="A266" s="143" t="str">
        <f>Datos!B274</f>
        <v>19</v>
      </c>
      <c r="B266" s="415" t="str">
        <f t="shared" si="27"/>
        <v xml:space="preserve"> CRISTALES, ESPEJOS Y VIDRIOS</v>
      </c>
      <c r="C266" s="416"/>
      <c r="D266" s="164">
        <f t="shared" si="28"/>
        <v>0</v>
      </c>
      <c r="E266" s="165">
        <f t="shared" si="29"/>
        <v>0</v>
      </c>
      <c r="F266" s="166">
        <f t="shared" si="30"/>
        <v>0</v>
      </c>
      <c r="G266" s="124">
        <f t="shared" si="31"/>
        <v>0</v>
      </c>
      <c r="H266" s="124">
        <f t="shared" si="32"/>
        <v>0</v>
      </c>
      <c r="I266" s="167">
        <f t="shared" si="33"/>
        <v>0</v>
      </c>
    </row>
    <row r="267" spans="1:9" ht="24.95" customHeight="1" x14ac:dyDescent="0.2">
      <c r="A267" s="143" t="str">
        <f>Datos!B275</f>
        <v>19.1</v>
      </c>
      <c r="B267" s="415" t="str">
        <f t="shared" si="27"/>
        <v>Vidrios</v>
      </c>
      <c r="C267" s="416"/>
      <c r="D267" s="164" t="str">
        <f t="shared" si="28"/>
        <v>m2</v>
      </c>
      <c r="E267" s="165">
        <f t="shared" si="29"/>
        <v>0</v>
      </c>
      <c r="F267" s="166">
        <f t="shared" si="30"/>
        <v>0</v>
      </c>
      <c r="G267" s="124">
        <f t="shared" si="31"/>
        <v>0</v>
      </c>
      <c r="H267" s="124">
        <f t="shared" si="32"/>
        <v>0</v>
      </c>
      <c r="I267" s="167">
        <f t="shared" si="33"/>
        <v>0</v>
      </c>
    </row>
    <row r="268" spans="1:9" ht="24.95" customHeight="1" x14ac:dyDescent="0.2">
      <c r="A268" s="143" t="str">
        <f>Datos!B276</f>
        <v>19.2</v>
      </c>
      <c r="B268" s="415" t="str">
        <f t="shared" si="27"/>
        <v>Policarbonatos</v>
      </c>
      <c r="C268" s="416"/>
      <c r="D268" s="164" t="str">
        <f t="shared" si="28"/>
        <v>m2</v>
      </c>
      <c r="E268" s="165">
        <f t="shared" si="29"/>
        <v>0</v>
      </c>
      <c r="F268" s="166">
        <f t="shared" si="30"/>
        <v>0</v>
      </c>
      <c r="G268" s="124">
        <f t="shared" si="31"/>
        <v>0</v>
      </c>
      <c r="H268" s="124">
        <f t="shared" si="32"/>
        <v>0</v>
      </c>
      <c r="I268" s="167">
        <f t="shared" si="33"/>
        <v>0</v>
      </c>
    </row>
    <row r="269" spans="1:9" ht="24.95" customHeight="1" x14ac:dyDescent="0.2">
      <c r="A269" s="143" t="str">
        <f>Datos!B277</f>
        <v>19.3</v>
      </c>
      <c r="B269" s="415" t="str">
        <f t="shared" si="27"/>
        <v>Espejos</v>
      </c>
      <c r="C269" s="416"/>
      <c r="D269" s="164" t="str">
        <f t="shared" si="28"/>
        <v>m2</v>
      </c>
      <c r="E269" s="165">
        <f t="shared" si="29"/>
        <v>0</v>
      </c>
      <c r="F269" s="166">
        <f t="shared" si="30"/>
        <v>0</v>
      </c>
      <c r="G269" s="124">
        <f t="shared" si="31"/>
        <v>0</v>
      </c>
      <c r="H269" s="124">
        <f t="shared" si="32"/>
        <v>0</v>
      </c>
      <c r="I269" s="167">
        <f t="shared" si="33"/>
        <v>0</v>
      </c>
    </row>
    <row r="270" spans="1:9" ht="24.95" customHeight="1" x14ac:dyDescent="0.2">
      <c r="A270" s="143" t="str">
        <f>Datos!B278</f>
        <v>20</v>
      </c>
      <c r="B270" s="415" t="str">
        <f t="shared" si="27"/>
        <v xml:space="preserve"> PINTURAS</v>
      </c>
      <c r="C270" s="416"/>
      <c r="D270" s="164">
        <f t="shared" si="28"/>
        <v>0</v>
      </c>
      <c r="E270" s="165">
        <f t="shared" si="29"/>
        <v>0</v>
      </c>
      <c r="F270" s="166">
        <f t="shared" si="30"/>
        <v>0</v>
      </c>
      <c r="G270" s="124">
        <f t="shared" si="31"/>
        <v>0</v>
      </c>
      <c r="H270" s="124">
        <f t="shared" si="32"/>
        <v>0</v>
      </c>
      <c r="I270" s="167">
        <f t="shared" si="33"/>
        <v>0</v>
      </c>
    </row>
    <row r="271" spans="1:9" ht="24.95" customHeight="1" x14ac:dyDescent="0.2">
      <c r="A271" s="143" t="str">
        <f>Datos!B279</f>
        <v>20.1</v>
      </c>
      <c r="B271" s="415" t="str">
        <f t="shared" si="27"/>
        <v>Pintura al látex en muros interiores</v>
      </c>
      <c r="C271" s="416"/>
      <c r="D271" s="164" t="str">
        <f t="shared" si="28"/>
        <v>m2</v>
      </c>
      <c r="E271" s="165">
        <f t="shared" si="29"/>
        <v>0</v>
      </c>
      <c r="F271" s="166">
        <f t="shared" si="30"/>
        <v>0</v>
      </c>
      <c r="G271" s="124">
        <f t="shared" si="31"/>
        <v>0</v>
      </c>
      <c r="H271" s="124">
        <f t="shared" si="32"/>
        <v>0</v>
      </c>
      <c r="I271" s="167">
        <f t="shared" si="33"/>
        <v>0</v>
      </c>
    </row>
    <row r="272" spans="1:9" ht="24.95" customHeight="1" x14ac:dyDescent="0.2">
      <c r="A272" s="143" t="str">
        <f>Datos!B280</f>
        <v>20.3</v>
      </c>
      <c r="B272" s="415" t="str">
        <f t="shared" si="27"/>
        <v>Pintura al látex en cielorrasos</v>
      </c>
      <c r="C272" s="416"/>
      <c r="D272" s="164" t="str">
        <f t="shared" si="28"/>
        <v>m2</v>
      </c>
      <c r="E272" s="165">
        <f t="shared" si="29"/>
        <v>0</v>
      </c>
      <c r="F272" s="166">
        <f t="shared" si="30"/>
        <v>0</v>
      </c>
      <c r="G272" s="124">
        <f t="shared" si="31"/>
        <v>0</v>
      </c>
      <c r="H272" s="124">
        <f t="shared" si="32"/>
        <v>0</v>
      </c>
      <c r="I272" s="167">
        <f t="shared" si="33"/>
        <v>0</v>
      </c>
    </row>
    <row r="273" spans="1:9" ht="24.95" customHeight="1" x14ac:dyDescent="0.2">
      <c r="A273" s="143" t="str">
        <f>Datos!B281</f>
        <v>20.4</v>
      </c>
      <c r="B273" s="415" t="str">
        <f t="shared" si="27"/>
        <v>Pintura esmalte sintético en carpintería</v>
      </c>
      <c r="C273" s="416"/>
      <c r="D273" s="164">
        <f t="shared" si="28"/>
        <v>0</v>
      </c>
      <c r="E273" s="165">
        <f t="shared" si="29"/>
        <v>0</v>
      </c>
      <c r="F273" s="166">
        <f t="shared" si="30"/>
        <v>0</v>
      </c>
      <c r="G273" s="124">
        <f t="shared" si="31"/>
        <v>0</v>
      </c>
      <c r="H273" s="124">
        <f t="shared" si="32"/>
        <v>0</v>
      </c>
      <c r="I273" s="167">
        <f t="shared" si="33"/>
        <v>0</v>
      </c>
    </row>
    <row r="274" spans="1:9" ht="24.95" customHeight="1" x14ac:dyDescent="0.2">
      <c r="A274" s="143" t="str">
        <f>Datos!B282</f>
        <v>20.4.1</v>
      </c>
      <c r="B274" s="415" t="str">
        <f t="shared" si="27"/>
        <v>Sobre Carpintería Metálica y Herrería</v>
      </c>
      <c r="C274" s="416"/>
      <c r="D274" s="164" t="str">
        <f t="shared" si="28"/>
        <v>m2</v>
      </c>
      <c r="E274" s="165">
        <f t="shared" si="29"/>
        <v>0</v>
      </c>
      <c r="F274" s="166">
        <f t="shared" si="30"/>
        <v>0</v>
      </c>
      <c r="G274" s="124">
        <f t="shared" si="31"/>
        <v>0</v>
      </c>
      <c r="H274" s="124">
        <f t="shared" si="32"/>
        <v>0</v>
      </c>
      <c r="I274" s="167">
        <f t="shared" si="33"/>
        <v>0</v>
      </c>
    </row>
    <row r="275" spans="1:9" ht="24.95" customHeight="1" x14ac:dyDescent="0.2">
      <c r="A275" s="143" t="str">
        <f>Datos!B283</f>
        <v>20.4.2</v>
      </c>
      <c r="B275" s="415" t="str">
        <f t="shared" ref="B275:B322" si="34">IFERROR(VLOOKUP(A275,Tabla_Datos,2,FALSE),"")</f>
        <v>Pintura Antióxido</v>
      </c>
      <c r="C275" s="416"/>
      <c r="D275" s="164" t="str">
        <f t="shared" ref="D275:D322" si="35">IFERROR(VLOOKUP(A275,Tabla_Datos,3,FALSE),"")</f>
        <v>m2</v>
      </c>
      <c r="E275" s="165">
        <f t="shared" ref="E275:E322" si="36">IFERROR(VLOOKUP(A275,Tabla_Datos,4,FALSE),0)</f>
        <v>0</v>
      </c>
      <c r="F275" s="166">
        <f t="shared" ref="F275:F322" si="37">IFERROR(VLOOKUP(A275,Tabla_Analisis_Precio,7,FALSE),0)</f>
        <v>0</v>
      </c>
      <c r="G275" s="124">
        <f t="shared" ref="G275:G322" si="38">ROUND(PrecioUnitario(F275,Costo_Financiero,Gasto_Generales_Porcentaje,Beneficio,Ingresos_Brutos,IVA),2)</f>
        <v>0</v>
      </c>
      <c r="H275" s="124">
        <f t="shared" ref="H275:H322" si="39">ROUND(E275*G275,2)</f>
        <v>0</v>
      </c>
      <c r="I275" s="167">
        <f t="shared" ref="I275:I322" si="40">IFERROR(H275/Monto_Oferta,0)</f>
        <v>0</v>
      </c>
    </row>
    <row r="276" spans="1:9" ht="24.95" customHeight="1" x14ac:dyDescent="0.2">
      <c r="A276" s="143" t="str">
        <f>Datos!B284</f>
        <v>20.5</v>
      </c>
      <c r="B276" s="415" t="str">
        <f t="shared" si="34"/>
        <v>Pinturas varias</v>
      </c>
      <c r="C276" s="416"/>
      <c r="D276" s="164">
        <f t="shared" si="35"/>
        <v>0</v>
      </c>
      <c r="E276" s="165">
        <f t="shared" si="36"/>
        <v>0</v>
      </c>
      <c r="F276" s="166">
        <f t="shared" si="37"/>
        <v>0</v>
      </c>
      <c r="G276" s="124">
        <f t="shared" si="38"/>
        <v>0</v>
      </c>
      <c r="H276" s="124">
        <f t="shared" si="39"/>
        <v>0</v>
      </c>
      <c r="I276" s="167">
        <f t="shared" si="40"/>
        <v>0</v>
      </c>
    </row>
    <row r="277" spans="1:9" ht="24.95" customHeight="1" x14ac:dyDescent="0.2">
      <c r="A277" s="143" t="str">
        <f>Datos!B285</f>
        <v>20.5.4</v>
      </c>
      <c r="B277" s="415" t="str">
        <f t="shared" si="34"/>
        <v>Pintura esmalte sintético en paredes (friso)</v>
      </c>
      <c r="C277" s="416"/>
      <c r="D277" s="164" t="str">
        <f t="shared" si="35"/>
        <v>m2</v>
      </c>
      <c r="E277" s="165">
        <f t="shared" si="36"/>
        <v>0</v>
      </c>
      <c r="F277" s="166">
        <f t="shared" si="37"/>
        <v>0</v>
      </c>
      <c r="G277" s="124">
        <f t="shared" si="38"/>
        <v>0</v>
      </c>
      <c r="H277" s="124">
        <f t="shared" si="39"/>
        <v>0</v>
      </c>
      <c r="I277" s="167">
        <f t="shared" si="40"/>
        <v>0</v>
      </c>
    </row>
    <row r="278" spans="1:9" ht="24.95" customHeight="1" x14ac:dyDescent="0.2">
      <c r="A278" s="143" t="str">
        <f>Datos!B286</f>
        <v>21</v>
      </c>
      <c r="B278" s="415" t="str">
        <f t="shared" si="34"/>
        <v xml:space="preserve"> SEÑALETICA</v>
      </c>
      <c r="C278" s="416"/>
      <c r="D278" s="164">
        <f t="shared" si="35"/>
        <v>0</v>
      </c>
      <c r="E278" s="165">
        <f t="shared" si="36"/>
        <v>0</v>
      </c>
      <c r="F278" s="166">
        <f t="shared" si="37"/>
        <v>0</v>
      </c>
      <c r="G278" s="124">
        <f t="shared" si="38"/>
        <v>0</v>
      </c>
      <c r="H278" s="124">
        <f t="shared" si="39"/>
        <v>0</v>
      </c>
      <c r="I278" s="167">
        <f t="shared" si="40"/>
        <v>0</v>
      </c>
    </row>
    <row r="279" spans="1:9" ht="24.95" customHeight="1" x14ac:dyDescent="0.2">
      <c r="A279" s="143" t="str">
        <f>Datos!B287</f>
        <v>21.1</v>
      </c>
      <c r="B279" s="415" t="str">
        <f t="shared" si="34"/>
        <v>Señalización</v>
      </c>
      <c r="C279" s="416"/>
      <c r="D279" s="164" t="str">
        <f t="shared" si="35"/>
        <v>Un</v>
      </c>
      <c r="E279" s="165">
        <f t="shared" si="36"/>
        <v>0</v>
      </c>
      <c r="F279" s="166">
        <f t="shared" si="37"/>
        <v>0</v>
      </c>
      <c r="G279" s="124">
        <f t="shared" si="38"/>
        <v>0</v>
      </c>
      <c r="H279" s="124">
        <f t="shared" si="39"/>
        <v>0</v>
      </c>
      <c r="I279" s="167">
        <f t="shared" si="40"/>
        <v>0</v>
      </c>
    </row>
    <row r="280" spans="1:9" ht="24.95" customHeight="1" x14ac:dyDescent="0.2">
      <c r="A280" s="143" t="str">
        <f>Datos!B288</f>
        <v>22</v>
      </c>
      <c r="B280" s="415" t="str">
        <f t="shared" si="34"/>
        <v xml:space="preserve"> OBRAS EXTERIORES</v>
      </c>
      <c r="C280" s="416"/>
      <c r="D280" s="164">
        <f t="shared" si="35"/>
        <v>0</v>
      </c>
      <c r="E280" s="165">
        <f t="shared" si="36"/>
        <v>0</v>
      </c>
      <c r="F280" s="166">
        <f t="shared" si="37"/>
        <v>0</v>
      </c>
      <c r="G280" s="124">
        <f t="shared" si="38"/>
        <v>0</v>
      </c>
      <c r="H280" s="124">
        <f t="shared" si="39"/>
        <v>0</v>
      </c>
      <c r="I280" s="167">
        <f t="shared" si="40"/>
        <v>0</v>
      </c>
    </row>
    <row r="281" spans="1:9" ht="24.95" customHeight="1" x14ac:dyDescent="0.2">
      <c r="A281" s="143" t="str">
        <f>Datos!B289</f>
        <v>22.1</v>
      </c>
      <c r="B281" s="415" t="str">
        <f t="shared" si="34"/>
        <v xml:space="preserve">Cercos </v>
      </c>
      <c r="C281" s="416"/>
      <c r="D281" s="164">
        <f t="shared" si="35"/>
        <v>0</v>
      </c>
      <c r="E281" s="165">
        <f t="shared" si="36"/>
        <v>0</v>
      </c>
      <c r="F281" s="166">
        <f t="shared" si="37"/>
        <v>0</v>
      </c>
      <c r="G281" s="124">
        <f t="shared" si="38"/>
        <v>0</v>
      </c>
      <c r="H281" s="124">
        <f t="shared" si="39"/>
        <v>0</v>
      </c>
      <c r="I281" s="167">
        <f t="shared" si="40"/>
        <v>0</v>
      </c>
    </row>
    <row r="282" spans="1:9" ht="24.95" customHeight="1" x14ac:dyDescent="0.2">
      <c r="A282" s="143" t="str">
        <f>Datos!B290</f>
        <v>22.1.1</v>
      </c>
      <c r="B282" s="415" t="str">
        <f t="shared" si="34"/>
        <v>Cercos Perimetrales</v>
      </c>
      <c r="C282" s="416"/>
      <c r="D282" s="164" t="str">
        <f t="shared" si="35"/>
        <v>ml</v>
      </c>
      <c r="E282" s="165">
        <f t="shared" si="36"/>
        <v>0</v>
      </c>
      <c r="F282" s="166">
        <f t="shared" si="37"/>
        <v>0</v>
      </c>
      <c r="G282" s="124">
        <f t="shared" si="38"/>
        <v>0</v>
      </c>
      <c r="H282" s="124">
        <f t="shared" si="39"/>
        <v>0</v>
      </c>
      <c r="I282" s="167">
        <f t="shared" si="40"/>
        <v>0</v>
      </c>
    </row>
    <row r="283" spans="1:9" ht="24.95" customHeight="1" x14ac:dyDescent="0.2">
      <c r="A283" s="143" t="str">
        <f>Datos!B291</f>
        <v>22.1.2</v>
      </c>
      <c r="B283" s="415" t="str">
        <f t="shared" si="34"/>
        <v>Cercos Frente</v>
      </c>
      <c r="C283" s="416"/>
      <c r="D283" s="164" t="str">
        <f t="shared" si="35"/>
        <v>m2</v>
      </c>
      <c r="E283" s="165">
        <f t="shared" si="36"/>
        <v>0</v>
      </c>
      <c r="F283" s="166">
        <f t="shared" si="37"/>
        <v>0</v>
      </c>
      <c r="G283" s="124">
        <f t="shared" si="38"/>
        <v>0</v>
      </c>
      <c r="H283" s="124">
        <f t="shared" si="39"/>
        <v>0</v>
      </c>
      <c r="I283" s="167">
        <f t="shared" si="40"/>
        <v>0</v>
      </c>
    </row>
    <row r="284" spans="1:9" ht="24.95" customHeight="1" x14ac:dyDescent="0.2">
      <c r="A284" s="143" t="str">
        <f>Datos!B292</f>
        <v>22.2</v>
      </c>
      <c r="B284" s="415" t="str">
        <f t="shared" si="34"/>
        <v>Equipamiento fijo</v>
      </c>
      <c r="C284" s="416"/>
      <c r="D284" s="164">
        <f t="shared" si="35"/>
        <v>0</v>
      </c>
      <c r="E284" s="165">
        <f t="shared" si="36"/>
        <v>0</v>
      </c>
      <c r="F284" s="166">
        <f t="shared" si="37"/>
        <v>0</v>
      </c>
      <c r="G284" s="124">
        <f t="shared" si="38"/>
        <v>0</v>
      </c>
      <c r="H284" s="124">
        <f t="shared" si="39"/>
        <v>0</v>
      </c>
      <c r="I284" s="167">
        <f t="shared" si="40"/>
        <v>0</v>
      </c>
    </row>
    <row r="285" spans="1:9" ht="24.95" customHeight="1" x14ac:dyDescent="0.2">
      <c r="A285" s="143" t="str">
        <f>Datos!B293</f>
        <v>22.2.1</v>
      </c>
      <c r="B285" s="415" t="str">
        <f t="shared" si="34"/>
        <v>Bancos Exteriores</v>
      </c>
      <c r="C285" s="416"/>
      <c r="D285" s="164" t="str">
        <f t="shared" si="35"/>
        <v>gl</v>
      </c>
      <c r="E285" s="165">
        <f t="shared" si="36"/>
        <v>0</v>
      </c>
      <c r="F285" s="166">
        <f t="shared" si="37"/>
        <v>0</v>
      </c>
      <c r="G285" s="124">
        <f t="shared" si="38"/>
        <v>0</v>
      </c>
      <c r="H285" s="124">
        <f t="shared" si="39"/>
        <v>0</v>
      </c>
      <c r="I285" s="167">
        <f t="shared" si="40"/>
        <v>0</v>
      </c>
    </row>
    <row r="286" spans="1:9" ht="24.95" customHeight="1" x14ac:dyDescent="0.2">
      <c r="A286" s="143" t="str">
        <f>Datos!B294</f>
        <v>22.2.2</v>
      </c>
      <c r="B286" s="415" t="str">
        <f t="shared" si="34"/>
        <v>Bicicletero</v>
      </c>
      <c r="C286" s="416"/>
      <c r="D286" s="164" t="str">
        <f t="shared" si="35"/>
        <v>gl</v>
      </c>
      <c r="E286" s="165">
        <f t="shared" si="36"/>
        <v>0</v>
      </c>
      <c r="F286" s="166">
        <f t="shared" si="37"/>
        <v>0</v>
      </c>
      <c r="G286" s="124">
        <f t="shared" si="38"/>
        <v>0</v>
      </c>
      <c r="H286" s="124">
        <f t="shared" si="39"/>
        <v>0</v>
      </c>
      <c r="I286" s="167">
        <f t="shared" si="40"/>
        <v>0</v>
      </c>
    </row>
    <row r="287" spans="1:9" ht="24.95" customHeight="1" x14ac:dyDescent="0.2">
      <c r="A287" s="143" t="str">
        <f>Datos!B295</f>
        <v>22.2.3</v>
      </c>
      <c r="B287" s="415" t="str">
        <f t="shared" si="34"/>
        <v>Bebedero</v>
      </c>
      <c r="C287" s="416"/>
      <c r="D287" s="164" t="str">
        <f t="shared" si="35"/>
        <v>gl</v>
      </c>
      <c r="E287" s="165">
        <f t="shared" si="36"/>
        <v>0</v>
      </c>
      <c r="F287" s="166">
        <f t="shared" si="37"/>
        <v>0</v>
      </c>
      <c r="G287" s="124">
        <f t="shared" si="38"/>
        <v>0</v>
      </c>
      <c r="H287" s="124">
        <f t="shared" si="39"/>
        <v>0</v>
      </c>
      <c r="I287" s="167">
        <f t="shared" si="40"/>
        <v>0</v>
      </c>
    </row>
    <row r="288" spans="1:9" ht="24.95" customHeight="1" x14ac:dyDescent="0.2">
      <c r="A288" s="143" t="str">
        <f>Datos!B296</f>
        <v>22.3</v>
      </c>
      <c r="B288" s="415" t="str">
        <f t="shared" si="34"/>
        <v>Parquizacion y riego</v>
      </c>
      <c r="C288" s="416"/>
      <c r="D288" s="164">
        <f t="shared" si="35"/>
        <v>0</v>
      </c>
      <c r="E288" s="165">
        <f t="shared" si="36"/>
        <v>0</v>
      </c>
      <c r="F288" s="166">
        <f t="shared" si="37"/>
        <v>0</v>
      </c>
      <c r="G288" s="124">
        <f t="shared" si="38"/>
        <v>0</v>
      </c>
      <c r="H288" s="124">
        <f t="shared" si="39"/>
        <v>0</v>
      </c>
      <c r="I288" s="167">
        <f t="shared" si="40"/>
        <v>0</v>
      </c>
    </row>
    <row r="289" spans="1:9" ht="24.95" customHeight="1" x14ac:dyDescent="0.2">
      <c r="A289" s="143" t="str">
        <f>Datos!B297</f>
        <v>22.3.1</v>
      </c>
      <c r="B289" s="415" t="str">
        <f t="shared" si="34"/>
        <v>Vegetación</v>
      </c>
      <c r="C289" s="416"/>
      <c r="D289" s="164" t="str">
        <f t="shared" si="35"/>
        <v>gl</v>
      </c>
      <c r="E289" s="165">
        <f t="shared" si="36"/>
        <v>0</v>
      </c>
      <c r="F289" s="166">
        <f t="shared" si="37"/>
        <v>0</v>
      </c>
      <c r="G289" s="124">
        <f t="shared" si="38"/>
        <v>0</v>
      </c>
      <c r="H289" s="124">
        <f t="shared" si="39"/>
        <v>0</v>
      </c>
      <c r="I289" s="167">
        <f t="shared" si="40"/>
        <v>0</v>
      </c>
    </row>
    <row r="290" spans="1:9" ht="24.95" customHeight="1" x14ac:dyDescent="0.2">
      <c r="A290" s="143" t="str">
        <f>Datos!B298</f>
        <v>22.4</v>
      </c>
      <c r="B290" s="415" t="str">
        <f t="shared" si="34"/>
        <v>Puentes, rampas, barandas y otros</v>
      </c>
      <c r="C290" s="416"/>
      <c r="D290" s="164">
        <f t="shared" si="35"/>
        <v>0</v>
      </c>
      <c r="E290" s="165">
        <f t="shared" si="36"/>
        <v>0</v>
      </c>
      <c r="F290" s="166">
        <f t="shared" si="37"/>
        <v>0</v>
      </c>
      <c r="G290" s="124">
        <f t="shared" si="38"/>
        <v>0</v>
      </c>
      <c r="H290" s="124">
        <f t="shared" si="39"/>
        <v>0</v>
      </c>
      <c r="I290" s="167">
        <f t="shared" si="40"/>
        <v>0</v>
      </c>
    </row>
    <row r="291" spans="1:9" ht="24.95" customHeight="1" x14ac:dyDescent="0.2">
      <c r="A291" s="143" t="str">
        <f>Datos!B299</f>
        <v>22.4.2</v>
      </c>
      <c r="B291" s="415" t="str">
        <f t="shared" si="34"/>
        <v>Rampas de Acceso</v>
      </c>
      <c r="C291" s="416"/>
      <c r="D291" s="164" t="str">
        <f t="shared" si="35"/>
        <v>m2</v>
      </c>
      <c r="E291" s="165">
        <f t="shared" si="36"/>
        <v>0</v>
      </c>
      <c r="F291" s="166">
        <f t="shared" si="37"/>
        <v>0</v>
      </c>
      <c r="G291" s="124">
        <f t="shared" si="38"/>
        <v>0</v>
      </c>
      <c r="H291" s="124">
        <f t="shared" si="39"/>
        <v>0</v>
      </c>
      <c r="I291" s="167">
        <f t="shared" si="40"/>
        <v>0</v>
      </c>
    </row>
    <row r="292" spans="1:9" ht="24.95" customHeight="1" x14ac:dyDescent="0.2">
      <c r="A292" s="143" t="str">
        <f>Datos!B300</f>
        <v>22.4.6</v>
      </c>
      <c r="B292" s="415" t="str">
        <f t="shared" si="34"/>
        <v>Canteros</v>
      </c>
      <c r="C292" s="416"/>
      <c r="D292" s="164" t="str">
        <f t="shared" si="35"/>
        <v>m2</v>
      </c>
      <c r="E292" s="165">
        <f t="shared" si="36"/>
        <v>0</v>
      </c>
      <c r="F292" s="166">
        <f t="shared" si="37"/>
        <v>0</v>
      </c>
      <c r="G292" s="124">
        <f t="shared" si="38"/>
        <v>0</v>
      </c>
      <c r="H292" s="124">
        <f t="shared" si="39"/>
        <v>0</v>
      </c>
      <c r="I292" s="167">
        <f t="shared" si="40"/>
        <v>0</v>
      </c>
    </row>
    <row r="293" spans="1:9" ht="24.95" customHeight="1" x14ac:dyDescent="0.2">
      <c r="A293" s="143" t="str">
        <f>Datos!B301</f>
        <v>22.8</v>
      </c>
      <c r="B293" s="415" t="str">
        <f t="shared" si="34"/>
        <v>Provisiòn de Equipamiento Deportivo</v>
      </c>
      <c r="C293" s="416"/>
      <c r="D293" s="164" t="str">
        <f t="shared" si="35"/>
        <v>ml</v>
      </c>
      <c r="E293" s="165">
        <f t="shared" si="36"/>
        <v>0</v>
      </c>
      <c r="F293" s="166">
        <f t="shared" si="37"/>
        <v>0</v>
      </c>
      <c r="G293" s="124">
        <f t="shared" si="38"/>
        <v>0</v>
      </c>
      <c r="H293" s="124">
        <f t="shared" si="39"/>
        <v>0</v>
      </c>
      <c r="I293" s="167">
        <f t="shared" si="40"/>
        <v>0</v>
      </c>
    </row>
    <row r="294" spans="1:9" ht="24.95" customHeight="1" x14ac:dyDescent="0.2">
      <c r="A294" s="143">
        <f>Datos!B302</f>
        <v>23</v>
      </c>
      <c r="B294" s="415" t="str">
        <f t="shared" si="34"/>
        <v xml:space="preserve"> LIMPIEZA DE OBRA</v>
      </c>
      <c r="C294" s="416"/>
      <c r="D294" s="164">
        <f t="shared" si="35"/>
        <v>0</v>
      </c>
      <c r="E294" s="165">
        <f t="shared" si="36"/>
        <v>0</v>
      </c>
      <c r="F294" s="166">
        <f t="shared" si="37"/>
        <v>0</v>
      </c>
      <c r="G294" s="124">
        <f t="shared" si="38"/>
        <v>0</v>
      </c>
      <c r="H294" s="124">
        <f t="shared" si="39"/>
        <v>0</v>
      </c>
      <c r="I294" s="167">
        <f t="shared" si="40"/>
        <v>0</v>
      </c>
    </row>
    <row r="295" spans="1:9" ht="24.95" customHeight="1" x14ac:dyDescent="0.2">
      <c r="A295" s="143" t="str">
        <f>Datos!B303</f>
        <v>23.1</v>
      </c>
      <c r="B295" s="415" t="str">
        <f t="shared" si="34"/>
        <v>Limpieza de obra periódica</v>
      </c>
      <c r="C295" s="416"/>
      <c r="D295" s="164" t="str">
        <f t="shared" si="35"/>
        <v>m2</v>
      </c>
      <c r="E295" s="165">
        <f t="shared" si="36"/>
        <v>0</v>
      </c>
      <c r="F295" s="166">
        <f t="shared" si="37"/>
        <v>0</v>
      </c>
      <c r="G295" s="124">
        <f t="shared" si="38"/>
        <v>0</v>
      </c>
      <c r="H295" s="124">
        <f t="shared" si="39"/>
        <v>0</v>
      </c>
      <c r="I295" s="167">
        <f t="shared" si="40"/>
        <v>0</v>
      </c>
    </row>
    <row r="296" spans="1:9" ht="24.95" customHeight="1" x14ac:dyDescent="0.2">
      <c r="A296" s="143" t="str">
        <f>Datos!B304</f>
        <v>23.2</v>
      </c>
      <c r="B296" s="415" t="str">
        <f t="shared" si="34"/>
        <v>Limpieza de obra final</v>
      </c>
      <c r="C296" s="416"/>
      <c r="D296" s="164" t="str">
        <f t="shared" si="35"/>
        <v>m2</v>
      </c>
      <c r="E296" s="165">
        <f t="shared" si="36"/>
        <v>0</v>
      </c>
      <c r="F296" s="166">
        <f t="shared" si="37"/>
        <v>0</v>
      </c>
      <c r="G296" s="124">
        <f t="shared" si="38"/>
        <v>0</v>
      </c>
      <c r="H296" s="124">
        <f t="shared" si="39"/>
        <v>0</v>
      </c>
      <c r="I296" s="167">
        <f t="shared" si="40"/>
        <v>0</v>
      </c>
    </row>
    <row r="297" spans="1:9" ht="24.95" customHeight="1" x14ac:dyDescent="0.2">
      <c r="A297" s="143">
        <f>Datos!B305</f>
        <v>24</v>
      </c>
      <c r="B297" s="415" t="str">
        <f t="shared" si="34"/>
        <v xml:space="preserve"> VARIOS</v>
      </c>
      <c r="C297" s="416"/>
      <c r="D297" s="164">
        <f t="shared" si="35"/>
        <v>0</v>
      </c>
      <c r="E297" s="165">
        <f t="shared" si="36"/>
        <v>0</v>
      </c>
      <c r="F297" s="166">
        <f t="shared" si="37"/>
        <v>0</v>
      </c>
      <c r="G297" s="124">
        <f t="shared" si="38"/>
        <v>0</v>
      </c>
      <c r="H297" s="124">
        <f t="shared" si="39"/>
        <v>0</v>
      </c>
      <c r="I297" s="167">
        <f t="shared" si="40"/>
        <v>0</v>
      </c>
    </row>
    <row r="298" spans="1:9" ht="24.95" customHeight="1" x14ac:dyDescent="0.2">
      <c r="A298" s="143" t="str">
        <f>Datos!B306</f>
        <v>24.1</v>
      </c>
      <c r="B298" s="415" t="str">
        <f t="shared" si="34"/>
        <v>Construcción de mástil y otros</v>
      </c>
      <c r="C298" s="416"/>
      <c r="D298" s="164">
        <f t="shared" si="35"/>
        <v>0</v>
      </c>
      <c r="E298" s="165">
        <f t="shared" si="36"/>
        <v>0</v>
      </c>
      <c r="F298" s="166">
        <f t="shared" si="37"/>
        <v>0</v>
      </c>
      <c r="G298" s="124">
        <f t="shared" si="38"/>
        <v>0</v>
      </c>
      <c r="H298" s="124">
        <f t="shared" si="39"/>
        <v>0</v>
      </c>
      <c r="I298" s="167">
        <f t="shared" si="40"/>
        <v>0</v>
      </c>
    </row>
    <row r="299" spans="1:9" ht="24.95" customHeight="1" x14ac:dyDescent="0.2">
      <c r="A299" s="143" t="str">
        <f>Datos!B307</f>
        <v>24.1.1</v>
      </c>
      <c r="B299" s="415" t="str">
        <f t="shared" si="34"/>
        <v>Construcción de Mastil</v>
      </c>
      <c r="C299" s="416"/>
      <c r="D299" s="164" t="str">
        <f t="shared" si="35"/>
        <v>Un</v>
      </c>
      <c r="E299" s="165">
        <f t="shared" si="36"/>
        <v>0</v>
      </c>
      <c r="F299" s="166">
        <f t="shared" si="37"/>
        <v>0</v>
      </c>
      <c r="G299" s="124">
        <f t="shared" si="38"/>
        <v>0</v>
      </c>
      <c r="H299" s="124">
        <f t="shared" si="39"/>
        <v>0</v>
      </c>
      <c r="I299" s="167">
        <f t="shared" si="40"/>
        <v>0</v>
      </c>
    </row>
    <row r="300" spans="1:9" ht="24.95" customHeight="1" x14ac:dyDescent="0.2">
      <c r="A300" s="143" t="str">
        <f>Datos!B308</f>
        <v>24.2</v>
      </c>
      <c r="B300" s="415" t="str">
        <f t="shared" si="34"/>
        <v>Otros</v>
      </c>
      <c r="C300" s="416"/>
      <c r="D300" s="164">
        <f t="shared" si="35"/>
        <v>0</v>
      </c>
      <c r="E300" s="165">
        <f t="shared" si="36"/>
        <v>0</v>
      </c>
      <c r="F300" s="166">
        <f t="shared" si="37"/>
        <v>0</v>
      </c>
      <c r="G300" s="124">
        <f t="shared" si="38"/>
        <v>0</v>
      </c>
      <c r="H300" s="124">
        <f t="shared" si="39"/>
        <v>0</v>
      </c>
      <c r="I300" s="167">
        <f t="shared" si="40"/>
        <v>0</v>
      </c>
    </row>
    <row r="301" spans="1:9" ht="24.95" customHeight="1" x14ac:dyDescent="0.2">
      <c r="A301" s="143" t="str">
        <f>Datos!B309</f>
        <v>24.2.1</v>
      </c>
      <c r="B301" s="415" t="str">
        <f t="shared" si="34"/>
        <v>Guardasillas</v>
      </c>
      <c r="C301" s="416"/>
      <c r="D301" s="164" t="str">
        <f t="shared" si="35"/>
        <v>ml</v>
      </c>
      <c r="E301" s="165">
        <f t="shared" si="36"/>
        <v>0</v>
      </c>
      <c r="F301" s="166">
        <f t="shared" si="37"/>
        <v>0</v>
      </c>
      <c r="G301" s="124">
        <f t="shared" si="38"/>
        <v>0</v>
      </c>
      <c r="H301" s="124">
        <f t="shared" si="39"/>
        <v>0</v>
      </c>
      <c r="I301" s="167">
        <f t="shared" si="40"/>
        <v>0</v>
      </c>
    </row>
    <row r="302" spans="1:9" ht="24.95" customHeight="1" x14ac:dyDescent="0.2">
      <c r="A302" s="143" t="str">
        <f>Datos!B310</f>
        <v>24.2.2</v>
      </c>
      <c r="B302" s="415" t="str">
        <f t="shared" si="34"/>
        <v>Provisiòn de canastos para residuos</v>
      </c>
      <c r="C302" s="416"/>
      <c r="D302" s="164" t="str">
        <f t="shared" si="35"/>
        <v>Un</v>
      </c>
      <c r="E302" s="165">
        <f t="shared" si="36"/>
        <v>0</v>
      </c>
      <c r="F302" s="166">
        <f t="shared" si="37"/>
        <v>0</v>
      </c>
      <c r="G302" s="124">
        <f t="shared" si="38"/>
        <v>0</v>
      </c>
      <c r="H302" s="124">
        <f t="shared" si="39"/>
        <v>0</v>
      </c>
      <c r="I302" s="167">
        <f t="shared" si="40"/>
        <v>0</v>
      </c>
    </row>
    <row r="303" spans="1:9" ht="24.95" customHeight="1" x14ac:dyDescent="0.2">
      <c r="A303" s="143" t="str">
        <f>Datos!B311</f>
        <v>24.2.3</v>
      </c>
      <c r="B303" s="415" t="str">
        <f t="shared" si="34"/>
        <v>Pizarrones</v>
      </c>
      <c r="C303" s="416"/>
      <c r="D303" s="164">
        <f t="shared" si="35"/>
        <v>0</v>
      </c>
      <c r="E303" s="165">
        <f t="shared" si="36"/>
        <v>0</v>
      </c>
      <c r="F303" s="166">
        <f t="shared" si="37"/>
        <v>0</v>
      </c>
      <c r="G303" s="124">
        <f t="shared" si="38"/>
        <v>0</v>
      </c>
      <c r="H303" s="124">
        <f t="shared" si="39"/>
        <v>0</v>
      </c>
      <c r="I303" s="167">
        <f t="shared" si="40"/>
        <v>0</v>
      </c>
    </row>
    <row r="304" spans="1:9" ht="24.95" customHeight="1" x14ac:dyDescent="0.2">
      <c r="A304" s="143" t="str">
        <f>Datos!B312</f>
        <v>24.2.3.1</v>
      </c>
      <c r="B304" s="415" t="str">
        <f t="shared" si="34"/>
        <v>Tipo A</v>
      </c>
      <c r="C304" s="416"/>
      <c r="D304" s="164" t="str">
        <f t="shared" si="35"/>
        <v>Un</v>
      </c>
      <c r="E304" s="165">
        <f t="shared" si="36"/>
        <v>0</v>
      </c>
      <c r="F304" s="166">
        <f t="shared" si="37"/>
        <v>0</v>
      </c>
      <c r="G304" s="124">
        <f t="shared" si="38"/>
        <v>0</v>
      </c>
      <c r="H304" s="124">
        <f t="shared" si="39"/>
        <v>0</v>
      </c>
      <c r="I304" s="167">
        <f t="shared" si="40"/>
        <v>0</v>
      </c>
    </row>
    <row r="305" spans="1:9" ht="24.95" customHeight="1" x14ac:dyDescent="0.2">
      <c r="A305" s="143" t="str">
        <f>Datos!B313</f>
        <v>24.2.3.2</v>
      </c>
      <c r="B305" s="415" t="str">
        <f t="shared" si="34"/>
        <v>Tipo B</v>
      </c>
      <c r="C305" s="416"/>
      <c r="D305" s="164" t="str">
        <f t="shared" si="35"/>
        <v>Un</v>
      </c>
      <c r="E305" s="165">
        <f t="shared" si="36"/>
        <v>0</v>
      </c>
      <c r="F305" s="166">
        <f t="shared" si="37"/>
        <v>0</v>
      </c>
      <c r="G305" s="124">
        <f t="shared" si="38"/>
        <v>0</v>
      </c>
      <c r="H305" s="124">
        <f t="shared" si="39"/>
        <v>0</v>
      </c>
      <c r="I305" s="167">
        <f t="shared" si="40"/>
        <v>0</v>
      </c>
    </row>
    <row r="306" spans="1:9" ht="24.95" customHeight="1" x14ac:dyDescent="0.2">
      <c r="A306" s="143" t="str">
        <f>Datos!B314</f>
        <v>24.2.4</v>
      </c>
      <c r="B306" s="415" t="str">
        <f t="shared" si="34"/>
        <v>Caja Guarda llaves</v>
      </c>
      <c r="C306" s="416"/>
      <c r="D306" s="164" t="str">
        <f t="shared" si="35"/>
        <v>Un</v>
      </c>
      <c r="E306" s="165">
        <f t="shared" si="36"/>
        <v>0</v>
      </c>
      <c r="F306" s="166">
        <f t="shared" si="37"/>
        <v>0</v>
      </c>
      <c r="G306" s="124">
        <f t="shared" si="38"/>
        <v>0</v>
      </c>
      <c r="H306" s="124">
        <f t="shared" si="39"/>
        <v>0</v>
      </c>
      <c r="I306" s="167">
        <f t="shared" si="40"/>
        <v>0</v>
      </c>
    </row>
    <row r="307" spans="1:9" ht="24.95" customHeight="1" x14ac:dyDescent="0.2">
      <c r="A307" s="143" t="str">
        <f>Datos!B315</f>
        <v>24.3</v>
      </c>
      <c r="B307" s="415" t="str">
        <f t="shared" si="34"/>
        <v>Equipamiento Mobiliario</v>
      </c>
      <c r="C307" s="416"/>
      <c r="D307" s="164">
        <f t="shared" si="35"/>
        <v>0</v>
      </c>
      <c r="E307" s="165">
        <f t="shared" si="36"/>
        <v>0</v>
      </c>
      <c r="F307" s="166">
        <f t="shared" si="37"/>
        <v>0</v>
      </c>
      <c r="G307" s="124">
        <f t="shared" si="38"/>
        <v>0</v>
      </c>
      <c r="H307" s="124">
        <f t="shared" si="39"/>
        <v>0</v>
      </c>
      <c r="I307" s="167">
        <f t="shared" si="40"/>
        <v>0</v>
      </c>
    </row>
    <row r="308" spans="1:9" ht="24.95" customHeight="1" x14ac:dyDescent="0.2">
      <c r="A308" s="143" t="str">
        <f>Datos!B316</f>
        <v>24.3.1</v>
      </c>
      <c r="B308" s="415" t="str">
        <f t="shared" si="34"/>
        <v>Silla S1 (25 p/ sala)</v>
      </c>
      <c r="C308" s="416"/>
      <c r="D308" s="164" t="str">
        <f t="shared" si="35"/>
        <v xml:space="preserve">Un </v>
      </c>
      <c r="E308" s="165">
        <f t="shared" si="36"/>
        <v>0</v>
      </c>
      <c r="F308" s="166">
        <f t="shared" si="37"/>
        <v>0</v>
      </c>
      <c r="G308" s="124">
        <f t="shared" si="38"/>
        <v>0</v>
      </c>
      <c r="H308" s="124">
        <f t="shared" si="39"/>
        <v>0</v>
      </c>
      <c r="I308" s="167">
        <f t="shared" si="40"/>
        <v>0</v>
      </c>
    </row>
    <row r="309" spans="1:9" ht="24.95" customHeight="1" x14ac:dyDescent="0.2">
      <c r="A309" s="143" t="str">
        <f>Datos!B317</f>
        <v>24.3.2</v>
      </c>
      <c r="B309" s="415" t="str">
        <f t="shared" si="34"/>
        <v>Mesa Mfi 1 (1 p/ sala)</v>
      </c>
      <c r="C309" s="416"/>
      <c r="D309" s="164" t="str">
        <f t="shared" si="35"/>
        <v>Un</v>
      </c>
      <c r="E309" s="165">
        <f t="shared" si="36"/>
        <v>0</v>
      </c>
      <c r="F309" s="166">
        <f t="shared" si="37"/>
        <v>0</v>
      </c>
      <c r="G309" s="124">
        <f t="shared" si="38"/>
        <v>0</v>
      </c>
      <c r="H309" s="124">
        <f t="shared" si="39"/>
        <v>0</v>
      </c>
      <c r="I309" s="167">
        <f t="shared" si="40"/>
        <v>0</v>
      </c>
    </row>
    <row r="310" spans="1:9" ht="24.95" customHeight="1" x14ac:dyDescent="0.2">
      <c r="A310" s="143" t="str">
        <f>Datos!B318</f>
        <v>24.3.3</v>
      </c>
      <c r="B310" s="415" t="str">
        <f t="shared" si="34"/>
        <v>Estanteria ED1 (1 p/ sala)</v>
      </c>
      <c r="C310" s="416"/>
      <c r="D310" s="164" t="str">
        <f t="shared" si="35"/>
        <v>Un</v>
      </c>
      <c r="E310" s="165">
        <f t="shared" si="36"/>
        <v>0</v>
      </c>
      <c r="F310" s="166">
        <f t="shared" si="37"/>
        <v>0</v>
      </c>
      <c r="G310" s="124">
        <f t="shared" si="38"/>
        <v>0</v>
      </c>
      <c r="H310" s="124">
        <f t="shared" si="39"/>
        <v>0</v>
      </c>
      <c r="I310" s="167">
        <f t="shared" si="40"/>
        <v>0</v>
      </c>
    </row>
    <row r="311" spans="1:9" ht="24.95" customHeight="1" x14ac:dyDescent="0.2">
      <c r="A311" s="143" t="str">
        <f>Datos!B319</f>
        <v>24.3.4</v>
      </c>
      <c r="B311" s="415" t="str">
        <f t="shared" si="34"/>
        <v>Biblioteca Ambulante BA1 (1 p/ sala)</v>
      </c>
      <c r="C311" s="416"/>
      <c r="D311" s="164" t="str">
        <f t="shared" si="35"/>
        <v>Un</v>
      </c>
      <c r="E311" s="165">
        <f t="shared" si="36"/>
        <v>0</v>
      </c>
      <c r="F311" s="166">
        <f t="shared" si="37"/>
        <v>0</v>
      </c>
      <c r="G311" s="124">
        <f t="shared" si="38"/>
        <v>0</v>
      </c>
      <c r="H311" s="124">
        <f t="shared" si="39"/>
        <v>0</v>
      </c>
      <c r="I311" s="167">
        <f t="shared" si="40"/>
        <v>0</v>
      </c>
    </row>
    <row r="312" spans="1:9" ht="24.95" customHeight="1" x14ac:dyDescent="0.2">
      <c r="A312" s="143" t="str">
        <f>Datos!B320</f>
        <v>24.3.5</v>
      </c>
      <c r="B312" s="415" t="str">
        <f t="shared" si="34"/>
        <v>Silla Monocasco SM-1 (1 p/ sala)</v>
      </c>
      <c r="C312" s="416"/>
      <c r="D312" s="164" t="str">
        <f t="shared" si="35"/>
        <v>Un</v>
      </c>
      <c r="E312" s="165">
        <f t="shared" si="36"/>
        <v>0</v>
      </c>
      <c r="F312" s="166">
        <f t="shared" si="37"/>
        <v>0</v>
      </c>
      <c r="G312" s="124">
        <f t="shared" si="38"/>
        <v>0</v>
      </c>
      <c r="H312" s="124">
        <f t="shared" si="39"/>
        <v>0</v>
      </c>
      <c r="I312" s="167">
        <f t="shared" si="40"/>
        <v>0</v>
      </c>
    </row>
    <row r="313" spans="1:9" ht="24.95" customHeight="1" x14ac:dyDescent="0.2">
      <c r="A313" s="143" t="str">
        <f>Datos!B321</f>
        <v>24.3.6</v>
      </c>
      <c r="B313" s="415" t="str">
        <f t="shared" si="34"/>
        <v>Escritorio (1 p/ sala)</v>
      </c>
      <c r="C313" s="416"/>
      <c r="D313" s="164" t="str">
        <f t="shared" si="35"/>
        <v>Un</v>
      </c>
      <c r="E313" s="165">
        <f t="shared" si="36"/>
        <v>0</v>
      </c>
      <c r="F313" s="166">
        <f t="shared" si="37"/>
        <v>0</v>
      </c>
      <c r="G313" s="124">
        <f t="shared" si="38"/>
        <v>0</v>
      </c>
      <c r="H313" s="124">
        <f t="shared" si="39"/>
        <v>0</v>
      </c>
      <c r="I313" s="167">
        <f t="shared" si="40"/>
        <v>0</v>
      </c>
    </row>
    <row r="314" spans="1:9" ht="24.95" customHeight="1" x14ac:dyDescent="0.2">
      <c r="A314" s="143" t="str">
        <f>Datos!B322</f>
        <v>24.3.7</v>
      </c>
      <c r="B314" s="415" t="str">
        <f t="shared" si="34"/>
        <v>Armario (1 p/ sala)</v>
      </c>
      <c r="C314" s="416"/>
      <c r="D314" s="164" t="str">
        <f t="shared" si="35"/>
        <v>Un</v>
      </c>
      <c r="E314" s="165">
        <f t="shared" si="36"/>
        <v>0</v>
      </c>
      <c r="F314" s="166">
        <f t="shared" si="37"/>
        <v>0</v>
      </c>
      <c r="G314" s="124">
        <f t="shared" si="38"/>
        <v>0</v>
      </c>
      <c r="H314" s="124">
        <f t="shared" si="39"/>
        <v>0</v>
      </c>
      <c r="I314" s="167">
        <f t="shared" si="40"/>
        <v>0</v>
      </c>
    </row>
    <row r="315" spans="1:9" ht="24.95" customHeight="1" x14ac:dyDescent="0.2">
      <c r="A315" s="143" t="str">
        <f>Datos!B323</f>
        <v>24.3.8</v>
      </c>
      <c r="B315" s="415" t="str">
        <f t="shared" si="34"/>
        <v>Mueble Bajo (1 p/ sala)</v>
      </c>
      <c r="C315" s="416"/>
      <c r="D315" s="164" t="str">
        <f t="shared" si="35"/>
        <v>Un</v>
      </c>
      <c r="E315" s="165">
        <f t="shared" si="36"/>
        <v>0</v>
      </c>
      <c r="F315" s="166">
        <f t="shared" si="37"/>
        <v>0</v>
      </c>
      <c r="G315" s="124">
        <f t="shared" si="38"/>
        <v>0</v>
      </c>
      <c r="H315" s="124">
        <f t="shared" si="39"/>
        <v>0</v>
      </c>
      <c r="I315" s="167">
        <f t="shared" si="40"/>
        <v>0</v>
      </c>
    </row>
    <row r="316" spans="1:9" ht="24.95" customHeight="1" x14ac:dyDescent="0.2">
      <c r="A316" s="143" t="str">
        <f>Datos!B324</f>
        <v>24.3.9</v>
      </c>
      <c r="B316" s="415" t="str">
        <f t="shared" si="34"/>
        <v>Modulo biblioteca (1 p/ sala)</v>
      </c>
      <c r="C316" s="416"/>
      <c r="D316" s="164" t="str">
        <f t="shared" si="35"/>
        <v>Un</v>
      </c>
      <c r="E316" s="165">
        <f t="shared" si="36"/>
        <v>0</v>
      </c>
      <c r="F316" s="166">
        <f t="shared" si="37"/>
        <v>0</v>
      </c>
      <c r="G316" s="124">
        <f t="shared" si="38"/>
        <v>0</v>
      </c>
      <c r="H316" s="124">
        <f t="shared" si="39"/>
        <v>0</v>
      </c>
      <c r="I316" s="167">
        <f t="shared" si="40"/>
        <v>0</v>
      </c>
    </row>
    <row r="317" spans="1:9" ht="24.95" customHeight="1" x14ac:dyDescent="0.2">
      <c r="A317" s="143" t="str">
        <f>Datos!B325</f>
        <v>24.3.10</v>
      </c>
      <c r="B317" s="415" t="str">
        <f t="shared" si="34"/>
        <v>Escritorio p/ direccion</v>
      </c>
      <c r="C317" s="416"/>
      <c r="D317" s="164" t="str">
        <f t="shared" si="35"/>
        <v>Un</v>
      </c>
      <c r="E317" s="165">
        <f t="shared" si="36"/>
        <v>0</v>
      </c>
      <c r="F317" s="166">
        <f t="shared" si="37"/>
        <v>0</v>
      </c>
      <c r="G317" s="124">
        <f t="shared" si="38"/>
        <v>0</v>
      </c>
      <c r="H317" s="124">
        <f t="shared" si="39"/>
        <v>0</v>
      </c>
      <c r="I317" s="167">
        <f t="shared" si="40"/>
        <v>0</v>
      </c>
    </row>
    <row r="318" spans="1:9" ht="24.95" customHeight="1" x14ac:dyDescent="0.2">
      <c r="A318" s="143" t="str">
        <f>Datos!B326</f>
        <v>24.3.11</v>
      </c>
      <c r="B318" s="415" t="str">
        <f t="shared" si="34"/>
        <v xml:space="preserve">Silla Monocasco SM-1 </v>
      </c>
      <c r="C318" s="416"/>
      <c r="D318" s="164" t="str">
        <f t="shared" si="35"/>
        <v>Un</v>
      </c>
      <c r="E318" s="165">
        <f t="shared" si="36"/>
        <v>0</v>
      </c>
      <c r="F318" s="166">
        <f t="shared" si="37"/>
        <v>0</v>
      </c>
      <c r="G318" s="124">
        <f t="shared" si="38"/>
        <v>0</v>
      </c>
      <c r="H318" s="124">
        <f t="shared" si="39"/>
        <v>0</v>
      </c>
      <c r="I318" s="167">
        <f t="shared" si="40"/>
        <v>0</v>
      </c>
    </row>
    <row r="319" spans="1:9" ht="24.95" customHeight="1" x14ac:dyDescent="0.2">
      <c r="A319" s="143" t="str">
        <f>Datos!B327</f>
        <v>24.3.12</v>
      </c>
      <c r="B319" s="415" t="str">
        <f t="shared" si="34"/>
        <v xml:space="preserve">Armario   </v>
      </c>
      <c r="C319" s="416"/>
      <c r="D319" s="164" t="str">
        <f t="shared" si="35"/>
        <v>Un</v>
      </c>
      <c r="E319" s="165">
        <f t="shared" si="36"/>
        <v>0</v>
      </c>
      <c r="F319" s="166">
        <f t="shared" si="37"/>
        <v>0</v>
      </c>
      <c r="G319" s="124">
        <f t="shared" si="38"/>
        <v>0</v>
      </c>
      <c r="H319" s="124">
        <f t="shared" si="39"/>
        <v>0</v>
      </c>
      <c r="I319" s="167">
        <f t="shared" si="40"/>
        <v>0</v>
      </c>
    </row>
    <row r="320" spans="1:9" ht="24.95" customHeight="1" x14ac:dyDescent="0.2">
      <c r="A320" s="143" t="str">
        <f>Datos!B328</f>
        <v>24.3.13</v>
      </c>
      <c r="B320" s="415" t="str">
        <f t="shared" si="34"/>
        <v>Mangrullo</v>
      </c>
      <c r="C320" s="416"/>
      <c r="D320" s="164" t="str">
        <f t="shared" si="35"/>
        <v>Un</v>
      </c>
      <c r="E320" s="165">
        <f t="shared" si="36"/>
        <v>0</v>
      </c>
      <c r="F320" s="166">
        <f t="shared" si="37"/>
        <v>0</v>
      </c>
      <c r="G320" s="124">
        <f t="shared" si="38"/>
        <v>0</v>
      </c>
      <c r="H320" s="124">
        <f t="shared" si="39"/>
        <v>0</v>
      </c>
      <c r="I320" s="167">
        <f t="shared" si="40"/>
        <v>0</v>
      </c>
    </row>
    <row r="321" spans="1:9" ht="24.95" customHeight="1" x14ac:dyDescent="0.2">
      <c r="A321" s="143" t="str">
        <f>Datos!B329</f>
        <v>24.3.14</v>
      </c>
      <c r="B321" s="415" t="str">
        <f t="shared" si="34"/>
        <v>Calesita</v>
      </c>
      <c r="C321" s="416"/>
      <c r="D321" s="164" t="str">
        <f t="shared" si="35"/>
        <v>Un</v>
      </c>
      <c r="E321" s="165">
        <f t="shared" si="36"/>
        <v>0</v>
      </c>
      <c r="F321" s="166">
        <f t="shared" si="37"/>
        <v>0</v>
      </c>
      <c r="G321" s="124">
        <f t="shared" si="38"/>
        <v>0</v>
      </c>
      <c r="H321" s="124">
        <f t="shared" si="39"/>
        <v>0</v>
      </c>
      <c r="I321" s="167">
        <f t="shared" si="40"/>
        <v>0</v>
      </c>
    </row>
    <row r="322" spans="1:9" ht="24.95" customHeight="1" x14ac:dyDescent="0.2">
      <c r="A322" s="143" t="str">
        <f>Datos!B330</f>
        <v>24.5</v>
      </c>
      <c r="B322" s="415" t="str">
        <f t="shared" si="34"/>
        <v>Planos aprobados</v>
      </c>
      <c r="C322" s="416"/>
      <c r="D322" s="164" t="str">
        <f t="shared" si="35"/>
        <v>Un</v>
      </c>
      <c r="E322" s="165">
        <f t="shared" si="36"/>
        <v>0</v>
      </c>
      <c r="F322" s="166">
        <f t="shared" si="37"/>
        <v>0</v>
      </c>
      <c r="G322" s="124">
        <f t="shared" si="38"/>
        <v>0</v>
      </c>
      <c r="H322" s="124">
        <f t="shared" si="39"/>
        <v>0</v>
      </c>
      <c r="I322" s="167">
        <f t="shared" si="40"/>
        <v>0</v>
      </c>
    </row>
    <row r="323" spans="1:9" ht="20.100000000000001" customHeight="1" x14ac:dyDescent="0.2">
      <c r="A323" s="169" t="s">
        <v>3</v>
      </c>
      <c r="B323" s="281" t="s">
        <v>1190</v>
      </c>
      <c r="C323" s="170"/>
      <c r="D323" s="170"/>
      <c r="E323" s="170"/>
      <c r="F323" s="171">
        <f>ROUND(SUMPRODUCT(E18:E322,F18:F322),2)</f>
        <v>0</v>
      </c>
      <c r="G323" s="133" t="s">
        <v>1037</v>
      </c>
      <c r="H323" s="172">
        <f>SUM(H18:H322)</f>
        <v>0</v>
      </c>
      <c r="I323" s="173">
        <f>SUM(I18:I322)</f>
        <v>0</v>
      </c>
    </row>
    <row r="324" spans="1:9" ht="20.100000000000001" customHeight="1" thickBot="1" x14ac:dyDescent="0.25">
      <c r="G324" s="174"/>
    </row>
    <row r="325" spans="1:9" ht="20.100000000000001" customHeight="1" thickTop="1" x14ac:dyDescent="0.2">
      <c r="A325" s="175" t="s">
        <v>991</v>
      </c>
      <c r="B325" s="176" t="s">
        <v>1191</v>
      </c>
      <c r="C325" s="177"/>
      <c r="D325" s="178"/>
      <c r="E325" s="179"/>
      <c r="F325" s="180"/>
      <c r="G325" s="179"/>
      <c r="H325" s="181">
        <f>ROUND(H334/Coeficiente_Paso,2)</f>
        <v>0</v>
      </c>
      <c r="I325" s="182"/>
    </row>
    <row r="326" spans="1:9" ht="20.100000000000001" customHeight="1" x14ac:dyDescent="0.2">
      <c r="A326" s="183" t="s">
        <v>992</v>
      </c>
      <c r="B326" s="188" t="str">
        <f>"COSTO FINANCIERO  "&amp;ROUND(Costo_Financiero*100,2)&amp;" % de ( 1 )"</f>
        <v>COSTO FINANCIERO  0 % de ( 1 )</v>
      </c>
      <c r="C326" s="189"/>
      <c r="D326" s="254"/>
      <c r="E326" s="186">
        <f>Costo_Financiero</f>
        <v>0</v>
      </c>
      <c r="F326" s="75"/>
      <c r="H326" s="187">
        <f>ROUND(H325*Costo_Financiero,2)</f>
        <v>0</v>
      </c>
      <c r="I326" s="182"/>
    </row>
    <row r="327" spans="1:9" ht="20.100000000000001" customHeight="1" x14ac:dyDescent="0.2">
      <c r="A327" s="183" t="s">
        <v>993</v>
      </c>
      <c r="B327" s="188" t="s">
        <v>1196</v>
      </c>
      <c r="C327" s="189"/>
      <c r="D327" s="254"/>
      <c r="F327" s="75"/>
      <c r="H327" s="187">
        <f>H325+H326</f>
        <v>0</v>
      </c>
      <c r="I327" s="182"/>
    </row>
    <row r="328" spans="1:9" ht="20.100000000000001" customHeight="1" x14ac:dyDescent="0.2">
      <c r="A328" s="183" t="s">
        <v>994</v>
      </c>
      <c r="B328" s="184" t="str">
        <f>CONCATENATE("GASTOS GENERALES  ",ROUND(Gasto_Generales_Porcentaje*100,3)," % de ( 3 )")</f>
        <v>GASTOS GENERALES  0 % de ( 3 )</v>
      </c>
      <c r="C328" s="184"/>
      <c r="D328" s="185"/>
      <c r="E328" s="186">
        <f>Gasto_Generales_Porcentaje</f>
        <v>0</v>
      </c>
      <c r="F328" s="75"/>
      <c r="H328" s="187">
        <f>ROUND(Gasto_Generales_Porcentaje*H327,2)</f>
        <v>0</v>
      </c>
      <c r="I328" s="185"/>
    </row>
    <row r="329" spans="1:9" ht="20.100000000000001" customHeight="1" x14ac:dyDescent="0.2">
      <c r="A329" s="183" t="s">
        <v>995</v>
      </c>
      <c r="B329" s="184" t="str">
        <f>CONCATENATE("BENEFICIOS  ",ROUND(Beneficio*100,2)," % de ( 3 )")</f>
        <v>BENEFICIOS  0 % de ( 3 )</v>
      </c>
      <c r="C329" s="184"/>
      <c r="D329" s="185"/>
      <c r="E329" s="186">
        <f>Beneficio</f>
        <v>0</v>
      </c>
      <c r="F329" s="75"/>
      <c r="H329" s="187">
        <f>IF(Beneficio=0,,ROUND(Beneficio*H327,2))</f>
        <v>0</v>
      </c>
      <c r="I329" s="185"/>
    </row>
    <row r="330" spans="1:9" ht="20.100000000000001" customHeight="1" x14ac:dyDescent="0.2">
      <c r="A330" s="183">
        <v>6</v>
      </c>
      <c r="B330" s="188" t="s">
        <v>1192</v>
      </c>
      <c r="C330" s="189"/>
      <c r="D330" s="185"/>
      <c r="F330" s="75"/>
      <c r="H330" s="187">
        <f>H327+H328+H329</f>
        <v>0</v>
      </c>
      <c r="I330" s="185"/>
    </row>
    <row r="331" spans="1:9" ht="20.100000000000001" customHeight="1" x14ac:dyDescent="0.2">
      <c r="A331" s="183" t="s">
        <v>1193</v>
      </c>
      <c r="B331" s="184" t="str">
        <f>CONCATENATE("INGRESOS BRUTOS Y LOTE HOGAR  ",ROUND(Ingresos_Brutos*100,2)," % de ( 6 )")</f>
        <v>INGRESOS BRUTOS Y LOTE HOGAR  2,4 % de ( 6 )</v>
      </c>
      <c r="C331" s="184"/>
      <c r="D331" s="185"/>
      <c r="E331" s="186">
        <f>Ingresos_Brutos</f>
        <v>2.4E-2</v>
      </c>
      <c r="F331" s="75"/>
      <c r="H331" s="187">
        <f>ROUND(Ingresos_Brutos*H330,2)</f>
        <v>0</v>
      </c>
      <c r="I331" s="185"/>
    </row>
    <row r="332" spans="1:9" ht="20.100000000000001" customHeight="1" thickBot="1" x14ac:dyDescent="0.25">
      <c r="A332" s="190" t="s">
        <v>1194</v>
      </c>
      <c r="B332" s="191" t="str">
        <f>CONCATENATE("IMPUESTO AL VALOR AGREGADO ",IVA*100," % de ( 6 )")</f>
        <v>IMPUESTO AL VALOR AGREGADO 21 % de ( 6 )</v>
      </c>
      <c r="C332" s="191"/>
      <c r="D332" s="192"/>
      <c r="E332" s="193">
        <f>IVA</f>
        <v>0.21</v>
      </c>
      <c r="F332" s="194"/>
      <c r="G332" s="195"/>
      <c r="H332" s="196">
        <f>ROUND(IVA*H330,2)</f>
        <v>0</v>
      </c>
      <c r="I332" s="185"/>
    </row>
    <row r="333" spans="1:9" ht="20.100000000000001" customHeight="1" thickTop="1" x14ac:dyDescent="0.2">
      <c r="A333" s="197"/>
      <c r="B333" s="184"/>
      <c r="C333" s="184"/>
      <c r="D333" s="185"/>
      <c r="E333" s="186"/>
      <c r="F333" s="75"/>
      <c r="H333" s="198"/>
      <c r="I333" s="185"/>
    </row>
    <row r="334" spans="1:9" ht="20.100000000000001" customHeight="1" x14ac:dyDescent="0.2">
      <c r="A334" s="199"/>
      <c r="B334" s="199" t="s">
        <v>1037</v>
      </c>
      <c r="C334" s="199"/>
      <c r="D334" s="185"/>
      <c r="F334" s="75"/>
      <c r="H334" s="198">
        <f>Monto_Oferta</f>
        <v>0</v>
      </c>
      <c r="I334" s="185"/>
    </row>
    <row r="335" spans="1:9" ht="20.100000000000001" customHeight="1" x14ac:dyDescent="0.2">
      <c r="I335" s="200"/>
    </row>
    <row r="336" spans="1:9" ht="60" customHeight="1" x14ac:dyDescent="0.2">
      <c r="B336" s="417" t="str">
        <f>"El presente presupuesto asciende a la suma de: " &amp; UPPER(CONVERTIRNUM(Monto_Oferta))</f>
        <v>El presente presupuesto asciende a la suma de: CERO PESOS CON 00/100</v>
      </c>
      <c r="C336" s="417"/>
      <c r="D336" s="417"/>
      <c r="E336" s="417"/>
      <c r="F336" s="417"/>
      <c r="G336" s="417"/>
      <c r="H336" s="417"/>
      <c r="I336" s="417"/>
    </row>
    <row r="337" spans="1:1" x14ac:dyDescent="0.2">
      <c r="A337" s="76" t="s">
        <v>1011</v>
      </c>
    </row>
    <row r="500" spans="2:2" x14ac:dyDescent="0.2">
      <c r="B500" s="146">
        <v>4</v>
      </c>
    </row>
    <row r="550" spans="2:2" x14ac:dyDescent="0.2">
      <c r="B550" s="146">
        <v>4</v>
      </c>
    </row>
    <row r="600" spans="2:2" x14ac:dyDescent="0.2">
      <c r="B600" s="146">
        <v>4</v>
      </c>
    </row>
    <row r="650" spans="2:2" x14ac:dyDescent="0.2">
      <c r="B650" s="146">
        <v>4</v>
      </c>
    </row>
    <row r="700" spans="2:2" x14ac:dyDescent="0.2">
      <c r="B700" s="146">
        <v>5</v>
      </c>
    </row>
    <row r="750" spans="2:2" x14ac:dyDescent="0.2">
      <c r="B750" s="146">
        <v>5</v>
      </c>
    </row>
    <row r="800" spans="2:2" x14ac:dyDescent="0.2">
      <c r="B800" s="146">
        <v>5</v>
      </c>
    </row>
    <row r="850" spans="2:2" x14ac:dyDescent="0.2">
      <c r="B850" s="146">
        <v>5</v>
      </c>
    </row>
    <row r="900" spans="2:2" x14ac:dyDescent="0.2">
      <c r="B900" s="146">
        <v>5</v>
      </c>
    </row>
    <row r="950" spans="2:2" x14ac:dyDescent="0.2">
      <c r="B950" s="146">
        <v>5</v>
      </c>
    </row>
    <row r="1000" spans="2:2" x14ac:dyDescent="0.2">
      <c r="B1000" s="146">
        <v>5</v>
      </c>
    </row>
    <row r="1050" spans="2:2" x14ac:dyDescent="0.2">
      <c r="B1050" s="146">
        <v>5</v>
      </c>
    </row>
    <row r="1100" spans="2:2" x14ac:dyDescent="0.2">
      <c r="B1100" s="146">
        <v>5</v>
      </c>
    </row>
    <row r="1150" spans="2:2" x14ac:dyDescent="0.2">
      <c r="B1150" s="146">
        <v>5</v>
      </c>
    </row>
    <row r="1200" spans="2:2" x14ac:dyDescent="0.2">
      <c r="B1200" s="146">
        <v>5</v>
      </c>
    </row>
    <row r="1250" spans="2:2" x14ac:dyDescent="0.2">
      <c r="B1250" s="146">
        <v>5</v>
      </c>
    </row>
    <row r="1251" spans="2:2" x14ac:dyDescent="0.2">
      <c r="B1251" s="146" t="str">
        <f>CyP!A42</f>
        <v>2.1.4</v>
      </c>
    </row>
    <row r="1300" spans="2:2" x14ac:dyDescent="0.2">
      <c r="B1300" s="146">
        <v>5</v>
      </c>
    </row>
    <row r="1301" spans="2:2" x14ac:dyDescent="0.2">
      <c r="B1301" s="146" t="str">
        <f>CyP!A43</f>
        <v>2.2</v>
      </c>
    </row>
    <row r="1350" spans="2:2" x14ac:dyDescent="0.2">
      <c r="B1350" s="146">
        <v>5</v>
      </c>
    </row>
    <row r="1351" spans="2:2" x14ac:dyDescent="0.2">
      <c r="B1351" s="146">
        <f>CyP!A44</f>
        <v>3</v>
      </c>
    </row>
    <row r="1400" spans="2:2" x14ac:dyDescent="0.2">
      <c r="B1400" s="146">
        <v>5</v>
      </c>
    </row>
    <row r="1401" spans="2:2" x14ac:dyDescent="0.2">
      <c r="B1401" s="146" t="str">
        <f>CyP!A45</f>
        <v>3.1</v>
      </c>
    </row>
    <row r="1451" spans="2:2" x14ac:dyDescent="0.2">
      <c r="B1451" s="146" t="str">
        <f>CyP!A46</f>
        <v>3.1.1</v>
      </c>
    </row>
    <row r="1500" spans="2:2" x14ac:dyDescent="0.2">
      <c r="B1500" s="146">
        <v>7</v>
      </c>
    </row>
    <row r="1501" spans="2:2" x14ac:dyDescent="0.2">
      <c r="B1501" s="146" t="str">
        <f>CyP!A48</f>
        <v>3.1.5</v>
      </c>
    </row>
    <row r="1551" spans="2:2" x14ac:dyDescent="0.2">
      <c r="B1551" s="146" t="str">
        <f>CyP!A49</f>
        <v>3.1.6</v>
      </c>
    </row>
    <row r="1600" spans="2:2" x14ac:dyDescent="0.2">
      <c r="B1600" s="146">
        <v>8</v>
      </c>
    </row>
    <row r="1601" spans="2:2" x14ac:dyDescent="0.2">
      <c r="B1601" s="146" t="str">
        <f>CyP!A51</f>
        <v>3.1.8</v>
      </c>
    </row>
    <row r="1650" spans="2:2" x14ac:dyDescent="0.2">
      <c r="B1650" s="146">
        <v>8</v>
      </c>
    </row>
    <row r="1651" spans="2:2" x14ac:dyDescent="0.2">
      <c r="B1651" s="146" t="str">
        <f>CyP!A52</f>
        <v>3.1.9</v>
      </c>
    </row>
    <row r="1700" spans="2:2" x14ac:dyDescent="0.2">
      <c r="B1700" s="146">
        <v>8</v>
      </c>
    </row>
    <row r="1701" spans="2:2" x14ac:dyDescent="0.2">
      <c r="B1701" s="146" t="str">
        <f>CyP!A53</f>
        <v>3.1.10</v>
      </c>
    </row>
    <row r="1750" spans="2:2" x14ac:dyDescent="0.2">
      <c r="B1750" s="146">
        <v>8</v>
      </c>
    </row>
    <row r="1751" spans="2:2" x14ac:dyDescent="0.2">
      <c r="B1751" s="146" t="str">
        <f>CyP!A54</f>
        <v>3.2</v>
      </c>
    </row>
    <row r="1800" spans="2:2" x14ac:dyDescent="0.2">
      <c r="B1800" s="146">
        <v>8</v>
      </c>
    </row>
    <row r="1801" spans="2:2" x14ac:dyDescent="0.2">
      <c r="B1801" s="146" t="str">
        <f>CyP!A55</f>
        <v>3.2.1</v>
      </c>
    </row>
    <row r="1851" spans="2:2" x14ac:dyDescent="0.2">
      <c r="B1851" s="146" t="str">
        <f>CyP!A56</f>
        <v>3.2.2</v>
      </c>
    </row>
    <row r="1901" spans="2:2" x14ac:dyDescent="0.2">
      <c r="B1901" s="146" t="str">
        <f>CyP!A57</f>
        <v>3.2.5</v>
      </c>
    </row>
    <row r="1951" spans="2:2" x14ac:dyDescent="0.2">
      <c r="B1951" s="146">
        <f>CyP!A58</f>
        <v>4</v>
      </c>
    </row>
    <row r="2000" spans="2:2" x14ac:dyDescent="0.2">
      <c r="B2000" s="146">
        <v>12</v>
      </c>
    </row>
    <row r="2001" spans="2:2" x14ac:dyDescent="0.2">
      <c r="B2001" s="146" t="str">
        <f>CyP!A60</f>
        <v>4.1.1</v>
      </c>
    </row>
    <row r="2050" spans="2:2" x14ac:dyDescent="0.2">
      <c r="B2050" s="146">
        <v>12</v>
      </c>
    </row>
    <row r="2051" spans="2:2" x14ac:dyDescent="0.2">
      <c r="B2051" s="146" t="str">
        <f>CyP!A61</f>
        <v>4.1.2</v>
      </c>
    </row>
    <row r="2100" spans="2:2" x14ac:dyDescent="0.2">
      <c r="B2100" s="146">
        <v>12</v>
      </c>
    </row>
    <row r="2101" spans="2:2" x14ac:dyDescent="0.2">
      <c r="B2101" s="146" t="str">
        <f>CyP!A62</f>
        <v>4.1.3</v>
      </c>
    </row>
    <row r="2150" spans="2:2" x14ac:dyDescent="0.2">
      <c r="B2150" s="146">
        <v>12</v>
      </c>
    </row>
    <row r="2151" spans="2:2" x14ac:dyDescent="0.2">
      <c r="B2151" s="146" t="str">
        <f>CyP!A63</f>
        <v>4.2</v>
      </c>
    </row>
    <row r="2200" spans="2:2" x14ac:dyDescent="0.2">
      <c r="B2200" s="146">
        <v>12</v>
      </c>
    </row>
    <row r="2201" spans="2:2" x14ac:dyDescent="0.2">
      <c r="B2201" s="146" t="str">
        <f>CyP!A64</f>
        <v>4.2.3</v>
      </c>
    </row>
    <row r="2250" spans="2:2" x14ac:dyDescent="0.2">
      <c r="B2250" s="146">
        <v>13</v>
      </c>
    </row>
    <row r="2251" spans="2:2" x14ac:dyDescent="0.2">
      <c r="B2251" s="146" t="str">
        <f>CyP!A66</f>
        <v>4.4</v>
      </c>
    </row>
    <row r="2300" spans="2:2" x14ac:dyDescent="0.2">
      <c r="B2300" s="146">
        <v>13</v>
      </c>
    </row>
    <row r="2301" spans="2:2" x14ac:dyDescent="0.2">
      <c r="B2301" s="146" t="str">
        <f>CyP!A67</f>
        <v>4.4.1</v>
      </c>
    </row>
  </sheetData>
  <mergeCells count="314">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36:I33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18:C318"/>
    <mergeCell ref="B319:C319"/>
    <mergeCell ref="B320:C320"/>
    <mergeCell ref="B321:C321"/>
    <mergeCell ref="B322:C322"/>
    <mergeCell ref="B309:C309"/>
    <mergeCell ref="B310:C310"/>
    <mergeCell ref="B311:C311"/>
    <mergeCell ref="B312:C312"/>
    <mergeCell ref="B313:C313"/>
    <mergeCell ref="B314:C314"/>
    <mergeCell ref="B315:C315"/>
    <mergeCell ref="B316:C316"/>
    <mergeCell ref="B317:C317"/>
  </mergeCells>
  <conditionalFormatting sqref="A328:D334 I335">
    <cfRule type="expression" dxfId="116" priority="281" stopIfTrue="1">
      <formula>#REF!=1</formula>
    </cfRule>
  </conditionalFormatting>
  <conditionalFormatting sqref="A18:A322">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327:D327 B328:C329 B331:C334 A329 A331">
    <cfRule type="expression" dxfId="112" priority="288" stopIfTrue="1">
      <formula>#REF!=1</formula>
    </cfRule>
  </conditionalFormatting>
  <conditionalFormatting sqref="D327:D334 B327:C329 B331:C334 A327:A334 F327:F334 H328:I329 H331:I334 I330 I327">
    <cfRule type="expression" dxfId="111" priority="289" stopIfTrue="1">
      <formula>#REF!=1</formula>
    </cfRule>
  </conditionalFormatting>
  <conditionalFormatting sqref="I328">
    <cfRule type="expression" dxfId="110" priority="279" stopIfTrue="1">
      <formula>#REF!=1</formula>
    </cfRule>
  </conditionalFormatting>
  <conditionalFormatting sqref="I330">
    <cfRule type="expression" dxfId="109" priority="278" stopIfTrue="1">
      <formula>#REF!=1</formula>
    </cfRule>
  </conditionalFormatting>
  <conditionalFormatting sqref="I332:I333">
    <cfRule type="expression" dxfId="108" priority="277" stopIfTrue="1">
      <formula>#REF!=1</formula>
    </cfRule>
  </conditionalFormatting>
  <conditionalFormatting sqref="I334">
    <cfRule type="expression" dxfId="107" priority="276" stopIfTrue="1">
      <formula>#REF!=1</formula>
    </cfRule>
  </conditionalFormatting>
  <conditionalFormatting sqref="I331">
    <cfRule type="expression" dxfId="106" priority="275" stopIfTrue="1">
      <formula>#REF!=1</formula>
    </cfRule>
  </conditionalFormatting>
  <conditionalFormatting sqref="I329">
    <cfRule type="expression" dxfId="105" priority="274" stopIfTrue="1">
      <formula>#REF!=1</formula>
    </cfRule>
  </conditionalFormatting>
  <conditionalFormatting sqref="A327 A329 A331">
    <cfRule type="expression" dxfId="104" priority="273" stopIfTrue="1">
      <formula>#REF!=1</formula>
    </cfRule>
  </conditionalFormatting>
  <conditionalFormatting sqref="B327:C327">
    <cfRule type="expression" dxfId="103" priority="272" stopIfTrue="1">
      <formula>#REF!=1</formula>
    </cfRule>
  </conditionalFormatting>
  <conditionalFormatting sqref="B330:C330">
    <cfRule type="expression" dxfId="102" priority="271" stopIfTrue="1">
      <formula>#REF!=1</formula>
    </cfRule>
  </conditionalFormatting>
  <conditionalFormatting sqref="B332:C333">
    <cfRule type="expression" dxfId="101" priority="270" stopIfTrue="1">
      <formula>#REF!=1</formula>
    </cfRule>
  </conditionalFormatting>
  <conditionalFormatting sqref="A328 A330 A332:A333">
    <cfRule type="expression" dxfId="100" priority="269" stopIfTrue="1">
      <formula>#REF!=1</formula>
    </cfRule>
  </conditionalFormatting>
  <conditionalFormatting sqref="A328 A330 A332:A333">
    <cfRule type="expression" dxfId="99" priority="268" stopIfTrue="1">
      <formula>#REF!=1</formula>
    </cfRule>
  </conditionalFormatting>
  <conditionalFormatting sqref="B331:C331">
    <cfRule type="expression" dxfId="98" priority="138" stopIfTrue="1">
      <formula>#REF!=1</formula>
    </cfRule>
  </conditionalFormatting>
  <conditionalFormatting sqref="E18:E322 B18:B322">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323">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330">
    <cfRule type="expression" dxfId="91" priority="11" stopIfTrue="1">
      <formula>#REF!=1</formula>
    </cfRule>
  </conditionalFormatting>
  <conditionalFormatting sqref="H327">
    <cfRule type="expression" dxfId="90" priority="10" stopIfTrue="1">
      <formula>#REF!=1</formula>
    </cfRule>
  </conditionalFormatting>
  <conditionalFormatting sqref="A325:D326">
    <cfRule type="expression" dxfId="89" priority="5" stopIfTrue="1">
      <formula>#REF!=1</formula>
    </cfRule>
  </conditionalFormatting>
  <conditionalFormatting sqref="A325:D326 F325:F326 I325:I326 A327">
    <cfRule type="expression" dxfId="88" priority="6" stopIfTrue="1">
      <formula>#REF!=1</formula>
    </cfRule>
  </conditionalFormatting>
  <conditionalFormatting sqref="A325:A327">
    <cfRule type="expression" dxfId="87" priority="4" stopIfTrue="1">
      <formula>#REF!=1</formula>
    </cfRule>
  </conditionalFormatting>
  <conditionalFormatting sqref="B325:C326">
    <cfRule type="expression" dxfId="86" priority="3" stopIfTrue="1">
      <formula>#REF!=1</formula>
    </cfRule>
  </conditionalFormatting>
  <conditionalFormatting sqref="H325">
    <cfRule type="expression" dxfId="85" priority="2" stopIfTrue="1">
      <formula>#REF!=1</formula>
    </cfRule>
  </conditionalFormatting>
  <conditionalFormatting sqref="H326">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67" zoomScaleNormal="120" zoomScaleSheetLayoutView="100" workbookViewId="0">
      <selection activeCell="I14943" sqref="I14943"/>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ENI Nº 66</v>
      </c>
      <c r="C4" s="82"/>
      <c r="D4" s="82"/>
      <c r="E4" s="82"/>
      <c r="F4" s="88" t="s">
        <v>37</v>
      </c>
      <c r="G4" s="263">
        <f>Fecha_Base</f>
        <v>0</v>
      </c>
    </row>
    <row r="5" spans="1:123" ht="24" customHeight="1" x14ac:dyDescent="0.2">
      <c r="A5" s="264" t="s">
        <v>600</v>
      </c>
      <c r="B5" s="83" t="str">
        <f>Ubicación</f>
        <v>9 de Julio</v>
      </c>
      <c r="C5" s="83"/>
      <c r="D5" s="89"/>
      <c r="E5" s="90"/>
      <c r="G5" s="265"/>
    </row>
    <row r="6" spans="1:123" ht="24" customHeight="1" x14ac:dyDescent="0.2">
      <c r="A6" s="264" t="s">
        <v>38</v>
      </c>
      <c r="B6" s="92">
        <f>IFERROR(VALUE(LEFT(B7,FIND(".",B7)-1)),"")</f>
        <v>1</v>
      </c>
      <c r="C6" s="84" t="str">
        <f>IFERROR(VLOOKUP(B6,Tabla_CyP,2,FALSE),"")</f>
        <v xml:space="preserve"> TRABAJOS PREPARATORIOS</v>
      </c>
      <c r="E6" s="90"/>
      <c r="G6" s="265"/>
    </row>
    <row r="7" spans="1:123" ht="24" customHeight="1" x14ac:dyDescent="0.2">
      <c r="A7" s="264" t="s">
        <v>24</v>
      </c>
      <c r="B7" s="93" t="str">
        <f>IFERROR(VLOOKUP(COUNTIF($A$1:A7,"ANALISIS DE PRECIOS"),Tabla_NumeroItem,2,FALSE),"")</f>
        <v>1.1.1</v>
      </c>
      <c r="C7" s="84" t="str">
        <f>IFERROR(VLOOKUP(B7,Tabla_CyP,2,FALSE),"")</f>
        <v>Preparación y limpieza de los terrenos.</v>
      </c>
      <c r="D7" s="89"/>
      <c r="E7" s="90"/>
      <c r="F7" s="88" t="s">
        <v>25</v>
      </c>
      <c r="G7" s="266" t="str">
        <f>IFERROR(VLOOKUP(B7,Tabla_CyP,4,FALSE),"")</f>
        <v>m2</v>
      </c>
    </row>
    <row r="8" spans="1:123" ht="24" customHeight="1" x14ac:dyDescent="0.2">
      <c r="A8" s="264"/>
      <c r="B8" s="83"/>
      <c r="D8" s="89"/>
      <c r="E8" s="90"/>
      <c r="G8" s="265"/>
    </row>
    <row r="9" spans="1:123" ht="24" customHeight="1" x14ac:dyDescent="0.2">
      <c r="A9" s="425" t="s">
        <v>506</v>
      </c>
      <c r="B9" s="426"/>
      <c r="C9" s="427" t="s">
        <v>0</v>
      </c>
      <c r="D9" s="427" t="s">
        <v>26</v>
      </c>
      <c r="E9" s="429" t="s">
        <v>27</v>
      </c>
      <c r="F9" s="431" t="s">
        <v>28</v>
      </c>
      <c r="G9" s="431" t="s">
        <v>29</v>
      </c>
    </row>
    <row r="10" spans="1:123" s="89" customFormat="1" ht="24" customHeight="1" x14ac:dyDescent="0.2">
      <c r="A10" s="94" t="s">
        <v>507</v>
      </c>
      <c r="B10" s="94" t="s">
        <v>508</v>
      </c>
      <c r="C10" s="428"/>
      <c r="D10" s="428"/>
      <c r="E10" s="430"/>
      <c r="F10" s="432"/>
      <c r="G10" s="432"/>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1.1.1</v>
      </c>
      <c r="B49" s="276" t="str">
        <f>C7</f>
        <v>Preparación y limpieza de los terrenos.</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ENI Nº 66</v>
      </c>
      <c r="C54" s="82"/>
      <c r="D54" s="82"/>
      <c r="E54" s="82"/>
      <c r="F54" s="88" t="s">
        <v>37</v>
      </c>
      <c r="G54" s="263">
        <f>Fecha_Base</f>
        <v>0</v>
      </c>
    </row>
    <row r="55" spans="1:123" ht="24" customHeight="1" x14ac:dyDescent="0.2">
      <c r="A55" s="264" t="s">
        <v>600</v>
      </c>
      <c r="B55" s="83" t="str">
        <f>Ubicación</f>
        <v>9 de Julio</v>
      </c>
      <c r="C55" s="83"/>
      <c r="D55" s="89"/>
      <c r="E55" s="90"/>
      <c r="G55" s="265"/>
    </row>
    <row r="56" spans="1:123" ht="24" customHeight="1" x14ac:dyDescent="0.2">
      <c r="A56" s="264" t="s">
        <v>38</v>
      </c>
      <c r="B56" s="92">
        <f>IFERROR(VALUE(LEFT(B57,FIND(".",B57)-1)),"")</f>
        <v>1</v>
      </c>
      <c r="C56" s="84" t="str">
        <f>IFERROR(VLOOKUP(B56,Tabla_CyP,2,FALSE),"")</f>
        <v xml:space="preserve"> TRABAJOS PREPARATORIOS</v>
      </c>
      <c r="E56" s="90"/>
      <c r="G56" s="265"/>
    </row>
    <row r="57" spans="1:123" ht="24" customHeight="1" x14ac:dyDescent="0.2">
      <c r="A57" s="264" t="s">
        <v>24</v>
      </c>
      <c r="B57" s="93" t="str">
        <f>IFERROR(VLOOKUP(COUNTIF($A$1:A57,"ANALISIS DE PRECIOS"),Tabla_NumeroItem,2,FALSE),"")</f>
        <v>1.1.2</v>
      </c>
      <c r="C57" s="84" t="str">
        <f>IFERROR(VLOOKUP(B57,Tabla_CyP,2,FALSE),"")</f>
        <v>Demoliciones</v>
      </c>
      <c r="D57" s="89"/>
      <c r="E57" s="90"/>
      <c r="F57" s="88" t="s">
        <v>25</v>
      </c>
      <c r="G57" s="266" t="str">
        <f>IFERROR(VLOOKUP(B57,Tabla_CyP,4,FALSE),"")</f>
        <v>m2</v>
      </c>
    </row>
    <row r="58" spans="1:123" ht="24" customHeight="1" x14ac:dyDescent="0.2">
      <c r="A58" s="264"/>
      <c r="B58" s="83"/>
      <c r="D58" s="89"/>
      <c r="E58" s="90"/>
      <c r="G58" s="265"/>
    </row>
    <row r="59" spans="1:123" ht="24" customHeight="1" x14ac:dyDescent="0.2">
      <c r="A59" s="425" t="s">
        <v>506</v>
      </c>
      <c r="B59" s="426"/>
      <c r="C59" s="427" t="s">
        <v>0</v>
      </c>
      <c r="D59" s="427" t="s">
        <v>26</v>
      </c>
      <c r="E59" s="429" t="s">
        <v>27</v>
      </c>
      <c r="F59" s="431" t="s">
        <v>28</v>
      </c>
      <c r="G59" s="431" t="s">
        <v>29</v>
      </c>
    </row>
    <row r="60" spans="1:123" s="89" customFormat="1" ht="24" customHeight="1" x14ac:dyDescent="0.2">
      <c r="A60" s="94" t="s">
        <v>507</v>
      </c>
      <c r="B60" s="94" t="s">
        <v>508</v>
      </c>
      <c r="C60" s="428"/>
      <c r="D60" s="428"/>
      <c r="E60" s="430"/>
      <c r="F60" s="432"/>
      <c r="G60" s="432"/>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1.1.2</v>
      </c>
      <c r="B99" s="276" t="str">
        <f>C57</f>
        <v>Demoliciones</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ENI Nº 66</v>
      </c>
      <c r="C104" s="82"/>
      <c r="D104" s="82"/>
      <c r="E104" s="82"/>
      <c r="F104" s="88" t="s">
        <v>37</v>
      </c>
      <c r="G104" s="263">
        <f>Fecha_Base</f>
        <v>0</v>
      </c>
    </row>
    <row r="105" spans="1:123" ht="24" customHeight="1" x14ac:dyDescent="0.2">
      <c r="A105" s="264" t="s">
        <v>600</v>
      </c>
      <c r="B105" s="83" t="str">
        <f>Ubicación</f>
        <v>9 de Julio</v>
      </c>
      <c r="C105" s="83"/>
      <c r="D105" s="89"/>
      <c r="E105" s="90"/>
      <c r="G105" s="265"/>
    </row>
    <row r="106" spans="1:123" ht="24" customHeight="1" x14ac:dyDescent="0.2">
      <c r="A106" s="264" t="s">
        <v>38</v>
      </c>
      <c r="B106" s="92">
        <f>IFERROR(VALUE(LEFT(B107,FIND(".",B107)-1)),"")</f>
        <v>1</v>
      </c>
      <c r="C106" s="84" t="str">
        <f>IFERROR(VLOOKUP(B106,Tabla_CyP,2,FALSE),"")</f>
        <v xml:space="preserve"> TRABAJOS PREPARATORIOS</v>
      </c>
      <c r="E106" s="90"/>
      <c r="G106" s="265"/>
    </row>
    <row r="107" spans="1:123" ht="24" customHeight="1" x14ac:dyDescent="0.2">
      <c r="A107" s="264" t="s">
        <v>24</v>
      </c>
      <c r="B107" s="93" t="str">
        <f>IFERROR(VLOOKUP(COUNTIF($A$1:A107,"ANALISIS DE PRECIOS"),Tabla_NumeroItem,2,FALSE),"")</f>
        <v>1.1.3</v>
      </c>
      <c r="C107" s="84" t="str">
        <f>IFERROR(VLOOKUP(B107,Tabla_CyP,2,FALSE),"")</f>
        <v>Construcción del Obrador, Depósito de materiales, Sanitarios de personal</v>
      </c>
      <c r="D107" s="89"/>
      <c r="E107" s="90"/>
      <c r="F107" s="88" t="s">
        <v>25</v>
      </c>
      <c r="G107" s="266" t="str">
        <f>IFERROR(VLOOKUP(B107,Tabla_CyP,4,FALSE),"")</f>
        <v>Un</v>
      </c>
    </row>
    <row r="108" spans="1:123" ht="24" customHeight="1" x14ac:dyDescent="0.2">
      <c r="A108" s="264"/>
      <c r="B108" s="83"/>
      <c r="D108" s="89"/>
      <c r="E108" s="90"/>
      <c r="G108" s="265"/>
    </row>
    <row r="109" spans="1:123" ht="24" customHeight="1" x14ac:dyDescent="0.2">
      <c r="A109" s="425" t="s">
        <v>506</v>
      </c>
      <c r="B109" s="426"/>
      <c r="C109" s="427" t="s">
        <v>0</v>
      </c>
      <c r="D109" s="427" t="s">
        <v>26</v>
      </c>
      <c r="E109" s="429" t="s">
        <v>27</v>
      </c>
      <c r="F109" s="431" t="s">
        <v>28</v>
      </c>
      <c r="G109" s="431" t="s">
        <v>29</v>
      </c>
    </row>
    <row r="110" spans="1:123" s="89" customFormat="1" ht="24" customHeight="1" x14ac:dyDescent="0.2">
      <c r="A110" s="94" t="s">
        <v>507</v>
      </c>
      <c r="B110" s="94" t="s">
        <v>508</v>
      </c>
      <c r="C110" s="428"/>
      <c r="D110" s="428"/>
      <c r="E110" s="430"/>
      <c r="F110" s="432"/>
      <c r="G110" s="432"/>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1.1.3</v>
      </c>
      <c r="B149" s="276" t="str">
        <f>C107</f>
        <v>Construcción del Obrador, Depósito de materiales, Sanitarios de personal</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ENI Nº 66</v>
      </c>
      <c r="C154" s="82"/>
      <c r="D154" s="82"/>
      <c r="E154" s="82"/>
      <c r="F154" s="88" t="s">
        <v>37</v>
      </c>
      <c r="G154" s="263">
        <f>Fecha_Base</f>
        <v>0</v>
      </c>
    </row>
    <row r="155" spans="1:123" ht="24" customHeight="1" x14ac:dyDescent="0.2">
      <c r="A155" s="264" t="s">
        <v>600</v>
      </c>
      <c r="B155" s="83" t="str">
        <f>Ubicación</f>
        <v>9 de Julio</v>
      </c>
      <c r="C155" s="83"/>
      <c r="D155" s="89"/>
      <c r="E155" s="90"/>
      <c r="G155" s="265"/>
    </row>
    <row r="156" spans="1:123" ht="24" customHeight="1" x14ac:dyDescent="0.2">
      <c r="A156" s="264" t="s">
        <v>38</v>
      </c>
      <c r="B156" s="92">
        <f>IFERROR(VALUE(LEFT(B157,FIND(".",B157)-1)),"")</f>
        <v>1</v>
      </c>
      <c r="C156" s="84" t="str">
        <f>IFERROR(VLOOKUP(B156,Tabla_CyP,2,FALSE),"")</f>
        <v xml:space="preserve"> TRABAJOS PREPARATORIOS</v>
      </c>
      <c r="E156" s="90"/>
      <c r="G156" s="265"/>
    </row>
    <row r="157" spans="1:123" ht="24" customHeight="1" x14ac:dyDescent="0.2">
      <c r="A157" s="264" t="s">
        <v>24</v>
      </c>
      <c r="B157" s="93" t="str">
        <f>IFERROR(VLOOKUP(COUNTIF($A$1:A157,"ANALISIS DE PRECIOS"),Tabla_NumeroItem,2,FALSE),"")</f>
        <v>1.1.4</v>
      </c>
      <c r="C157" s="84" t="str">
        <f>IFERROR(VLOOKUP(B157,Tabla_CyP,2,FALSE),"")</f>
        <v>Provisión y colocación del Cartel de Obra</v>
      </c>
      <c r="D157" s="89"/>
      <c r="E157" s="90"/>
      <c r="F157" s="88" t="s">
        <v>25</v>
      </c>
      <c r="G157" s="266" t="str">
        <f>IFERROR(VLOOKUP(B157,Tabla_CyP,4,FALSE),"")</f>
        <v xml:space="preserve">Un </v>
      </c>
    </row>
    <row r="158" spans="1:123" ht="24" customHeight="1" x14ac:dyDescent="0.2">
      <c r="A158" s="264"/>
      <c r="B158" s="83"/>
      <c r="D158" s="89"/>
      <c r="E158" s="90"/>
      <c r="G158" s="265"/>
    </row>
    <row r="159" spans="1:123" ht="24" customHeight="1" x14ac:dyDescent="0.2">
      <c r="A159" s="425" t="s">
        <v>506</v>
      </c>
      <c r="B159" s="426"/>
      <c r="C159" s="427" t="s">
        <v>0</v>
      </c>
      <c r="D159" s="427" t="s">
        <v>26</v>
      </c>
      <c r="E159" s="429" t="s">
        <v>27</v>
      </c>
      <c r="F159" s="431" t="s">
        <v>28</v>
      </c>
      <c r="G159" s="431" t="s">
        <v>29</v>
      </c>
    </row>
    <row r="160" spans="1:123" s="89" customFormat="1" ht="24" customHeight="1" x14ac:dyDescent="0.2">
      <c r="A160" s="94" t="s">
        <v>507</v>
      </c>
      <c r="B160" s="94" t="s">
        <v>508</v>
      </c>
      <c r="C160" s="428"/>
      <c r="D160" s="428"/>
      <c r="E160" s="430"/>
      <c r="F160" s="432"/>
      <c r="G160" s="432"/>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1.1.4</v>
      </c>
      <c r="B199" s="276" t="str">
        <f>C157</f>
        <v>Provisión y colocación del Cartel de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ENI Nº 66</v>
      </c>
      <c r="C204" s="82"/>
      <c r="D204" s="82"/>
      <c r="E204" s="82"/>
      <c r="F204" s="88" t="s">
        <v>37</v>
      </c>
      <c r="G204" s="263">
        <f>Fecha_Base</f>
        <v>0</v>
      </c>
    </row>
    <row r="205" spans="1:7" ht="24" customHeight="1" x14ac:dyDescent="0.2">
      <c r="A205" s="264" t="s">
        <v>600</v>
      </c>
      <c r="B205" s="83" t="str">
        <f>Ubicación</f>
        <v>9 de Julio</v>
      </c>
      <c r="C205" s="83"/>
      <c r="D205" s="89"/>
      <c r="E205" s="90"/>
      <c r="G205" s="265"/>
    </row>
    <row r="206" spans="1:7" ht="24" customHeight="1" x14ac:dyDescent="0.2">
      <c r="A206" s="264" t="s">
        <v>38</v>
      </c>
      <c r="B206" s="92">
        <f>IFERROR(VALUE(LEFT(B207,FIND(".",B207)-1)),"")</f>
        <v>1</v>
      </c>
      <c r="C206" s="84" t="str">
        <f>IFERROR(VLOOKUP(B206,Tabla_CyP,2,FALSE),"")</f>
        <v xml:space="preserve"> TRABAJOS PREPARATORIOS</v>
      </c>
      <c r="E206" s="90"/>
      <c r="G206" s="265"/>
    </row>
    <row r="207" spans="1:7" ht="24" customHeight="1" x14ac:dyDescent="0.2">
      <c r="A207" s="264" t="s">
        <v>24</v>
      </c>
      <c r="B207" s="93" t="str">
        <f>IFERROR(VLOOKUP(COUNTIF($A$1:A207,"ANALISIS DE PRECIOS"),Tabla_NumeroItem,2,FALSE),"")</f>
        <v>1.2.1</v>
      </c>
      <c r="C207" s="84" t="str">
        <f>IFERROR(VLOOKUP(B207,Tabla_CyP,2,FALSE),"")</f>
        <v>Replanteo de la Obra</v>
      </c>
      <c r="D207" s="89"/>
      <c r="E207" s="90"/>
      <c r="F207" s="88" t="s">
        <v>25</v>
      </c>
      <c r="G207" s="266" t="str">
        <f>IFERROR(VLOOKUP(B207,Tabla_CyP,4,FALSE),"")</f>
        <v>m2</v>
      </c>
    </row>
    <row r="208" spans="1:7" ht="24" customHeight="1" x14ac:dyDescent="0.2">
      <c r="A208" s="264"/>
      <c r="B208" s="83"/>
      <c r="D208" s="89"/>
      <c r="E208" s="90"/>
      <c r="G208" s="265"/>
    </row>
    <row r="209" spans="1:123" ht="24" customHeight="1" x14ac:dyDescent="0.2">
      <c r="A209" s="425" t="s">
        <v>506</v>
      </c>
      <c r="B209" s="426"/>
      <c r="C209" s="427" t="s">
        <v>0</v>
      </c>
      <c r="D209" s="427" t="s">
        <v>26</v>
      </c>
      <c r="E209" s="429" t="s">
        <v>27</v>
      </c>
      <c r="F209" s="431" t="s">
        <v>28</v>
      </c>
      <c r="G209" s="431" t="s">
        <v>29</v>
      </c>
    </row>
    <row r="210" spans="1:123" s="89" customFormat="1" ht="24" customHeight="1" x14ac:dyDescent="0.2">
      <c r="A210" s="94" t="s">
        <v>507</v>
      </c>
      <c r="B210" s="94" t="s">
        <v>508</v>
      </c>
      <c r="C210" s="428"/>
      <c r="D210" s="428"/>
      <c r="E210" s="430"/>
      <c r="F210" s="432"/>
      <c r="G210" s="432"/>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1.2.1</v>
      </c>
      <c r="B249" s="276" t="str">
        <f>C207</f>
        <v>Replanteo de la Obra</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ENI Nº 66</v>
      </c>
      <c r="C254" s="82"/>
      <c r="D254" s="82"/>
      <c r="E254" s="82"/>
      <c r="F254" s="88" t="s">
        <v>37</v>
      </c>
      <c r="G254" s="263">
        <f>Fecha_Base</f>
        <v>0</v>
      </c>
    </row>
    <row r="255" spans="1:7" ht="24" customHeight="1" x14ac:dyDescent="0.2">
      <c r="A255" s="264" t="s">
        <v>600</v>
      </c>
      <c r="B255" s="83" t="str">
        <f>Ubicación</f>
        <v>9 de Julio</v>
      </c>
      <c r="C255" s="83"/>
      <c r="D255" s="89"/>
      <c r="E255" s="90"/>
      <c r="G255" s="265"/>
    </row>
    <row r="256" spans="1:7" ht="24" customHeight="1" x14ac:dyDescent="0.2">
      <c r="A256" s="264" t="s">
        <v>38</v>
      </c>
      <c r="B256" s="92">
        <f>IFERROR(VALUE(LEFT(B257,FIND(".",B257)-1)),"")</f>
        <v>1</v>
      </c>
      <c r="C256" s="84" t="str">
        <f>IFERROR(VLOOKUP(B256,Tabla_CyP,2,FALSE),"")</f>
        <v xml:space="preserve"> TRABAJOS PREPARATORIOS</v>
      </c>
      <c r="E256" s="90"/>
      <c r="G256" s="265"/>
    </row>
    <row r="257" spans="1:123" ht="24" customHeight="1" x14ac:dyDescent="0.2">
      <c r="A257" s="264" t="s">
        <v>24</v>
      </c>
      <c r="B257" s="93" t="str">
        <f>IFERROR(VLOOKUP(COUNTIF($A$1:A257,"ANALISIS DE PRECIOS"),Tabla_NumeroItem,2,FALSE),"")</f>
        <v>1.2.2</v>
      </c>
      <c r="C257" s="84" t="str">
        <f>IFERROR(VLOOKUP(B257,Tabla_CyP,2,FALSE),"")</f>
        <v>Oficina para la Inspección</v>
      </c>
      <c r="D257" s="89"/>
      <c r="E257" s="90"/>
      <c r="F257" s="88" t="s">
        <v>25</v>
      </c>
      <c r="G257" s="266" t="str">
        <f>IFERROR(VLOOKUP(B257,Tabla_CyP,4,FALSE),"")</f>
        <v>Un</v>
      </c>
    </row>
    <row r="258" spans="1:123" ht="24" customHeight="1" x14ac:dyDescent="0.2">
      <c r="A258" s="264"/>
      <c r="B258" s="83"/>
      <c r="D258" s="89"/>
      <c r="E258" s="90"/>
      <c r="G258" s="265"/>
    </row>
    <row r="259" spans="1:123" ht="24" customHeight="1" x14ac:dyDescent="0.2">
      <c r="A259" s="425" t="s">
        <v>506</v>
      </c>
      <c r="B259" s="426"/>
      <c r="C259" s="427" t="s">
        <v>0</v>
      </c>
      <c r="D259" s="427" t="s">
        <v>26</v>
      </c>
      <c r="E259" s="429" t="s">
        <v>27</v>
      </c>
      <c r="F259" s="431" t="s">
        <v>28</v>
      </c>
      <c r="G259" s="431" t="s">
        <v>29</v>
      </c>
    </row>
    <row r="260" spans="1:123" s="89" customFormat="1" ht="24" customHeight="1" x14ac:dyDescent="0.2">
      <c r="A260" s="94" t="s">
        <v>507</v>
      </c>
      <c r="B260" s="94" t="s">
        <v>508</v>
      </c>
      <c r="C260" s="428"/>
      <c r="D260" s="428"/>
      <c r="E260" s="430"/>
      <c r="F260" s="432"/>
      <c r="G260" s="432"/>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1.2.2</v>
      </c>
      <c r="B299" s="276" t="str">
        <f>C257</f>
        <v>Oficina para la Inspección</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ENI Nº 66</v>
      </c>
      <c r="C304" s="82"/>
      <c r="D304" s="82"/>
      <c r="E304" s="82"/>
      <c r="F304" s="88" t="s">
        <v>37</v>
      </c>
      <c r="G304" s="263">
        <f>Fecha_Base</f>
        <v>0</v>
      </c>
    </row>
    <row r="305" spans="1:123" ht="24" customHeight="1" x14ac:dyDescent="0.2">
      <c r="A305" s="264" t="s">
        <v>600</v>
      </c>
      <c r="B305" s="83" t="str">
        <f>Ubicación</f>
        <v>9 de Julio</v>
      </c>
      <c r="C305" s="83"/>
      <c r="D305" s="89"/>
      <c r="E305" s="90"/>
      <c r="G305" s="265"/>
    </row>
    <row r="306" spans="1:123" ht="24" customHeight="1" x14ac:dyDescent="0.2">
      <c r="A306" s="264" t="s">
        <v>38</v>
      </c>
      <c r="B306" s="92">
        <f>IFERROR(VALUE(LEFT(B307,FIND(".",B307)-1)),"")</f>
        <v>1</v>
      </c>
      <c r="C306" s="84" t="str">
        <f>IFERROR(VLOOKUP(B306,Tabla_CyP,2,FALSE),"")</f>
        <v xml:space="preserve"> TRABAJOS PREPARATORIOS</v>
      </c>
      <c r="E306" s="90"/>
      <c r="G306" s="265"/>
    </row>
    <row r="307" spans="1:123" ht="24" customHeight="1" x14ac:dyDescent="0.2">
      <c r="A307" s="264" t="s">
        <v>24</v>
      </c>
      <c r="B307" s="93" t="str">
        <f>IFERROR(VLOOKUP(COUNTIF($A$1:A307,"ANALISIS DE PRECIOS"),Tabla_NumeroItem,2,FALSE),"")</f>
        <v>1.2.3</v>
      </c>
      <c r="C307" s="84" t="str">
        <f>IFERROR(VLOOKUP(B307,Tabla_CyP,2,FALSE),"")</f>
        <v>Cegado de Pozos Absorbentes o Negros, Cámaras, Zanjas o excavaciones</v>
      </c>
      <c r="D307" s="89"/>
      <c r="E307" s="90"/>
      <c r="F307" s="88" t="s">
        <v>25</v>
      </c>
      <c r="G307" s="266" t="str">
        <f>IFERROR(VLOOKUP(B307,Tabla_CyP,4,FALSE),"")</f>
        <v>gl</v>
      </c>
    </row>
    <row r="308" spans="1:123" ht="24" customHeight="1" x14ac:dyDescent="0.2">
      <c r="A308" s="264"/>
      <c r="B308" s="83"/>
      <c r="D308" s="89"/>
      <c r="E308" s="90"/>
      <c r="G308" s="265"/>
    </row>
    <row r="309" spans="1:123" ht="24" customHeight="1" x14ac:dyDescent="0.2">
      <c r="A309" s="425" t="s">
        <v>506</v>
      </c>
      <c r="B309" s="426"/>
      <c r="C309" s="427" t="s">
        <v>0</v>
      </c>
      <c r="D309" s="427" t="s">
        <v>26</v>
      </c>
      <c r="E309" s="429" t="s">
        <v>27</v>
      </c>
      <c r="F309" s="431" t="s">
        <v>28</v>
      </c>
      <c r="G309" s="431" t="s">
        <v>29</v>
      </c>
    </row>
    <row r="310" spans="1:123" s="89" customFormat="1" ht="24" customHeight="1" x14ac:dyDescent="0.2">
      <c r="A310" s="94" t="s">
        <v>507</v>
      </c>
      <c r="B310" s="94" t="s">
        <v>508</v>
      </c>
      <c r="C310" s="428"/>
      <c r="D310" s="428"/>
      <c r="E310" s="430"/>
      <c r="F310" s="432"/>
      <c r="G310" s="432"/>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1.2.3</v>
      </c>
      <c r="B349" s="276" t="str">
        <f>C307</f>
        <v>Cegado de Pozos Absorbentes o Negros, Cámaras, Zanjas o excavaciones</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ENI Nº 66</v>
      </c>
      <c r="C354" s="82"/>
      <c r="D354" s="82"/>
      <c r="E354" s="82"/>
      <c r="F354" s="88" t="s">
        <v>37</v>
      </c>
      <c r="G354" s="263">
        <f>Fecha_Base</f>
        <v>0</v>
      </c>
    </row>
    <row r="355" spans="1:123" ht="24" customHeight="1" x14ac:dyDescent="0.2">
      <c r="A355" s="264" t="s">
        <v>600</v>
      </c>
      <c r="B355" s="83" t="str">
        <f>Ubicación</f>
        <v>9 de Julio</v>
      </c>
      <c r="C355" s="83"/>
      <c r="D355" s="89"/>
      <c r="E355" s="90"/>
      <c r="G355" s="265"/>
    </row>
    <row r="356" spans="1:123" ht="24" customHeight="1" x14ac:dyDescent="0.2">
      <c r="A356" s="264" t="s">
        <v>38</v>
      </c>
      <c r="B356" s="92">
        <f>IFERROR(VALUE(LEFT(B357,FIND(".",B357)-1)),"")</f>
        <v>1</v>
      </c>
      <c r="C356" s="84" t="str">
        <f>IFERROR(VLOOKUP(B356,Tabla_CyP,2,FALSE),"")</f>
        <v xml:space="preserve"> TRABAJOS PREPARATORIOS</v>
      </c>
      <c r="E356" s="90"/>
      <c r="G356" s="265"/>
    </row>
    <row r="357" spans="1:123" ht="24" customHeight="1" x14ac:dyDescent="0.2">
      <c r="A357" s="264" t="s">
        <v>24</v>
      </c>
      <c r="B357" s="93" t="str">
        <f>IFERROR(VLOOKUP(COUNTIF($A$1:A357,"ANALISIS DE PRECIOS"),Tabla_NumeroItem,2,FALSE),"")</f>
        <v>1.2.5</v>
      </c>
      <c r="C357" s="84" t="str">
        <f>IFERROR(VLOOKUP(B357,Tabla_CyP,2,FALSE),"")</f>
        <v>Vallados y Cierres Perimetrales</v>
      </c>
      <c r="D357" s="89"/>
      <c r="E357" s="90"/>
      <c r="F357" s="88" t="s">
        <v>25</v>
      </c>
      <c r="G357" s="266" t="str">
        <f>IFERROR(VLOOKUP(B357,Tabla_CyP,4,FALSE),"")</f>
        <v>gl</v>
      </c>
    </row>
    <row r="358" spans="1:123" ht="24" customHeight="1" x14ac:dyDescent="0.2">
      <c r="A358" s="264"/>
      <c r="B358" s="83"/>
      <c r="D358" s="89"/>
      <c r="E358" s="90"/>
      <c r="G358" s="265"/>
    </row>
    <row r="359" spans="1:123" ht="24" customHeight="1" x14ac:dyDescent="0.2">
      <c r="A359" s="425" t="s">
        <v>506</v>
      </c>
      <c r="B359" s="426"/>
      <c r="C359" s="427" t="s">
        <v>0</v>
      </c>
      <c r="D359" s="427" t="s">
        <v>26</v>
      </c>
      <c r="E359" s="429" t="s">
        <v>27</v>
      </c>
      <c r="F359" s="431" t="s">
        <v>28</v>
      </c>
      <c r="G359" s="431" t="s">
        <v>29</v>
      </c>
    </row>
    <row r="360" spans="1:123" s="89" customFormat="1" ht="24" customHeight="1" x14ac:dyDescent="0.2">
      <c r="A360" s="94" t="s">
        <v>507</v>
      </c>
      <c r="B360" s="94" t="s">
        <v>508</v>
      </c>
      <c r="C360" s="428"/>
      <c r="D360" s="428"/>
      <c r="E360" s="430"/>
      <c r="F360" s="432"/>
      <c r="G360" s="432"/>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1.2.5</v>
      </c>
      <c r="B399" s="276" t="str">
        <f>C357</f>
        <v>Vallados y Cierres Perimetrales</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ENI Nº 66</v>
      </c>
      <c r="C404" s="82"/>
      <c r="D404" s="82"/>
      <c r="E404" s="82"/>
      <c r="F404" s="88" t="s">
        <v>37</v>
      </c>
      <c r="G404" s="263">
        <f>Fecha_Base</f>
        <v>0</v>
      </c>
    </row>
    <row r="405" spans="1:123" ht="24" customHeight="1" x14ac:dyDescent="0.2">
      <c r="A405" s="264" t="s">
        <v>600</v>
      </c>
      <c r="B405" s="83" t="str">
        <f>Ubicación</f>
        <v>9 de Julio</v>
      </c>
      <c r="C405" s="83"/>
      <c r="D405" s="89"/>
      <c r="E405" s="90"/>
      <c r="G405" s="265"/>
    </row>
    <row r="406" spans="1:123" ht="24" customHeight="1" x14ac:dyDescent="0.2">
      <c r="A406" s="264" t="s">
        <v>38</v>
      </c>
      <c r="B406" s="92">
        <f>IFERROR(VALUE(LEFT(B407,FIND(".",B407)-1)),"")</f>
        <v>1</v>
      </c>
      <c r="C406" s="84" t="str">
        <f>IFERROR(VLOOKUP(B406,Tabla_CyP,2,FALSE),"")</f>
        <v xml:space="preserve"> TRABAJOS PREPARATORIOS</v>
      </c>
      <c r="E406" s="90"/>
      <c r="G406" s="265"/>
    </row>
    <row r="407" spans="1:123" ht="24" customHeight="1" x14ac:dyDescent="0.2">
      <c r="A407" s="264" t="s">
        <v>24</v>
      </c>
      <c r="B407" s="93" t="str">
        <f>IFERROR(VLOOKUP(COUNTIF($A$1:A407,"ANALISIS DE PRECIOS"),Tabla_NumeroItem,2,FALSE),"")</f>
        <v>1.3.1</v>
      </c>
      <c r="C407" s="84" t="str">
        <f>IFERROR(VLOOKUP(B407,Tabla_CyP,2,FALSE),"")</f>
        <v>Vigilancia y alumbrado de obra</v>
      </c>
      <c r="D407" s="89"/>
      <c r="E407" s="90"/>
      <c r="F407" s="88" t="s">
        <v>25</v>
      </c>
      <c r="G407" s="266" t="str">
        <f>IFERROR(VLOOKUP(B407,Tabla_CyP,4,FALSE),"")</f>
        <v>gl</v>
      </c>
    </row>
    <row r="408" spans="1:123" ht="24" customHeight="1" x14ac:dyDescent="0.2">
      <c r="A408" s="264"/>
      <c r="B408" s="83"/>
      <c r="D408" s="89"/>
      <c r="E408" s="90"/>
      <c r="G408" s="265"/>
    </row>
    <row r="409" spans="1:123" ht="24" customHeight="1" x14ac:dyDescent="0.2">
      <c r="A409" s="425" t="s">
        <v>506</v>
      </c>
      <c r="B409" s="426"/>
      <c r="C409" s="427" t="s">
        <v>0</v>
      </c>
      <c r="D409" s="427" t="s">
        <v>26</v>
      </c>
      <c r="E409" s="429" t="s">
        <v>27</v>
      </c>
      <c r="F409" s="431" t="s">
        <v>28</v>
      </c>
      <c r="G409" s="431" t="s">
        <v>29</v>
      </c>
    </row>
    <row r="410" spans="1:123" s="89" customFormat="1" ht="24" customHeight="1" x14ac:dyDescent="0.2">
      <c r="A410" s="94" t="s">
        <v>507</v>
      </c>
      <c r="B410" s="94" t="s">
        <v>508</v>
      </c>
      <c r="C410" s="428"/>
      <c r="D410" s="428"/>
      <c r="E410" s="430"/>
      <c r="F410" s="432"/>
      <c r="G410" s="432"/>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1.3.1</v>
      </c>
      <c r="B449" s="276" t="str">
        <f>C407</f>
        <v>Vigilancia y alumbrado de obra</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ENI Nº 66</v>
      </c>
      <c r="C454" s="82"/>
      <c r="D454" s="82"/>
      <c r="E454" s="82"/>
      <c r="F454" s="88" t="s">
        <v>37</v>
      </c>
      <c r="G454" s="263">
        <f>Fecha_Base</f>
        <v>0</v>
      </c>
    </row>
    <row r="455" spans="1:123" ht="24" customHeight="1" x14ac:dyDescent="0.2">
      <c r="A455" s="264" t="s">
        <v>600</v>
      </c>
      <c r="B455" s="83" t="str">
        <f>Ubicación</f>
        <v>9 de Julio</v>
      </c>
      <c r="C455" s="83"/>
      <c r="D455" s="89"/>
      <c r="E455" s="90"/>
      <c r="G455" s="265"/>
    </row>
    <row r="456" spans="1:123" ht="24" customHeight="1" x14ac:dyDescent="0.2">
      <c r="A456" s="264" t="s">
        <v>38</v>
      </c>
      <c r="B456" s="92">
        <f>IFERROR(VALUE(LEFT(B457,FIND(".",B457)-1)),"")</f>
        <v>1</v>
      </c>
      <c r="C456" s="84" t="str">
        <f>IFERROR(VLOOKUP(B456,Tabla_CyP,2,FALSE),"")</f>
        <v xml:space="preserve"> TRABAJOS PREPARATORIOS</v>
      </c>
      <c r="E456" s="90"/>
      <c r="G456" s="265"/>
    </row>
    <row r="457" spans="1:123" ht="24" customHeight="1" x14ac:dyDescent="0.2">
      <c r="A457" s="264" t="s">
        <v>24</v>
      </c>
      <c r="B457" s="93" t="str">
        <f>IFERROR(VLOOKUP(COUNTIF($A$1:A457,"ANALISIS DE PRECIOS"),Tabla_NumeroItem,2,FALSE),"")</f>
        <v>1.3.2</v>
      </c>
      <c r="C457" s="84" t="str">
        <f>IFERROR(VLOOKUP(B457,Tabla_CyP,2,FALSE),"")</f>
        <v>Energia de obra. Agua para construcción</v>
      </c>
      <c r="D457" s="89"/>
      <c r="E457" s="90"/>
      <c r="F457" s="88" t="s">
        <v>25</v>
      </c>
      <c r="G457" s="266" t="str">
        <f>IFERROR(VLOOKUP(B457,Tabla_CyP,4,FALSE),"")</f>
        <v>gl</v>
      </c>
    </row>
    <row r="458" spans="1:123" ht="24" customHeight="1" x14ac:dyDescent="0.2">
      <c r="A458" s="264"/>
      <c r="B458" s="83"/>
      <c r="D458" s="89"/>
      <c r="E458" s="90"/>
      <c r="G458" s="265"/>
    </row>
    <row r="459" spans="1:123" ht="24" customHeight="1" x14ac:dyDescent="0.2">
      <c r="A459" s="425" t="s">
        <v>506</v>
      </c>
      <c r="B459" s="426"/>
      <c r="C459" s="427" t="s">
        <v>0</v>
      </c>
      <c r="D459" s="427" t="s">
        <v>26</v>
      </c>
      <c r="E459" s="429" t="s">
        <v>27</v>
      </c>
      <c r="F459" s="431" t="s">
        <v>28</v>
      </c>
      <c r="G459" s="431" t="s">
        <v>29</v>
      </c>
    </row>
    <row r="460" spans="1:123" s="89" customFormat="1" ht="24" customHeight="1" x14ac:dyDescent="0.2">
      <c r="A460" s="94" t="s">
        <v>507</v>
      </c>
      <c r="B460" s="94" t="s">
        <v>508</v>
      </c>
      <c r="C460" s="428"/>
      <c r="D460" s="428"/>
      <c r="E460" s="430"/>
      <c r="F460" s="432"/>
      <c r="G460" s="432"/>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1.3.2</v>
      </c>
      <c r="B499" s="276" t="str">
        <f>C457</f>
        <v>Energia de obra. Agua para construcción</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ENI Nº 66</v>
      </c>
      <c r="C504" s="82"/>
      <c r="D504" s="82"/>
      <c r="E504" s="82"/>
      <c r="F504" s="88" t="s">
        <v>37</v>
      </c>
      <c r="G504" s="263">
        <f>Fecha_Base</f>
        <v>0</v>
      </c>
    </row>
    <row r="505" spans="1:123" ht="24" customHeight="1" x14ac:dyDescent="0.2">
      <c r="A505" s="264" t="s">
        <v>600</v>
      </c>
      <c r="B505" s="83" t="str">
        <f>Ubicación</f>
        <v>9 de Julio</v>
      </c>
      <c r="C505" s="83"/>
      <c r="D505" s="89"/>
      <c r="E505" s="90"/>
      <c r="G505" s="265"/>
    </row>
    <row r="506" spans="1:123" ht="24" customHeight="1" x14ac:dyDescent="0.2">
      <c r="A506" s="264" t="s">
        <v>38</v>
      </c>
      <c r="B506" s="92">
        <f>IFERROR(VALUE(LEFT(B507,FIND(".",B507)-1)),"")</f>
        <v>1</v>
      </c>
      <c r="C506" s="84" t="str">
        <f>IFERROR(VLOOKUP(B506,Tabla_CyP,2,FALSE),"")</f>
        <v xml:space="preserve"> TRABAJOS PREPARATORIOS</v>
      </c>
      <c r="E506" s="90"/>
      <c r="G506" s="265"/>
    </row>
    <row r="507" spans="1:123" ht="24" customHeight="1" x14ac:dyDescent="0.2">
      <c r="A507" s="264" t="s">
        <v>24</v>
      </c>
      <c r="B507" s="93" t="str">
        <f>IFERROR(VLOOKUP(COUNTIF($A$1:A507,"ANALISIS DE PRECIOS"),Tabla_NumeroItem,2,FALSE),"")</f>
        <v>1.3.3</v>
      </c>
      <c r="C507" s="84" t="str">
        <f>IFERROR(VLOOKUP(B507,Tabla_CyP,2,FALSE),"")</f>
        <v>Medidas de seguridad</v>
      </c>
      <c r="D507" s="89"/>
      <c r="E507" s="90"/>
      <c r="F507" s="88" t="s">
        <v>25</v>
      </c>
      <c r="G507" s="266" t="str">
        <f>IFERROR(VLOOKUP(B507,Tabla_CyP,4,FALSE),"")</f>
        <v>gl</v>
      </c>
    </row>
    <row r="508" spans="1:123" ht="24" customHeight="1" x14ac:dyDescent="0.2">
      <c r="A508" s="264"/>
      <c r="B508" s="83"/>
      <c r="D508" s="89"/>
      <c r="E508" s="90"/>
      <c r="G508" s="265"/>
    </row>
    <row r="509" spans="1:123" ht="24" customHeight="1" x14ac:dyDescent="0.2">
      <c r="A509" s="425" t="s">
        <v>506</v>
      </c>
      <c r="B509" s="426"/>
      <c r="C509" s="427" t="s">
        <v>0</v>
      </c>
      <c r="D509" s="427" t="s">
        <v>26</v>
      </c>
      <c r="E509" s="429" t="s">
        <v>27</v>
      </c>
      <c r="F509" s="431" t="s">
        <v>28</v>
      </c>
      <c r="G509" s="431" t="s">
        <v>29</v>
      </c>
    </row>
    <row r="510" spans="1:123" s="89" customFormat="1" ht="24" customHeight="1" x14ac:dyDescent="0.2">
      <c r="A510" s="94" t="s">
        <v>507</v>
      </c>
      <c r="B510" s="94" t="s">
        <v>508</v>
      </c>
      <c r="C510" s="428"/>
      <c r="D510" s="428"/>
      <c r="E510" s="430"/>
      <c r="F510" s="432"/>
      <c r="G510" s="432"/>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1.3.3</v>
      </c>
      <c r="B549" s="276" t="str">
        <f>C507</f>
        <v>Medidas de seguridad</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ENI Nº 66</v>
      </c>
      <c r="C554" s="82"/>
      <c r="D554" s="82"/>
      <c r="E554" s="82"/>
      <c r="F554" s="88" t="s">
        <v>37</v>
      </c>
      <c r="G554" s="263">
        <f>Fecha_Base</f>
        <v>0</v>
      </c>
    </row>
    <row r="555" spans="1:123" ht="24" customHeight="1" x14ac:dyDescent="0.2">
      <c r="A555" s="264" t="s">
        <v>600</v>
      </c>
      <c r="B555" s="83" t="str">
        <f>Ubicación</f>
        <v>9 de Julio</v>
      </c>
      <c r="C555" s="83"/>
      <c r="D555" s="89"/>
      <c r="E555" s="90"/>
      <c r="G555" s="265"/>
    </row>
    <row r="556" spans="1:123" ht="24" customHeight="1" x14ac:dyDescent="0.2">
      <c r="A556" s="264" t="s">
        <v>38</v>
      </c>
      <c r="B556" s="92">
        <f>IFERROR(VALUE(LEFT(B557,FIND(".",B557)-1)),"")</f>
        <v>1</v>
      </c>
      <c r="C556" s="84" t="str">
        <f>IFERROR(VLOOKUP(B556,Tabla_CyP,2,FALSE),"")</f>
        <v xml:space="preserve"> TRABAJOS PREPARATORIOS</v>
      </c>
      <c r="E556" s="90"/>
      <c r="G556" s="265"/>
    </row>
    <row r="557" spans="1:123" ht="24" customHeight="1" x14ac:dyDescent="0.2">
      <c r="A557" s="264" t="s">
        <v>24</v>
      </c>
      <c r="B557" s="93" t="str">
        <f>IFERROR(VLOOKUP(COUNTIF($A$1:A557,"ANALISIS DE PRECIOS"),Tabla_NumeroItem,2,FALSE),"")</f>
        <v>1.4.1</v>
      </c>
      <c r="C557" s="84" t="str">
        <f>IFERROR(VLOOKUP(B557,Tabla_CyP,2,FALSE),"")</f>
        <v>Plan de Manejo Ambiental</v>
      </c>
      <c r="D557" s="89"/>
      <c r="E557" s="90"/>
      <c r="F557" s="88" t="s">
        <v>25</v>
      </c>
      <c r="G557" s="266" t="str">
        <f>IFERROR(VLOOKUP(B557,Tabla_CyP,4,FALSE),"")</f>
        <v>gl</v>
      </c>
    </row>
    <row r="558" spans="1:123" ht="24" customHeight="1" x14ac:dyDescent="0.2">
      <c r="A558" s="264"/>
      <c r="B558" s="83"/>
      <c r="D558" s="89"/>
      <c r="E558" s="90"/>
      <c r="G558" s="265"/>
    </row>
    <row r="559" spans="1:123" ht="24" customHeight="1" x14ac:dyDescent="0.2">
      <c r="A559" s="425" t="s">
        <v>506</v>
      </c>
      <c r="B559" s="426"/>
      <c r="C559" s="427" t="s">
        <v>0</v>
      </c>
      <c r="D559" s="427" t="s">
        <v>26</v>
      </c>
      <c r="E559" s="429" t="s">
        <v>27</v>
      </c>
      <c r="F559" s="431" t="s">
        <v>28</v>
      </c>
      <c r="G559" s="431" t="s">
        <v>29</v>
      </c>
    </row>
    <row r="560" spans="1:123" s="89" customFormat="1" ht="24" customHeight="1" x14ac:dyDescent="0.2">
      <c r="A560" s="94" t="s">
        <v>507</v>
      </c>
      <c r="B560" s="94" t="s">
        <v>508</v>
      </c>
      <c r="C560" s="428"/>
      <c r="D560" s="428"/>
      <c r="E560" s="430"/>
      <c r="F560" s="432"/>
      <c r="G560" s="432"/>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1.4.1</v>
      </c>
      <c r="B599" s="276" t="str">
        <f>C557</f>
        <v>Plan de Manejo Ambiental</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ENI Nº 66</v>
      </c>
      <c r="C604" s="82"/>
      <c r="D604" s="82"/>
      <c r="E604" s="82"/>
      <c r="F604" s="88" t="s">
        <v>37</v>
      </c>
      <c r="G604" s="263">
        <f>Fecha_Base</f>
        <v>0</v>
      </c>
    </row>
    <row r="605" spans="1:7" ht="24" customHeight="1" x14ac:dyDescent="0.2">
      <c r="A605" s="264" t="s">
        <v>600</v>
      </c>
      <c r="B605" s="83" t="str">
        <f>Ubicación</f>
        <v>9 de Julio</v>
      </c>
      <c r="C605" s="83"/>
      <c r="D605" s="89"/>
      <c r="E605" s="90"/>
      <c r="G605" s="265"/>
    </row>
    <row r="606" spans="1:7" ht="24" customHeight="1" x14ac:dyDescent="0.2">
      <c r="A606" s="264" t="s">
        <v>38</v>
      </c>
      <c r="B606" s="92">
        <f>IFERROR(VALUE(LEFT(B607,FIND(".",B607)-1)),"")</f>
        <v>1</v>
      </c>
      <c r="C606" s="84" t="str">
        <f>IFERROR(VLOOKUP(B606,Tabla_CyP,2,FALSE),"")</f>
        <v xml:space="preserve"> TRABAJOS PREPARATORIOS</v>
      </c>
      <c r="E606" s="90"/>
      <c r="G606" s="265"/>
    </row>
    <row r="607" spans="1:7" ht="24" customHeight="1" x14ac:dyDescent="0.2">
      <c r="A607" s="264" t="s">
        <v>24</v>
      </c>
      <c r="B607" s="93" t="str">
        <f>IFERROR(VLOOKUP(COUNTIF($A$1:A607,"ANALISIS DE PRECIOS"),Tabla_NumeroItem,2,FALSE),"")</f>
        <v>1.4.2</v>
      </c>
      <c r="C607" s="84" t="str">
        <f>IFERROR(VLOOKUP(B607,Tabla_CyP,2,FALSE),"")</f>
        <v>Permiso Ambiental</v>
      </c>
      <c r="D607" s="89"/>
      <c r="E607" s="90"/>
      <c r="F607" s="88" t="s">
        <v>25</v>
      </c>
      <c r="G607" s="266" t="str">
        <f>IFERROR(VLOOKUP(B607,Tabla_CyP,4,FALSE),"")</f>
        <v>mes</v>
      </c>
    </row>
    <row r="608" spans="1:7" ht="24" customHeight="1" x14ac:dyDescent="0.2">
      <c r="A608" s="264"/>
      <c r="B608" s="83"/>
      <c r="D608" s="89"/>
      <c r="E608" s="90"/>
      <c r="G608" s="265"/>
    </row>
    <row r="609" spans="1:123" ht="24" customHeight="1" x14ac:dyDescent="0.2">
      <c r="A609" s="425" t="s">
        <v>506</v>
      </c>
      <c r="B609" s="426"/>
      <c r="C609" s="427" t="s">
        <v>0</v>
      </c>
      <c r="D609" s="427" t="s">
        <v>26</v>
      </c>
      <c r="E609" s="429" t="s">
        <v>27</v>
      </c>
      <c r="F609" s="431" t="s">
        <v>28</v>
      </c>
      <c r="G609" s="431" t="s">
        <v>29</v>
      </c>
    </row>
    <row r="610" spans="1:123" s="89" customFormat="1" ht="24" customHeight="1" x14ac:dyDescent="0.2">
      <c r="A610" s="94" t="s">
        <v>507</v>
      </c>
      <c r="B610" s="94" t="s">
        <v>508</v>
      </c>
      <c r="C610" s="428"/>
      <c r="D610" s="428"/>
      <c r="E610" s="430"/>
      <c r="F610" s="432"/>
      <c r="G610" s="432"/>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1.4.2</v>
      </c>
      <c r="B649" s="276" t="str">
        <f>C607</f>
        <v>Permiso Ambiental</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ENI Nº 66</v>
      </c>
      <c r="C654" s="82"/>
      <c r="D654" s="82"/>
      <c r="E654" s="82"/>
      <c r="F654" s="88" t="s">
        <v>37</v>
      </c>
      <c r="G654" s="263">
        <f>Fecha_Base</f>
        <v>0</v>
      </c>
    </row>
    <row r="655" spans="1:7" ht="24" customHeight="1" x14ac:dyDescent="0.2">
      <c r="A655" s="264" t="s">
        <v>600</v>
      </c>
      <c r="B655" s="83" t="str">
        <f>Ubicación</f>
        <v>9 de Julio</v>
      </c>
      <c r="C655" s="83"/>
      <c r="D655" s="89"/>
      <c r="E655" s="90"/>
      <c r="G655" s="265"/>
    </row>
    <row r="656" spans="1:7" ht="24" customHeight="1" x14ac:dyDescent="0.2">
      <c r="A656" s="264" t="s">
        <v>38</v>
      </c>
      <c r="B656" s="92">
        <f>IFERROR(VALUE(LEFT(B657,FIND(".",B657)-1)),"")</f>
        <v>1</v>
      </c>
      <c r="C656" s="84" t="str">
        <f>IFERROR(VLOOKUP(B656,Tabla_CyP,2,FALSE),"")</f>
        <v xml:space="preserve"> TRABAJOS PREPARATORIOS</v>
      </c>
      <c r="E656" s="90"/>
      <c r="G656" s="265"/>
    </row>
    <row r="657" spans="1:123" ht="24" customHeight="1" x14ac:dyDescent="0.2">
      <c r="A657" s="264" t="s">
        <v>24</v>
      </c>
      <c r="B657" s="93" t="str">
        <f>IFERROR(VLOOKUP(COUNTIF($A$1:A657,"ANALISIS DE PRECIOS"),Tabla_NumeroItem,2,FALSE),"")</f>
        <v>1.4.3</v>
      </c>
      <c r="C657" s="84" t="str">
        <f>IFERROR(VLOOKUP(B657,Tabla_CyP,2,FALSE),"")</f>
        <v>Seguimiento Pmas</v>
      </c>
      <c r="D657" s="89"/>
      <c r="E657" s="90"/>
      <c r="F657" s="88" t="s">
        <v>25</v>
      </c>
      <c r="G657" s="266" t="str">
        <f>IFERROR(VLOOKUP(B657,Tabla_CyP,4,FALSE),"")</f>
        <v>mes</v>
      </c>
    </row>
    <row r="658" spans="1:123" ht="24" customHeight="1" x14ac:dyDescent="0.2">
      <c r="A658" s="264"/>
      <c r="B658" s="83"/>
      <c r="D658" s="89"/>
      <c r="E658" s="90"/>
      <c r="G658" s="265"/>
    </row>
    <row r="659" spans="1:123" ht="24" customHeight="1" x14ac:dyDescent="0.2">
      <c r="A659" s="425" t="s">
        <v>506</v>
      </c>
      <c r="B659" s="426"/>
      <c r="C659" s="427" t="s">
        <v>0</v>
      </c>
      <c r="D659" s="427" t="s">
        <v>26</v>
      </c>
      <c r="E659" s="429" t="s">
        <v>27</v>
      </c>
      <c r="F659" s="431" t="s">
        <v>28</v>
      </c>
      <c r="G659" s="431" t="s">
        <v>29</v>
      </c>
    </row>
    <row r="660" spans="1:123" s="89" customFormat="1" ht="24" customHeight="1" x14ac:dyDescent="0.2">
      <c r="A660" s="94" t="s">
        <v>507</v>
      </c>
      <c r="B660" s="94" t="s">
        <v>508</v>
      </c>
      <c r="C660" s="428"/>
      <c r="D660" s="428"/>
      <c r="E660" s="430"/>
      <c r="F660" s="432"/>
      <c r="G660" s="432"/>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1.4.3</v>
      </c>
      <c r="B699" s="276" t="str">
        <f>C657</f>
        <v>Seguimiento Pmas</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ENI Nº 66</v>
      </c>
      <c r="C704" s="82"/>
      <c r="D704" s="82"/>
      <c r="E704" s="82"/>
      <c r="F704" s="88" t="s">
        <v>37</v>
      </c>
      <c r="G704" s="263">
        <f>Fecha_Base</f>
        <v>0</v>
      </c>
    </row>
    <row r="705" spans="1:123" ht="24" customHeight="1" x14ac:dyDescent="0.2">
      <c r="A705" s="264" t="s">
        <v>600</v>
      </c>
      <c r="B705" s="83" t="str">
        <f>Ubicación</f>
        <v>9 de Julio</v>
      </c>
      <c r="C705" s="83"/>
      <c r="D705" s="89"/>
      <c r="E705" s="90"/>
      <c r="G705" s="265"/>
    </row>
    <row r="706" spans="1:123" ht="24" customHeight="1" x14ac:dyDescent="0.2">
      <c r="A706" s="264" t="s">
        <v>38</v>
      </c>
      <c r="B706" s="92">
        <f>IFERROR(VALUE(LEFT(B707,FIND(".",B707)-1)),"")</f>
        <v>2</v>
      </c>
      <c r="C706" s="84" t="str">
        <f>IFERROR(VLOOKUP(B706,Tabla_CyP,2,FALSE),"")</f>
        <v>MOVIMIENTO DE SUELOS</v>
      </c>
      <c r="E706" s="90"/>
      <c r="G706" s="265"/>
    </row>
    <row r="707" spans="1:123" ht="24" customHeight="1" x14ac:dyDescent="0.2">
      <c r="A707" s="264" t="s">
        <v>24</v>
      </c>
      <c r="B707" s="93" t="str">
        <f>IFERROR(VLOOKUP(COUNTIF($A$1:A707,"ANALISIS DE PRECIOS"),Tabla_NumeroItem,2,FALSE),"")</f>
        <v>2.1.1</v>
      </c>
      <c r="C707" s="84" t="str">
        <f>IFERROR(VLOOKUP(B707,Tabla_CyP,2,FALSE),"")</f>
        <v>Relleno Bajo Contrapiso</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25" t="s">
        <v>506</v>
      </c>
      <c r="B709" s="426"/>
      <c r="C709" s="427" t="s">
        <v>0</v>
      </c>
      <c r="D709" s="427" t="s">
        <v>26</v>
      </c>
      <c r="E709" s="429" t="s">
        <v>27</v>
      </c>
      <c r="F709" s="431" t="s">
        <v>28</v>
      </c>
      <c r="G709" s="431" t="s">
        <v>29</v>
      </c>
    </row>
    <row r="710" spans="1:123" s="89" customFormat="1" ht="24" customHeight="1" x14ac:dyDescent="0.2">
      <c r="A710" s="94" t="s">
        <v>507</v>
      </c>
      <c r="B710" s="94" t="s">
        <v>508</v>
      </c>
      <c r="C710" s="428"/>
      <c r="D710" s="428"/>
      <c r="E710" s="430"/>
      <c r="F710" s="432"/>
      <c r="G710" s="432"/>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2.1.1</v>
      </c>
      <c r="B749" s="276" t="str">
        <f>C707</f>
        <v>Relleno Bajo Contrapiso</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ENI Nº 66</v>
      </c>
      <c r="C754" s="82"/>
      <c r="D754" s="82"/>
      <c r="E754" s="82"/>
      <c r="F754" s="88" t="s">
        <v>37</v>
      </c>
      <c r="G754" s="263">
        <f>Fecha_Base</f>
        <v>0</v>
      </c>
    </row>
    <row r="755" spans="1:123" ht="24" customHeight="1" x14ac:dyDescent="0.2">
      <c r="A755" s="264" t="s">
        <v>600</v>
      </c>
      <c r="B755" s="83" t="str">
        <f>Ubicación</f>
        <v>9 de Julio</v>
      </c>
      <c r="C755" s="83"/>
      <c r="D755" s="89"/>
      <c r="E755" s="90"/>
      <c r="G755" s="265"/>
    </row>
    <row r="756" spans="1:123" ht="24" customHeight="1" x14ac:dyDescent="0.2">
      <c r="A756" s="264" t="s">
        <v>38</v>
      </c>
      <c r="B756" s="92">
        <f>IFERROR(VALUE(LEFT(B757,FIND(".",B757)-1)),"")</f>
        <v>2</v>
      </c>
      <c r="C756" s="84" t="str">
        <f>IFERROR(VLOOKUP(B756,Tabla_CyP,2,FALSE),"")</f>
        <v>MOVIMIENTO DE SUELOS</v>
      </c>
      <c r="E756" s="90"/>
      <c r="G756" s="265"/>
    </row>
    <row r="757" spans="1:123" ht="24" customHeight="1" x14ac:dyDescent="0.2">
      <c r="A757" s="264" t="s">
        <v>24</v>
      </c>
      <c r="B757" s="93" t="str">
        <f>IFERROR(VLOOKUP(COUNTIF($A$1:A757,"ANALISIS DE PRECIOS"),Tabla_NumeroItem,2,FALSE),"")</f>
        <v>2.1.2</v>
      </c>
      <c r="C757" s="84" t="str">
        <f>IFERROR(VLOOKUP(B757,Tabla_CyP,2,FALSE),"")</f>
        <v>Relleno de Zanjas y Conductos</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25" t="s">
        <v>506</v>
      </c>
      <c r="B759" s="426"/>
      <c r="C759" s="427" t="s">
        <v>0</v>
      </c>
      <c r="D759" s="427" t="s">
        <v>26</v>
      </c>
      <c r="E759" s="429" t="s">
        <v>27</v>
      </c>
      <c r="F759" s="431" t="s">
        <v>28</v>
      </c>
      <c r="G759" s="431" t="s">
        <v>29</v>
      </c>
    </row>
    <row r="760" spans="1:123" s="89" customFormat="1" ht="24" customHeight="1" x14ac:dyDescent="0.2">
      <c r="A760" s="94" t="s">
        <v>507</v>
      </c>
      <c r="B760" s="94" t="s">
        <v>508</v>
      </c>
      <c r="C760" s="428"/>
      <c r="D760" s="428"/>
      <c r="E760" s="430"/>
      <c r="F760" s="432"/>
      <c r="G760" s="432"/>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2.1.2</v>
      </c>
      <c r="B799" s="276" t="str">
        <f>C757</f>
        <v>Relleno de Zanjas y Conductos</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ENI Nº 66</v>
      </c>
      <c r="C804" s="82"/>
      <c r="D804" s="82"/>
      <c r="E804" s="82"/>
      <c r="F804" s="88" t="s">
        <v>37</v>
      </c>
      <c r="G804" s="263">
        <f>Fecha_Base</f>
        <v>0</v>
      </c>
    </row>
    <row r="805" spans="1:123" ht="24" customHeight="1" x14ac:dyDescent="0.2">
      <c r="A805" s="264" t="s">
        <v>600</v>
      </c>
      <c r="B805" s="83" t="str">
        <f>Ubicación</f>
        <v>9 de Julio</v>
      </c>
      <c r="C805" s="83"/>
      <c r="D805" s="89"/>
      <c r="E805" s="90"/>
      <c r="G805" s="265"/>
    </row>
    <row r="806" spans="1:123" ht="24" customHeight="1" x14ac:dyDescent="0.2">
      <c r="A806" s="264" t="s">
        <v>38</v>
      </c>
      <c r="B806" s="92">
        <f>IFERROR(VALUE(LEFT(B807,FIND(".",B807)-1)),"")</f>
        <v>2</v>
      </c>
      <c r="C806" s="84" t="str">
        <f>IFERROR(VLOOKUP(B806,Tabla_CyP,2,FALSE),"")</f>
        <v>MOVIMIENTO DE SUELOS</v>
      </c>
      <c r="E806" s="90"/>
      <c r="G806" s="265"/>
    </row>
    <row r="807" spans="1:123" ht="24" customHeight="1" x14ac:dyDescent="0.2">
      <c r="A807" s="264" t="s">
        <v>24</v>
      </c>
      <c r="B807" s="93" t="str">
        <f>IFERROR(VLOOKUP(COUNTIF($A$1:A807,"ANALISIS DE PRECIOS"),Tabla_NumeroItem,2,FALSE),"")</f>
        <v>2.1.3</v>
      </c>
      <c r="C807" s="84" t="str">
        <f>IFERROR(VLOOKUP(B807,Tabla_CyP,2,FALSE),"")</f>
        <v>Nivelación del Terreno</v>
      </c>
      <c r="D807" s="89"/>
      <c r="E807" s="90"/>
      <c r="F807" s="88" t="s">
        <v>25</v>
      </c>
      <c r="G807" s="266" t="str">
        <f>IFERROR(VLOOKUP(B807,Tabla_CyP,4,FALSE),"")</f>
        <v>m3</v>
      </c>
    </row>
    <row r="808" spans="1:123" ht="24" customHeight="1" x14ac:dyDescent="0.2">
      <c r="A808" s="264"/>
      <c r="B808" s="83"/>
      <c r="D808" s="89"/>
      <c r="E808" s="90"/>
      <c r="G808" s="265"/>
    </row>
    <row r="809" spans="1:123" ht="24" customHeight="1" x14ac:dyDescent="0.2">
      <c r="A809" s="425" t="s">
        <v>506</v>
      </c>
      <c r="B809" s="426"/>
      <c r="C809" s="427" t="s">
        <v>0</v>
      </c>
      <c r="D809" s="427" t="s">
        <v>26</v>
      </c>
      <c r="E809" s="429" t="s">
        <v>27</v>
      </c>
      <c r="F809" s="431" t="s">
        <v>28</v>
      </c>
      <c r="G809" s="431" t="s">
        <v>29</v>
      </c>
    </row>
    <row r="810" spans="1:123" s="89" customFormat="1" ht="24" customHeight="1" x14ac:dyDescent="0.2">
      <c r="A810" s="94" t="s">
        <v>507</v>
      </c>
      <c r="B810" s="94" t="s">
        <v>508</v>
      </c>
      <c r="C810" s="428"/>
      <c r="D810" s="428"/>
      <c r="E810" s="430"/>
      <c r="F810" s="432"/>
      <c r="G810" s="432"/>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2.1.3</v>
      </c>
      <c r="B849" s="276" t="str">
        <f>C807</f>
        <v>Nivelación del Terreno</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ENI Nº 66</v>
      </c>
      <c r="C854" s="82"/>
      <c r="D854" s="82"/>
      <c r="E854" s="82"/>
      <c r="F854" s="88" t="s">
        <v>37</v>
      </c>
      <c r="G854" s="263">
        <f>Fecha_Base</f>
        <v>0</v>
      </c>
    </row>
    <row r="855" spans="1:123" ht="24" customHeight="1" x14ac:dyDescent="0.2">
      <c r="A855" s="264" t="s">
        <v>600</v>
      </c>
      <c r="B855" s="83" t="str">
        <f>Ubicación</f>
        <v>9 de Julio</v>
      </c>
      <c r="C855" s="83"/>
      <c r="D855" s="89"/>
      <c r="E855" s="90"/>
      <c r="G855" s="265"/>
    </row>
    <row r="856" spans="1:123" ht="24" customHeight="1" x14ac:dyDescent="0.2">
      <c r="A856" s="264" t="s">
        <v>38</v>
      </c>
      <c r="B856" s="92">
        <f>IFERROR(VALUE(LEFT(B857,FIND(".",B857)-1)),"")</f>
        <v>2</v>
      </c>
      <c r="C856" s="84" t="str">
        <f>IFERROR(VLOOKUP(B856,Tabla_CyP,2,FALSE),"")</f>
        <v>MOVIMIENTO DE SUELOS</v>
      </c>
      <c r="E856" s="90"/>
      <c r="G856" s="265"/>
    </row>
    <row r="857" spans="1:123" ht="24" customHeight="1" x14ac:dyDescent="0.2">
      <c r="A857" s="264" t="s">
        <v>24</v>
      </c>
      <c r="B857" s="93" t="str">
        <f>IFERROR(VLOOKUP(COUNTIF($A$1:A857,"ANALISIS DE PRECIOS"),Tabla_NumeroItem,2,FALSE),"")</f>
        <v>2.1.4</v>
      </c>
      <c r="C857" s="84" t="str">
        <f>IFERROR(VLOOKUP(B857,Tabla_CyP,2,FALSE),"")</f>
        <v>Terraplenamientos</v>
      </c>
      <c r="D857" s="89"/>
      <c r="E857" s="90"/>
      <c r="F857" s="88" t="s">
        <v>25</v>
      </c>
      <c r="G857" s="266" t="str">
        <f>IFERROR(VLOOKUP(B857,Tabla_CyP,4,FALSE),"")</f>
        <v>m3</v>
      </c>
    </row>
    <row r="858" spans="1:123" ht="24" customHeight="1" x14ac:dyDescent="0.2">
      <c r="A858" s="264"/>
      <c r="B858" s="83"/>
      <c r="D858" s="89"/>
      <c r="E858" s="90"/>
      <c r="G858" s="265"/>
    </row>
    <row r="859" spans="1:123" ht="24" customHeight="1" x14ac:dyDescent="0.2">
      <c r="A859" s="425" t="s">
        <v>506</v>
      </c>
      <c r="B859" s="426"/>
      <c r="C859" s="427" t="s">
        <v>0</v>
      </c>
      <c r="D859" s="427" t="s">
        <v>26</v>
      </c>
      <c r="E859" s="429" t="s">
        <v>27</v>
      </c>
      <c r="F859" s="431" t="s">
        <v>28</v>
      </c>
      <c r="G859" s="431" t="s">
        <v>29</v>
      </c>
    </row>
    <row r="860" spans="1:123" s="89" customFormat="1" ht="24" customHeight="1" x14ac:dyDescent="0.2">
      <c r="A860" s="94" t="s">
        <v>507</v>
      </c>
      <c r="B860" s="94" t="s">
        <v>508</v>
      </c>
      <c r="C860" s="428"/>
      <c r="D860" s="428"/>
      <c r="E860" s="430"/>
      <c r="F860" s="432"/>
      <c r="G860" s="432"/>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2.1.4</v>
      </c>
      <c r="B899" s="276" t="str">
        <f>C857</f>
        <v>Terraplenamientos</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ENI Nº 66</v>
      </c>
      <c r="C904" s="82"/>
      <c r="D904" s="82"/>
      <c r="E904" s="82"/>
      <c r="F904" s="88" t="s">
        <v>37</v>
      </c>
      <c r="G904" s="263">
        <f>Fecha_Base</f>
        <v>0</v>
      </c>
    </row>
    <row r="905" spans="1:123" ht="24" customHeight="1" x14ac:dyDescent="0.2">
      <c r="A905" s="264" t="s">
        <v>600</v>
      </c>
      <c r="B905" s="83" t="str">
        <f>Ubicación</f>
        <v>9 de Julio</v>
      </c>
      <c r="C905" s="83"/>
      <c r="D905" s="89"/>
      <c r="E905" s="90"/>
      <c r="G905" s="265"/>
    </row>
    <row r="906" spans="1:123" ht="24" customHeight="1" x14ac:dyDescent="0.2">
      <c r="A906" s="264" t="s">
        <v>38</v>
      </c>
      <c r="B906" s="92">
        <f>IFERROR(VALUE(LEFT(B907,FIND(".",B907)-1)),"")</f>
        <v>2</v>
      </c>
      <c r="C906" s="84" t="str">
        <f>IFERROR(VLOOKUP(B906,Tabla_CyP,2,FALSE),"")</f>
        <v>MOVIMIENTO DE SUELOS</v>
      </c>
      <c r="E906" s="90"/>
      <c r="G906" s="265"/>
    </row>
    <row r="907" spans="1:123" ht="24" customHeight="1" x14ac:dyDescent="0.2">
      <c r="A907" s="264" t="s">
        <v>24</v>
      </c>
      <c r="B907" s="93" t="str">
        <f>IFERROR(VLOOKUP(COUNTIF($A$1:A907,"ANALISIS DE PRECIOS"),Tabla_NumeroItem,2,FALSE),"")</f>
        <v>2.2</v>
      </c>
      <c r="C907" s="84" t="str">
        <f>IFERROR(VLOOKUP(B907,Tabla_CyP,2,FALSE),"")</f>
        <v>Excavacion para fundaciones</v>
      </c>
      <c r="D907" s="89"/>
      <c r="E907" s="90"/>
      <c r="F907" s="88" t="s">
        <v>25</v>
      </c>
      <c r="G907" s="266" t="str">
        <f>IFERROR(VLOOKUP(B907,Tabla_CyP,4,FALSE),"")</f>
        <v>m3</v>
      </c>
    </row>
    <row r="908" spans="1:123" ht="24" customHeight="1" x14ac:dyDescent="0.2">
      <c r="A908" s="264"/>
      <c r="B908" s="83"/>
      <c r="D908" s="89"/>
      <c r="E908" s="90"/>
      <c r="G908" s="265"/>
    </row>
    <row r="909" spans="1:123" ht="24" customHeight="1" x14ac:dyDescent="0.2">
      <c r="A909" s="425" t="s">
        <v>506</v>
      </c>
      <c r="B909" s="426"/>
      <c r="C909" s="427" t="s">
        <v>0</v>
      </c>
      <c r="D909" s="427" t="s">
        <v>26</v>
      </c>
      <c r="E909" s="429" t="s">
        <v>27</v>
      </c>
      <c r="F909" s="431" t="s">
        <v>28</v>
      </c>
      <c r="G909" s="431" t="s">
        <v>29</v>
      </c>
    </row>
    <row r="910" spans="1:123" s="89" customFormat="1" ht="24" customHeight="1" x14ac:dyDescent="0.2">
      <c r="A910" s="94" t="s">
        <v>507</v>
      </c>
      <c r="B910" s="94" t="s">
        <v>508</v>
      </c>
      <c r="C910" s="428"/>
      <c r="D910" s="428"/>
      <c r="E910" s="430"/>
      <c r="F910" s="432"/>
      <c r="G910" s="432"/>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2.2</v>
      </c>
      <c r="B949" s="276" t="str">
        <f>C907</f>
        <v>Excavacion para fundaciones</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ENI Nº 66</v>
      </c>
      <c r="C954" s="82"/>
      <c r="D954" s="82"/>
      <c r="E954" s="82"/>
      <c r="F954" s="88" t="s">
        <v>37</v>
      </c>
      <c r="G954" s="263">
        <f>Fecha_Base</f>
        <v>0</v>
      </c>
    </row>
    <row r="955" spans="1:123" ht="24" customHeight="1" x14ac:dyDescent="0.2">
      <c r="A955" s="264" t="s">
        <v>600</v>
      </c>
      <c r="B955" s="83" t="str">
        <f>Ubicación</f>
        <v>9 de Julio</v>
      </c>
      <c r="C955" s="83"/>
      <c r="D955" s="89"/>
      <c r="E955" s="90"/>
      <c r="G955" s="265"/>
    </row>
    <row r="956" spans="1:123" ht="24" customHeight="1" x14ac:dyDescent="0.2">
      <c r="A956" s="264" t="s">
        <v>38</v>
      </c>
      <c r="B956" s="92">
        <f>IFERROR(VALUE(LEFT(B957,FIND(".",B957)-1)),"")</f>
        <v>3</v>
      </c>
      <c r="C956" s="84" t="str">
        <f>IFERROR(VLOOKUP(B956,Tabla_CyP,2,FALSE),"")</f>
        <v>ESTRUCTURA RESISTENTE</v>
      </c>
      <c r="E956" s="90"/>
      <c r="G956" s="265"/>
    </row>
    <row r="957" spans="1:123" ht="24" customHeight="1" x14ac:dyDescent="0.2">
      <c r="A957" s="264" t="s">
        <v>24</v>
      </c>
      <c r="B957" s="93" t="str">
        <f>IFERROR(VLOOKUP(COUNTIF($A$1:A957,"ANALISIS DE PRECIOS"),Tabla_NumeroItem,2,FALSE),"")</f>
        <v>3.1.1</v>
      </c>
      <c r="C957" s="84" t="str">
        <f>IFERROR(VLOOKUP(B957,Tabla_CyP,2,FALSE),"")</f>
        <v>Hormigones de limpieza y no resistentes</v>
      </c>
      <c r="D957" s="89"/>
      <c r="E957" s="90"/>
      <c r="F957" s="88" t="s">
        <v>25</v>
      </c>
      <c r="G957" s="266" t="str">
        <f>IFERROR(VLOOKUP(B957,Tabla_CyP,4,FALSE),"")</f>
        <v>m2</v>
      </c>
    </row>
    <row r="958" spans="1:123" ht="24" customHeight="1" x14ac:dyDescent="0.2">
      <c r="A958" s="264"/>
      <c r="B958" s="83"/>
      <c r="D958" s="89"/>
      <c r="E958" s="90"/>
      <c r="G958" s="265"/>
    </row>
    <row r="959" spans="1:123" ht="24" customHeight="1" x14ac:dyDescent="0.2">
      <c r="A959" s="425" t="s">
        <v>506</v>
      </c>
      <c r="B959" s="426"/>
      <c r="C959" s="427" t="s">
        <v>0</v>
      </c>
      <c r="D959" s="427" t="s">
        <v>26</v>
      </c>
      <c r="E959" s="429" t="s">
        <v>27</v>
      </c>
      <c r="F959" s="431" t="s">
        <v>28</v>
      </c>
      <c r="G959" s="431" t="s">
        <v>29</v>
      </c>
    </row>
    <row r="960" spans="1:123" s="89" customFormat="1" ht="24" customHeight="1" x14ac:dyDescent="0.2">
      <c r="A960" s="94" t="s">
        <v>507</v>
      </c>
      <c r="B960" s="94" t="s">
        <v>508</v>
      </c>
      <c r="C960" s="428"/>
      <c r="D960" s="428"/>
      <c r="E960" s="430"/>
      <c r="F960" s="432"/>
      <c r="G960" s="432"/>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3.1.1</v>
      </c>
      <c r="B999" s="276" t="str">
        <f>C957</f>
        <v>Hormigones de limpieza y no resistentes</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ENI Nº 66</v>
      </c>
      <c r="C1004" s="82"/>
      <c r="D1004" s="82"/>
      <c r="E1004" s="82"/>
      <c r="F1004" s="88" t="s">
        <v>37</v>
      </c>
      <c r="G1004" s="263">
        <f>Fecha_Base</f>
        <v>0</v>
      </c>
    </row>
    <row r="1005" spans="1:7" ht="24" customHeight="1" x14ac:dyDescent="0.2">
      <c r="A1005" s="264" t="s">
        <v>600</v>
      </c>
      <c r="B1005" s="83" t="str">
        <f>Ubicación</f>
        <v>9 de Julio</v>
      </c>
      <c r="C1005" s="83"/>
      <c r="D1005" s="89"/>
      <c r="E1005" s="90"/>
      <c r="G1005" s="265"/>
    </row>
    <row r="1006" spans="1:7" ht="24" customHeight="1" x14ac:dyDescent="0.2">
      <c r="A1006" s="264" t="s">
        <v>38</v>
      </c>
      <c r="B1006" s="92">
        <f>IFERROR(VALUE(LEFT(B1007,FIND(".",B1007)-1)),"")</f>
        <v>3</v>
      </c>
      <c r="C1006" s="84" t="str">
        <f>IFERROR(VLOOKUP(B1006,Tabla_CyP,2,FALSE),"")</f>
        <v>ESTRUCTURA RESISTENTE</v>
      </c>
      <c r="E1006" s="90"/>
      <c r="G1006" s="265"/>
    </row>
    <row r="1007" spans="1:7" ht="24" customHeight="1" x14ac:dyDescent="0.2">
      <c r="A1007" s="264" t="s">
        <v>24</v>
      </c>
      <c r="B1007" s="93" t="str">
        <f>IFERROR(VLOOKUP(COUNTIF($A$1:A1007,"ANALISIS DE PRECIOS"),Tabla_NumeroItem,2,FALSE),"")</f>
        <v>3.1.4</v>
      </c>
      <c r="C1007" s="84" t="str">
        <f>IFERROR(VLOOKUP(B1007,Tabla_CyP,2,FALSE),"")</f>
        <v>Hormigones para plateas, zapatas, bases y vigas de fundación</v>
      </c>
      <c r="D1007" s="89"/>
      <c r="E1007" s="90"/>
      <c r="F1007" s="88" t="s">
        <v>25</v>
      </c>
      <c r="G1007" s="266" t="str">
        <f>IFERROR(VLOOKUP(B1007,Tabla_CyP,4,FALSE),"")</f>
        <v>m3</v>
      </c>
    </row>
    <row r="1008" spans="1:7" ht="24" customHeight="1" x14ac:dyDescent="0.2">
      <c r="A1008" s="264"/>
      <c r="B1008" s="83"/>
      <c r="D1008" s="89"/>
      <c r="E1008" s="90"/>
      <c r="G1008" s="265"/>
    </row>
    <row r="1009" spans="1:123" ht="24" customHeight="1" x14ac:dyDescent="0.2">
      <c r="A1009" s="425" t="s">
        <v>506</v>
      </c>
      <c r="B1009" s="426"/>
      <c r="C1009" s="427" t="s">
        <v>0</v>
      </c>
      <c r="D1009" s="427" t="s">
        <v>26</v>
      </c>
      <c r="E1009" s="429" t="s">
        <v>27</v>
      </c>
      <c r="F1009" s="431" t="s">
        <v>28</v>
      </c>
      <c r="G1009" s="431" t="s">
        <v>29</v>
      </c>
    </row>
    <row r="1010" spans="1:123" s="89" customFormat="1" ht="24" customHeight="1" x14ac:dyDescent="0.2">
      <c r="A1010" s="94" t="s">
        <v>507</v>
      </c>
      <c r="B1010" s="94" t="s">
        <v>508</v>
      </c>
      <c r="C1010" s="428"/>
      <c r="D1010" s="428"/>
      <c r="E1010" s="430"/>
      <c r="F1010" s="432"/>
      <c r="G1010" s="432"/>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3.1.4</v>
      </c>
      <c r="B1049" s="276" t="str">
        <f>C1007</f>
        <v>Hormigones para plateas, zapatas, bases y vigas de fundación</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ENI Nº 66</v>
      </c>
      <c r="C1054" s="82"/>
      <c r="D1054" s="82"/>
      <c r="E1054" s="82"/>
      <c r="F1054" s="88" t="s">
        <v>37</v>
      </c>
      <c r="G1054" s="263">
        <f>Fecha_Base</f>
        <v>0</v>
      </c>
    </row>
    <row r="1055" spans="1:7" ht="24" customHeight="1" x14ac:dyDescent="0.2">
      <c r="A1055" s="264" t="s">
        <v>600</v>
      </c>
      <c r="B1055" s="83" t="str">
        <f>Ubicación</f>
        <v>9 de Julio</v>
      </c>
      <c r="C1055" s="83"/>
      <c r="D1055" s="89"/>
      <c r="E1055" s="90"/>
      <c r="G1055" s="265"/>
    </row>
    <row r="1056" spans="1:7" ht="24" customHeight="1" x14ac:dyDescent="0.2">
      <c r="A1056" s="264" t="s">
        <v>38</v>
      </c>
      <c r="B1056" s="92">
        <f>IFERROR(VALUE(LEFT(B1057,FIND(".",B1057)-1)),"")</f>
        <v>3</v>
      </c>
      <c r="C1056" s="84" t="str">
        <f>IFERROR(VLOOKUP(B1056,Tabla_CyP,2,FALSE),"")</f>
        <v>ESTRUCTURA RESISTENTE</v>
      </c>
      <c r="E1056" s="90"/>
      <c r="G1056" s="265"/>
    </row>
    <row r="1057" spans="1:123" ht="24" customHeight="1" x14ac:dyDescent="0.2">
      <c r="A1057" s="264" t="s">
        <v>24</v>
      </c>
      <c r="B1057" s="93" t="str">
        <f>IFERROR(VLOOKUP(COUNTIF($A$1:A1057,"ANALISIS DE PRECIOS"),Tabla_NumeroItem,2,FALSE),"")</f>
        <v>3.1.5</v>
      </c>
      <c r="C1057" s="84" t="str">
        <f>IFERROR(VLOOKUP(B1057,Tabla_CyP,2,FALSE),"")</f>
        <v>Hormigones para vigas de arriostramiento</v>
      </c>
      <c r="D1057" s="89"/>
      <c r="E1057" s="90"/>
      <c r="F1057" s="88" t="s">
        <v>25</v>
      </c>
      <c r="G1057" s="266" t="str">
        <f>IFERROR(VLOOKUP(B1057,Tabla_CyP,4,FALSE),"")</f>
        <v>m3</v>
      </c>
    </row>
    <row r="1058" spans="1:123" ht="24" customHeight="1" x14ac:dyDescent="0.2">
      <c r="A1058" s="264"/>
      <c r="B1058" s="83"/>
      <c r="D1058" s="89"/>
      <c r="E1058" s="90"/>
      <c r="G1058" s="265"/>
    </row>
    <row r="1059" spans="1:123" ht="24" customHeight="1" x14ac:dyDescent="0.2">
      <c r="A1059" s="425" t="s">
        <v>506</v>
      </c>
      <c r="B1059" s="426"/>
      <c r="C1059" s="427" t="s">
        <v>0</v>
      </c>
      <c r="D1059" s="427" t="s">
        <v>26</v>
      </c>
      <c r="E1059" s="429" t="s">
        <v>27</v>
      </c>
      <c r="F1059" s="431" t="s">
        <v>28</v>
      </c>
      <c r="G1059" s="431" t="s">
        <v>29</v>
      </c>
    </row>
    <row r="1060" spans="1:123" s="89" customFormat="1" ht="24" customHeight="1" x14ac:dyDescent="0.2">
      <c r="A1060" s="94" t="s">
        <v>507</v>
      </c>
      <c r="B1060" s="94" t="s">
        <v>508</v>
      </c>
      <c r="C1060" s="428"/>
      <c r="D1060" s="428"/>
      <c r="E1060" s="430"/>
      <c r="F1060" s="432"/>
      <c r="G1060" s="432"/>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3.1.5</v>
      </c>
      <c r="B1099" s="276" t="str">
        <f>C1057</f>
        <v>Hormigones para vigas de arriostramiento</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ENI Nº 66</v>
      </c>
      <c r="C1104" s="82"/>
      <c r="D1104" s="82"/>
      <c r="E1104" s="82"/>
      <c r="F1104" s="88" t="s">
        <v>37</v>
      </c>
      <c r="G1104" s="263">
        <f>Fecha_Base</f>
        <v>0</v>
      </c>
    </row>
    <row r="1105" spans="1:123" ht="24" customHeight="1" x14ac:dyDescent="0.2">
      <c r="A1105" s="264" t="s">
        <v>600</v>
      </c>
      <c r="B1105" s="83" t="str">
        <f>Ubicación</f>
        <v>9 de Julio</v>
      </c>
      <c r="C1105" s="83"/>
      <c r="D1105" s="89"/>
      <c r="E1105" s="90"/>
      <c r="G1105" s="265"/>
    </row>
    <row r="1106" spans="1:123" ht="24" customHeight="1" x14ac:dyDescent="0.2">
      <c r="A1106" s="264" t="s">
        <v>38</v>
      </c>
      <c r="B1106" s="92">
        <f>IFERROR(VALUE(LEFT(B1107,FIND(".",B1107)-1)),"")</f>
        <v>3</v>
      </c>
      <c r="C1106" s="84" t="str">
        <f>IFERROR(VLOOKUP(B1106,Tabla_CyP,2,FALSE),"")</f>
        <v>ESTRUCTURA RESISTENTE</v>
      </c>
      <c r="E1106" s="90"/>
      <c r="G1106" s="265"/>
    </row>
    <row r="1107" spans="1:123" ht="24" customHeight="1" x14ac:dyDescent="0.2">
      <c r="A1107" s="264" t="s">
        <v>24</v>
      </c>
      <c r="B1107" s="93" t="str">
        <f>IFERROR(VLOOKUP(COUNTIF($A$1:A1107,"ANALISIS DE PRECIOS"),Tabla_NumeroItem,2,FALSE),"")</f>
        <v>3.1.6</v>
      </c>
      <c r="C1107" s="84" t="str">
        <f>IFERROR(VLOOKUP(B1107,Tabla_CyP,2,FALSE),"")</f>
        <v>Hormigones para columnas de carga</v>
      </c>
      <c r="D1107" s="89"/>
      <c r="E1107" s="90"/>
      <c r="F1107" s="88" t="s">
        <v>25</v>
      </c>
      <c r="G1107" s="266" t="str">
        <f>IFERROR(VLOOKUP(B1107,Tabla_CyP,4,FALSE),"")</f>
        <v>m3</v>
      </c>
    </row>
    <row r="1108" spans="1:123" ht="24" customHeight="1" x14ac:dyDescent="0.2">
      <c r="A1108" s="264"/>
      <c r="B1108" s="83"/>
      <c r="D1108" s="89"/>
      <c r="E1108" s="90"/>
      <c r="G1108" s="265"/>
    </row>
    <row r="1109" spans="1:123" ht="24" customHeight="1" x14ac:dyDescent="0.2">
      <c r="A1109" s="425" t="s">
        <v>506</v>
      </c>
      <c r="B1109" s="426"/>
      <c r="C1109" s="427" t="s">
        <v>0</v>
      </c>
      <c r="D1109" s="427" t="s">
        <v>26</v>
      </c>
      <c r="E1109" s="429" t="s">
        <v>27</v>
      </c>
      <c r="F1109" s="431" t="s">
        <v>28</v>
      </c>
      <c r="G1109" s="431" t="s">
        <v>29</v>
      </c>
    </row>
    <row r="1110" spans="1:123" s="89" customFormat="1" ht="24" customHeight="1" x14ac:dyDescent="0.2">
      <c r="A1110" s="94" t="s">
        <v>507</v>
      </c>
      <c r="B1110" s="94" t="s">
        <v>508</v>
      </c>
      <c r="C1110" s="428"/>
      <c r="D1110" s="428"/>
      <c r="E1110" s="430"/>
      <c r="F1110" s="432"/>
      <c r="G1110" s="432"/>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3.1.6</v>
      </c>
      <c r="B1149" s="276" t="str">
        <f>C1107</f>
        <v>Hormigones para columnas de carga</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ENI Nº 66</v>
      </c>
      <c r="C1154" s="82"/>
      <c r="D1154" s="82"/>
      <c r="E1154" s="82"/>
      <c r="F1154" s="88" t="s">
        <v>37</v>
      </c>
      <c r="G1154" s="263">
        <f>Fecha_Base</f>
        <v>0</v>
      </c>
    </row>
    <row r="1155" spans="1:123" ht="24" customHeight="1" x14ac:dyDescent="0.2">
      <c r="A1155" s="264" t="s">
        <v>600</v>
      </c>
      <c r="B1155" s="83" t="str">
        <f>Ubicación</f>
        <v>9 de Julio</v>
      </c>
      <c r="C1155" s="83"/>
      <c r="D1155" s="89"/>
      <c r="E1155" s="90"/>
      <c r="G1155" s="265"/>
    </row>
    <row r="1156" spans="1:123" ht="24" customHeight="1" x14ac:dyDescent="0.2">
      <c r="A1156" s="264" t="s">
        <v>38</v>
      </c>
      <c r="B1156" s="92">
        <f>IFERROR(VALUE(LEFT(B1157,FIND(".",B1157)-1)),"")</f>
        <v>3</v>
      </c>
      <c r="C1156" s="84" t="str">
        <f>IFERROR(VLOOKUP(B1156,Tabla_CyP,2,FALSE),"")</f>
        <v>ESTRUCTURA RESISTENTE</v>
      </c>
      <c r="E1156" s="90"/>
      <c r="G1156" s="265"/>
    </row>
    <row r="1157" spans="1:123" ht="24" customHeight="1" x14ac:dyDescent="0.2">
      <c r="A1157" s="264" t="s">
        <v>24</v>
      </c>
      <c r="B1157" s="93" t="str">
        <f>IFERROR(VLOOKUP(COUNTIF($A$1:A1157,"ANALISIS DE PRECIOS"),Tabla_NumeroItem,2,FALSE),"")</f>
        <v>3.1.7</v>
      </c>
      <c r="C1157" s="84" t="str">
        <f>IFERROR(VLOOKUP(B1157,Tabla_CyP,2,FALSE),"")</f>
        <v>Hormigones para columnas de encadenado</v>
      </c>
      <c r="D1157" s="89"/>
      <c r="E1157" s="90"/>
      <c r="F1157" s="88" t="s">
        <v>25</v>
      </c>
      <c r="G1157" s="266" t="str">
        <f>IFERROR(VLOOKUP(B1157,Tabla_CyP,4,FALSE),"")</f>
        <v>m3</v>
      </c>
    </row>
    <row r="1158" spans="1:123" ht="24" customHeight="1" x14ac:dyDescent="0.2">
      <c r="A1158" s="264"/>
      <c r="B1158" s="83"/>
      <c r="D1158" s="89"/>
      <c r="E1158" s="90"/>
      <c r="G1158" s="265"/>
    </row>
    <row r="1159" spans="1:123" ht="24" customHeight="1" x14ac:dyDescent="0.2">
      <c r="A1159" s="425" t="s">
        <v>506</v>
      </c>
      <c r="B1159" s="426"/>
      <c r="C1159" s="427" t="s">
        <v>0</v>
      </c>
      <c r="D1159" s="427" t="s">
        <v>26</v>
      </c>
      <c r="E1159" s="429" t="s">
        <v>27</v>
      </c>
      <c r="F1159" s="431" t="s">
        <v>28</v>
      </c>
      <c r="G1159" s="431" t="s">
        <v>29</v>
      </c>
    </row>
    <row r="1160" spans="1:123" s="89" customFormat="1" ht="24" customHeight="1" x14ac:dyDescent="0.2">
      <c r="A1160" s="94" t="s">
        <v>507</v>
      </c>
      <c r="B1160" s="94" t="s">
        <v>508</v>
      </c>
      <c r="C1160" s="428"/>
      <c r="D1160" s="428"/>
      <c r="E1160" s="430"/>
      <c r="F1160" s="432"/>
      <c r="G1160" s="432"/>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3.1.7</v>
      </c>
      <c r="B1199" s="276" t="str">
        <f>C1157</f>
        <v>Hormigones para columnas de encadenado</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ENI Nº 66</v>
      </c>
      <c r="C1204" s="82"/>
      <c r="D1204" s="82"/>
      <c r="E1204" s="82"/>
      <c r="F1204" s="88" t="s">
        <v>37</v>
      </c>
      <c r="G1204" s="263">
        <f>Fecha_Base</f>
        <v>0</v>
      </c>
    </row>
    <row r="1205" spans="1:123" ht="24" customHeight="1" x14ac:dyDescent="0.2">
      <c r="A1205" s="264" t="s">
        <v>600</v>
      </c>
      <c r="B1205" s="83" t="str">
        <f>Ubicación</f>
        <v>9 de Julio</v>
      </c>
      <c r="C1205" s="83"/>
      <c r="D1205" s="89"/>
      <c r="E1205" s="90"/>
      <c r="G1205" s="265"/>
    </row>
    <row r="1206" spans="1:123" ht="24" customHeight="1" x14ac:dyDescent="0.2">
      <c r="A1206" s="264" t="s">
        <v>38</v>
      </c>
      <c r="B1206" s="92">
        <f>IFERROR(VALUE(LEFT(B1207,FIND(".",B1207)-1)),"")</f>
        <v>3</v>
      </c>
      <c r="C1206" s="84" t="str">
        <f>IFERROR(VLOOKUP(B1206,Tabla_CyP,2,FALSE),"")</f>
        <v>ESTRUCTURA RESISTENTE</v>
      </c>
      <c r="E1206" s="90"/>
      <c r="G1206" s="265"/>
    </row>
    <row r="1207" spans="1:123" ht="24" customHeight="1" x14ac:dyDescent="0.2">
      <c r="A1207" s="264" t="s">
        <v>24</v>
      </c>
      <c r="B1207" s="93" t="str">
        <f>IFERROR(VLOOKUP(COUNTIF($A$1:A1207,"ANALISIS DE PRECIOS"),Tabla_NumeroItem,2,FALSE),"")</f>
        <v>3.1.8</v>
      </c>
      <c r="C1207" s="84" t="str">
        <f>IFERROR(VLOOKUP(B1207,Tabla_CyP,2,FALSE),"")</f>
        <v>Hormigones para vigas  de carga</v>
      </c>
      <c r="D1207" s="89"/>
      <c r="E1207" s="90"/>
      <c r="F1207" s="88" t="s">
        <v>25</v>
      </c>
      <c r="G1207" s="266" t="str">
        <f>IFERROR(VLOOKUP(B1207,Tabla_CyP,4,FALSE),"")</f>
        <v>m3</v>
      </c>
    </row>
    <row r="1208" spans="1:123" ht="24" customHeight="1" x14ac:dyDescent="0.2">
      <c r="A1208" s="264"/>
      <c r="B1208" s="83"/>
      <c r="D1208" s="89"/>
      <c r="E1208" s="90"/>
      <c r="G1208" s="265"/>
    </row>
    <row r="1209" spans="1:123" ht="24" customHeight="1" x14ac:dyDescent="0.2">
      <c r="A1209" s="425" t="s">
        <v>506</v>
      </c>
      <c r="B1209" s="426"/>
      <c r="C1209" s="427" t="s">
        <v>0</v>
      </c>
      <c r="D1209" s="427" t="s">
        <v>26</v>
      </c>
      <c r="E1209" s="429" t="s">
        <v>27</v>
      </c>
      <c r="F1209" s="431" t="s">
        <v>28</v>
      </c>
      <c r="G1209" s="431" t="s">
        <v>29</v>
      </c>
    </row>
    <row r="1210" spans="1:123" s="89" customFormat="1" ht="24" customHeight="1" x14ac:dyDescent="0.2">
      <c r="A1210" s="94" t="s">
        <v>507</v>
      </c>
      <c r="B1210" s="94" t="s">
        <v>508</v>
      </c>
      <c r="C1210" s="428"/>
      <c r="D1210" s="428"/>
      <c r="E1210" s="430"/>
      <c r="F1210" s="432"/>
      <c r="G1210" s="432"/>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3.1.8</v>
      </c>
      <c r="B1249" s="276" t="str">
        <f>C1207</f>
        <v>Hormigones para vigas  de carga</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ENI Nº 66</v>
      </c>
      <c r="C1254" s="82"/>
      <c r="D1254" s="82"/>
      <c r="E1254" s="82"/>
      <c r="F1254" s="88" t="s">
        <v>37</v>
      </c>
      <c r="G1254" s="263">
        <f>Fecha_Base</f>
        <v>0</v>
      </c>
    </row>
    <row r="1255" spans="1:123" ht="24" customHeight="1" x14ac:dyDescent="0.2">
      <c r="A1255" s="264" t="s">
        <v>600</v>
      </c>
      <c r="B1255" s="83" t="str">
        <f>Ubicación</f>
        <v>9 de Julio</v>
      </c>
      <c r="C1255" s="83"/>
      <c r="D1255" s="89"/>
      <c r="E1255" s="90"/>
      <c r="G1255" s="265"/>
    </row>
    <row r="1256" spans="1:123" ht="24" customHeight="1" x14ac:dyDescent="0.2">
      <c r="A1256" s="264" t="s">
        <v>38</v>
      </c>
      <c r="B1256" s="92">
        <f>IFERROR(VALUE(LEFT(B1257,FIND(".",B1257)-1)),"")</f>
        <v>3</v>
      </c>
      <c r="C1256" s="84" t="str">
        <f>IFERROR(VLOOKUP(B1256,Tabla_CyP,2,FALSE),"")</f>
        <v>ESTRUCTURA RESISTENTE</v>
      </c>
      <c r="E1256" s="90"/>
      <c r="G1256" s="265"/>
    </row>
    <row r="1257" spans="1:123" ht="24" customHeight="1" x14ac:dyDescent="0.2">
      <c r="A1257" s="264" t="s">
        <v>24</v>
      </c>
      <c r="B1257" s="93" t="str">
        <f>IFERROR(VLOOKUP(COUNTIF($A$1:A1257,"ANALISIS DE PRECIOS"),Tabla_NumeroItem,2,FALSE),"")</f>
        <v>3.1.9</v>
      </c>
      <c r="C1257" s="84" t="str">
        <f>IFERROR(VLOOKUP(B1257,Tabla_CyP,2,FALSE),"")</f>
        <v>Hormigones para vigas de encadenado</v>
      </c>
      <c r="D1257" s="89"/>
      <c r="E1257" s="90"/>
      <c r="F1257" s="88" t="s">
        <v>25</v>
      </c>
      <c r="G1257" s="266" t="str">
        <f>IFERROR(VLOOKUP(B1257,Tabla_CyP,4,FALSE),"")</f>
        <v>m3</v>
      </c>
    </row>
    <row r="1258" spans="1:123" ht="24" customHeight="1" x14ac:dyDescent="0.2">
      <c r="A1258" s="264"/>
      <c r="B1258" s="83"/>
      <c r="D1258" s="89"/>
      <c r="E1258" s="90"/>
      <c r="G1258" s="265"/>
    </row>
    <row r="1259" spans="1:123" ht="24" customHeight="1" x14ac:dyDescent="0.2">
      <c r="A1259" s="425" t="s">
        <v>506</v>
      </c>
      <c r="B1259" s="426"/>
      <c r="C1259" s="427" t="s">
        <v>0</v>
      </c>
      <c r="D1259" s="427" t="s">
        <v>26</v>
      </c>
      <c r="E1259" s="429" t="s">
        <v>27</v>
      </c>
      <c r="F1259" s="431" t="s">
        <v>28</v>
      </c>
      <c r="G1259" s="431" t="s">
        <v>29</v>
      </c>
    </row>
    <row r="1260" spans="1:123" s="89" customFormat="1" ht="24" customHeight="1" x14ac:dyDescent="0.2">
      <c r="A1260" s="94" t="s">
        <v>507</v>
      </c>
      <c r="B1260" s="94" t="s">
        <v>508</v>
      </c>
      <c r="C1260" s="428"/>
      <c r="D1260" s="428"/>
      <c r="E1260" s="430"/>
      <c r="F1260" s="432"/>
      <c r="G1260" s="432"/>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3.1.9</v>
      </c>
      <c r="B1299" s="276" t="str">
        <f>C1257</f>
        <v>Hormigones para vigas de encadenado</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ENI Nº 66</v>
      </c>
      <c r="C1304" s="82"/>
      <c r="D1304" s="82"/>
      <c r="E1304" s="82"/>
      <c r="F1304" s="88" t="s">
        <v>37</v>
      </c>
      <c r="G1304" s="263">
        <f>Fecha_Base</f>
        <v>0</v>
      </c>
    </row>
    <row r="1305" spans="1:123" ht="24" customHeight="1" x14ac:dyDescent="0.2">
      <c r="A1305" s="264" t="s">
        <v>600</v>
      </c>
      <c r="B1305" s="83" t="str">
        <f>Ubicación</f>
        <v>9 de Julio</v>
      </c>
      <c r="C1305" s="83"/>
      <c r="D1305" s="89"/>
      <c r="E1305" s="90"/>
      <c r="G1305" s="265"/>
    </row>
    <row r="1306" spans="1:123" ht="24" customHeight="1" x14ac:dyDescent="0.2">
      <c r="A1306" s="264" t="s">
        <v>38</v>
      </c>
      <c r="B1306" s="92">
        <f>IFERROR(VALUE(LEFT(B1307,FIND(".",B1307)-1)),"")</f>
        <v>3</v>
      </c>
      <c r="C1306" s="84" t="str">
        <f>IFERROR(VLOOKUP(B1306,Tabla_CyP,2,FALSE),"")</f>
        <v>ESTRUCTURA RESISTENTE</v>
      </c>
      <c r="E1306" s="90"/>
      <c r="G1306" s="265"/>
    </row>
    <row r="1307" spans="1:123" ht="24" customHeight="1" x14ac:dyDescent="0.2">
      <c r="A1307" s="264" t="s">
        <v>24</v>
      </c>
      <c r="B1307" s="93" t="str">
        <f>IFERROR(VLOOKUP(COUNTIF($A$1:A1307,"ANALISIS DE PRECIOS"),Tabla_NumeroItem,2,FALSE),"")</f>
        <v>3.1.10</v>
      </c>
      <c r="C1307" s="84" t="str">
        <f>IFERROR(VLOOKUP(B1307,Tabla_CyP,2,FALSE),"")</f>
        <v>Hormigones para losas</v>
      </c>
      <c r="D1307" s="89"/>
      <c r="E1307" s="90"/>
      <c r="F1307" s="88" t="s">
        <v>25</v>
      </c>
      <c r="G1307" s="266" t="str">
        <f>IFERROR(VLOOKUP(B1307,Tabla_CyP,4,FALSE),"")</f>
        <v>m3</v>
      </c>
    </row>
    <row r="1308" spans="1:123" ht="24" customHeight="1" x14ac:dyDescent="0.2">
      <c r="A1308" s="264"/>
      <c r="B1308" s="83"/>
      <c r="D1308" s="89"/>
      <c r="E1308" s="90"/>
      <c r="G1308" s="265"/>
    </row>
    <row r="1309" spans="1:123" ht="24" customHeight="1" x14ac:dyDescent="0.2">
      <c r="A1309" s="425" t="s">
        <v>506</v>
      </c>
      <c r="B1309" s="426"/>
      <c r="C1309" s="427" t="s">
        <v>0</v>
      </c>
      <c r="D1309" s="427" t="s">
        <v>26</v>
      </c>
      <c r="E1309" s="429" t="s">
        <v>27</v>
      </c>
      <c r="F1309" s="431" t="s">
        <v>28</v>
      </c>
      <c r="G1309" s="431" t="s">
        <v>29</v>
      </c>
    </row>
    <row r="1310" spans="1:123" s="89" customFormat="1" ht="24" customHeight="1" x14ac:dyDescent="0.2">
      <c r="A1310" s="94" t="s">
        <v>507</v>
      </c>
      <c r="B1310" s="94" t="s">
        <v>508</v>
      </c>
      <c r="C1310" s="428"/>
      <c r="D1310" s="428"/>
      <c r="E1310" s="430"/>
      <c r="F1310" s="432"/>
      <c r="G1310" s="432"/>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3.1.10</v>
      </c>
      <c r="B1349" s="276" t="str">
        <f>C1307</f>
        <v>Hormigones para losas</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ENI Nº 66</v>
      </c>
      <c r="C1354" s="82"/>
      <c r="D1354" s="82"/>
      <c r="E1354" s="82"/>
      <c r="F1354" s="88" t="s">
        <v>37</v>
      </c>
      <c r="G1354" s="263">
        <f>Fecha_Base</f>
        <v>0</v>
      </c>
    </row>
    <row r="1355" spans="1:123" ht="24" customHeight="1" x14ac:dyDescent="0.2">
      <c r="A1355" s="264" t="s">
        <v>600</v>
      </c>
      <c r="B1355" s="83" t="str">
        <f>Ubicación</f>
        <v>9 de Julio</v>
      </c>
      <c r="C1355" s="83"/>
      <c r="D1355" s="89"/>
      <c r="E1355" s="90"/>
      <c r="G1355" s="265"/>
    </row>
    <row r="1356" spans="1:123" ht="24" customHeight="1" x14ac:dyDescent="0.2">
      <c r="A1356" s="264" t="s">
        <v>38</v>
      </c>
      <c r="B1356" s="92">
        <f>IFERROR(VALUE(LEFT(B1357,FIND(".",B1357)-1)),"")</f>
        <v>3</v>
      </c>
      <c r="C1356" s="84" t="str">
        <f>IFERROR(VLOOKUP(B1356,Tabla_CyP,2,FALSE),"")</f>
        <v>ESTRUCTURA RESISTENTE</v>
      </c>
      <c r="E1356" s="90"/>
      <c r="G1356" s="265"/>
    </row>
    <row r="1357" spans="1:123" ht="24" customHeight="1" x14ac:dyDescent="0.2">
      <c r="A1357" s="264" t="s">
        <v>24</v>
      </c>
      <c r="B1357" s="93" t="str">
        <f>IFERROR(VLOOKUP(COUNTIF($A$1:A1357,"ANALISIS DE PRECIOS"),Tabla_NumeroItem,2,FALSE),"")</f>
        <v>3.2.1</v>
      </c>
      <c r="C1357" s="84" t="str">
        <f>IFERROR(VLOOKUP(B1357,Tabla_CyP,2,FALSE),"")</f>
        <v>Vigas, correas, y cerramiento</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25" t="s">
        <v>506</v>
      </c>
      <c r="B1359" s="426"/>
      <c r="C1359" s="427" t="s">
        <v>0</v>
      </c>
      <c r="D1359" s="427" t="s">
        <v>26</v>
      </c>
      <c r="E1359" s="429" t="s">
        <v>27</v>
      </c>
      <c r="F1359" s="431" t="s">
        <v>28</v>
      </c>
      <c r="G1359" s="431" t="s">
        <v>29</v>
      </c>
    </row>
    <row r="1360" spans="1:123" s="89" customFormat="1" ht="24" customHeight="1" x14ac:dyDescent="0.2">
      <c r="A1360" s="94" t="s">
        <v>507</v>
      </c>
      <c r="B1360" s="94" t="s">
        <v>508</v>
      </c>
      <c r="C1360" s="428"/>
      <c r="D1360" s="428"/>
      <c r="E1360" s="430"/>
      <c r="F1360" s="432"/>
      <c r="G1360" s="432"/>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3.2.1</v>
      </c>
      <c r="B1399" s="276" t="str">
        <f>C1357</f>
        <v>Vigas, correas, y cerramiento</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ENI Nº 66</v>
      </c>
      <c r="C1404" s="82"/>
      <c r="D1404" s="82"/>
      <c r="E1404" s="82"/>
      <c r="F1404" s="88" t="s">
        <v>37</v>
      </c>
      <c r="G1404" s="263">
        <f>Fecha_Base</f>
        <v>0</v>
      </c>
    </row>
    <row r="1405" spans="1:7" ht="24" customHeight="1" x14ac:dyDescent="0.2">
      <c r="A1405" s="264" t="s">
        <v>600</v>
      </c>
      <c r="B1405" s="83" t="str">
        <f>Ubicación</f>
        <v>9 de Julio</v>
      </c>
      <c r="C1405" s="83"/>
      <c r="D1405" s="89"/>
      <c r="E1405" s="90"/>
      <c r="G1405" s="265"/>
    </row>
    <row r="1406" spans="1:7" ht="24" customHeight="1" x14ac:dyDescent="0.2">
      <c r="A1406" s="264" t="s">
        <v>38</v>
      </c>
      <c r="B1406" s="92">
        <f>IFERROR(VALUE(LEFT(B1407,FIND(".",B1407)-1)),"")</f>
        <v>3</v>
      </c>
      <c r="C1406" s="84" t="str">
        <f>IFERROR(VLOOKUP(B1406,Tabla_CyP,2,FALSE),"")</f>
        <v>ESTRUCTURA RESISTENTE</v>
      </c>
      <c r="E1406" s="90"/>
      <c r="G1406" s="265"/>
    </row>
    <row r="1407" spans="1:7" ht="24" customHeight="1" x14ac:dyDescent="0.2">
      <c r="A1407" s="264" t="s">
        <v>24</v>
      </c>
      <c r="B1407" s="93" t="str">
        <f>IFERROR(VLOOKUP(COUNTIF($A$1:A1407,"ANALISIS DE PRECIOS"),Tabla_NumeroItem,2,FALSE),"")</f>
        <v>3.2.2</v>
      </c>
      <c r="C1407" s="84" t="str">
        <f>IFERROR(VLOOKUP(B1407,Tabla_CyP,2,FALSE),"")</f>
        <v>Construcción de Torre de Tanque</v>
      </c>
      <c r="D1407" s="89"/>
      <c r="E1407" s="90"/>
      <c r="F1407" s="88" t="s">
        <v>25</v>
      </c>
      <c r="G1407" s="266" t="str">
        <f>IFERROR(VLOOKUP(B1407,Tabla_CyP,4,FALSE),"")</f>
        <v>m2</v>
      </c>
    </row>
    <row r="1408" spans="1:7" ht="24" customHeight="1" x14ac:dyDescent="0.2">
      <c r="A1408" s="264"/>
      <c r="B1408" s="83"/>
      <c r="D1408" s="89"/>
      <c r="E1408" s="90"/>
      <c r="G1408" s="265"/>
    </row>
    <row r="1409" spans="1:123" ht="24" customHeight="1" x14ac:dyDescent="0.2">
      <c r="A1409" s="425" t="s">
        <v>506</v>
      </c>
      <c r="B1409" s="426"/>
      <c r="C1409" s="427" t="s">
        <v>0</v>
      </c>
      <c r="D1409" s="427" t="s">
        <v>26</v>
      </c>
      <c r="E1409" s="429" t="s">
        <v>27</v>
      </c>
      <c r="F1409" s="431" t="s">
        <v>28</v>
      </c>
      <c r="G1409" s="431" t="s">
        <v>29</v>
      </c>
    </row>
    <row r="1410" spans="1:123" s="89" customFormat="1" ht="24" customHeight="1" x14ac:dyDescent="0.2">
      <c r="A1410" s="94" t="s">
        <v>507</v>
      </c>
      <c r="B1410" s="94" t="s">
        <v>508</v>
      </c>
      <c r="C1410" s="428"/>
      <c r="D1410" s="428"/>
      <c r="E1410" s="430"/>
      <c r="F1410" s="432"/>
      <c r="G1410" s="432"/>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3.2.2</v>
      </c>
      <c r="B1449" s="276" t="str">
        <f>C1407</f>
        <v>Construcción de Torre de Tanque</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ENI Nº 66</v>
      </c>
      <c r="C1454" s="82"/>
      <c r="D1454" s="82"/>
      <c r="E1454" s="82"/>
      <c r="F1454" s="88" t="s">
        <v>37</v>
      </c>
      <c r="G1454" s="263">
        <f>Fecha_Base</f>
        <v>0</v>
      </c>
    </row>
    <row r="1455" spans="1:7" ht="24" customHeight="1" x14ac:dyDescent="0.2">
      <c r="A1455" s="264" t="s">
        <v>600</v>
      </c>
      <c r="B1455" s="83" t="str">
        <f>Ubicación</f>
        <v>9 de Julio</v>
      </c>
      <c r="C1455" s="83"/>
      <c r="D1455" s="89"/>
      <c r="E1455" s="90"/>
      <c r="G1455" s="265"/>
    </row>
    <row r="1456" spans="1:7" ht="24" customHeight="1" x14ac:dyDescent="0.2">
      <c r="A1456" s="264" t="s">
        <v>38</v>
      </c>
      <c r="B1456" s="92">
        <f>IFERROR(VALUE(LEFT(B1457,FIND(".",B1457)-1)),"")</f>
        <v>3</v>
      </c>
      <c r="C1456" s="84" t="str">
        <f>IFERROR(VLOOKUP(B1456,Tabla_CyP,2,FALSE),"")</f>
        <v>ESTRUCTURA RESISTENTE</v>
      </c>
      <c r="E1456" s="90"/>
      <c r="G1456" s="265"/>
    </row>
    <row r="1457" spans="1:123" ht="24" customHeight="1" x14ac:dyDescent="0.2">
      <c r="A1457" s="264" t="s">
        <v>24</v>
      </c>
      <c r="B1457" s="93" t="str">
        <f>IFERROR(VLOOKUP(COUNTIF($A$1:A1457,"ANALISIS DE PRECIOS"),Tabla_NumeroItem,2,FALSE),"")</f>
        <v>3.2.5</v>
      </c>
      <c r="C1457" s="84" t="str">
        <f>IFERROR(VLOOKUP(B1457,Tabla_CyP,2,FALSE),"")</f>
        <v>Pérgolas metálicas</v>
      </c>
      <c r="D1457" s="89"/>
      <c r="E1457" s="90"/>
      <c r="F1457" s="88" t="s">
        <v>25</v>
      </c>
      <c r="G1457" s="266" t="str">
        <f>IFERROR(VLOOKUP(B1457,Tabla_CyP,4,FALSE),"")</f>
        <v>m2</v>
      </c>
    </row>
    <row r="1458" spans="1:123" ht="24" customHeight="1" x14ac:dyDescent="0.2">
      <c r="A1458" s="264"/>
      <c r="B1458" s="83"/>
      <c r="D1458" s="89"/>
      <c r="E1458" s="90"/>
      <c r="G1458" s="265"/>
    </row>
    <row r="1459" spans="1:123" ht="24" customHeight="1" x14ac:dyDescent="0.2">
      <c r="A1459" s="425" t="s">
        <v>506</v>
      </c>
      <c r="B1459" s="426"/>
      <c r="C1459" s="427" t="s">
        <v>0</v>
      </c>
      <c r="D1459" s="427" t="s">
        <v>26</v>
      </c>
      <c r="E1459" s="429" t="s">
        <v>27</v>
      </c>
      <c r="F1459" s="431" t="s">
        <v>28</v>
      </c>
      <c r="G1459" s="431" t="s">
        <v>29</v>
      </c>
    </row>
    <row r="1460" spans="1:123" s="89" customFormat="1" ht="24" customHeight="1" x14ac:dyDescent="0.2">
      <c r="A1460" s="94" t="s">
        <v>507</v>
      </c>
      <c r="B1460" s="94" t="s">
        <v>508</v>
      </c>
      <c r="C1460" s="428"/>
      <c r="D1460" s="428"/>
      <c r="E1460" s="430"/>
      <c r="F1460" s="432"/>
      <c r="G1460" s="432"/>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3.2.5</v>
      </c>
      <c r="B1499" s="276" t="str">
        <f>C1457</f>
        <v>Pérgolas metálicas</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ENI Nº 66</v>
      </c>
      <c r="C1504" s="82"/>
      <c r="D1504" s="82"/>
      <c r="E1504" s="82"/>
      <c r="F1504" s="88" t="s">
        <v>37</v>
      </c>
      <c r="G1504" s="263">
        <f>Fecha_Base</f>
        <v>0</v>
      </c>
    </row>
    <row r="1505" spans="1:123" ht="24" customHeight="1" x14ac:dyDescent="0.2">
      <c r="A1505" s="264" t="s">
        <v>600</v>
      </c>
      <c r="B1505" s="83" t="str">
        <f>Ubicación</f>
        <v>9 de Julio</v>
      </c>
      <c r="C1505" s="83"/>
      <c r="D1505" s="89"/>
      <c r="E1505" s="90"/>
      <c r="G1505" s="265"/>
    </row>
    <row r="1506" spans="1:123" ht="24" customHeight="1" x14ac:dyDescent="0.2">
      <c r="A1506" s="264" t="s">
        <v>38</v>
      </c>
      <c r="B1506" s="92">
        <f>IFERROR(VALUE(LEFT(B1507,FIND(".",B1507)-1)),"")</f>
        <v>4</v>
      </c>
      <c r="C1506" s="84" t="str">
        <f>IFERROR(VLOOKUP(B1506,Tabla_CyP,2,FALSE),"")</f>
        <v xml:space="preserve"> ALBAÑILERÍA</v>
      </c>
      <c r="E1506" s="90"/>
      <c r="G1506" s="265"/>
    </row>
    <row r="1507" spans="1:123" ht="24" customHeight="1" x14ac:dyDescent="0.2">
      <c r="A1507" s="264" t="s">
        <v>24</v>
      </c>
      <c r="B1507" s="93" t="str">
        <f>IFERROR(VLOOKUP(COUNTIF($A$1:A1507,"ANALISIS DE PRECIOS"),Tabla_NumeroItem,2,FALSE),"")</f>
        <v>4.1.1</v>
      </c>
      <c r="C1507" s="84" t="str">
        <f>IFERROR(VLOOKUP(B1507,Tabla_CyP,2,FALSE),"")</f>
        <v>Mamposterías  de 0,40 m</v>
      </c>
      <c r="D1507" s="89"/>
      <c r="E1507" s="90"/>
      <c r="F1507" s="88" t="s">
        <v>25</v>
      </c>
      <c r="G1507" s="266" t="str">
        <f>IFERROR(VLOOKUP(B1507,Tabla_CyP,4,FALSE),"")</f>
        <v>m3</v>
      </c>
    </row>
    <row r="1508" spans="1:123" ht="24" customHeight="1" x14ac:dyDescent="0.2">
      <c r="A1508" s="264"/>
      <c r="B1508" s="83"/>
      <c r="D1508" s="89"/>
      <c r="E1508" s="90"/>
      <c r="G1508" s="265"/>
    </row>
    <row r="1509" spans="1:123" ht="24" customHeight="1" x14ac:dyDescent="0.2">
      <c r="A1509" s="425" t="s">
        <v>506</v>
      </c>
      <c r="B1509" s="426"/>
      <c r="C1509" s="427" t="s">
        <v>0</v>
      </c>
      <c r="D1509" s="427" t="s">
        <v>26</v>
      </c>
      <c r="E1509" s="429" t="s">
        <v>27</v>
      </c>
      <c r="F1509" s="431" t="s">
        <v>28</v>
      </c>
      <c r="G1509" s="431" t="s">
        <v>29</v>
      </c>
    </row>
    <row r="1510" spans="1:123" s="89" customFormat="1" ht="24" customHeight="1" x14ac:dyDescent="0.2">
      <c r="A1510" s="94" t="s">
        <v>507</v>
      </c>
      <c r="B1510" s="94" t="s">
        <v>508</v>
      </c>
      <c r="C1510" s="428"/>
      <c r="D1510" s="428"/>
      <c r="E1510" s="430"/>
      <c r="F1510" s="432"/>
      <c r="G1510" s="432"/>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4.1.1</v>
      </c>
      <c r="B1549" s="276" t="str">
        <f>C1507</f>
        <v>Mamposterías  de 0,40 m</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ENI Nº 66</v>
      </c>
      <c r="C1554" s="82"/>
      <c r="D1554" s="82"/>
      <c r="E1554" s="82"/>
      <c r="F1554" s="88" t="s">
        <v>37</v>
      </c>
      <c r="G1554" s="263">
        <f>Fecha_Base</f>
        <v>0</v>
      </c>
    </row>
    <row r="1555" spans="1:123" ht="24" customHeight="1" x14ac:dyDescent="0.2">
      <c r="A1555" s="264" t="s">
        <v>600</v>
      </c>
      <c r="B1555" s="83" t="str">
        <f>Ubicación</f>
        <v>9 de Julio</v>
      </c>
      <c r="C1555" s="83"/>
      <c r="D1555" s="89"/>
      <c r="E1555" s="90"/>
      <c r="G1555" s="265"/>
    </row>
    <row r="1556" spans="1:123" ht="24" customHeight="1" x14ac:dyDescent="0.2">
      <c r="A1556" s="264" t="s">
        <v>38</v>
      </c>
      <c r="B1556" s="92">
        <f>IFERROR(VALUE(LEFT(B1557,FIND(".",B1557)-1)),"")</f>
        <v>4</v>
      </c>
      <c r="C1556" s="84" t="str">
        <f>IFERROR(VLOOKUP(B1556,Tabla_CyP,2,FALSE),"")</f>
        <v xml:space="preserve"> ALBAÑILERÍA</v>
      </c>
      <c r="E1556" s="90"/>
      <c r="G1556" s="265"/>
    </row>
    <row r="1557" spans="1:123" ht="24" customHeight="1" x14ac:dyDescent="0.2">
      <c r="A1557" s="264" t="s">
        <v>24</v>
      </c>
      <c r="B1557" s="93" t="str">
        <f>IFERROR(VLOOKUP(COUNTIF($A$1:A1557,"ANALISIS DE PRECIOS"),Tabla_NumeroItem,2,FALSE),"")</f>
        <v>4.1.2</v>
      </c>
      <c r="C1557" s="84" t="str">
        <f>IFERROR(VLOOKUP(B1557,Tabla_CyP,2,FALSE),"")</f>
        <v>Mamposterías  de ladrillón de 0,30 m</v>
      </c>
      <c r="D1557" s="89"/>
      <c r="E1557" s="90"/>
      <c r="F1557" s="88" t="s">
        <v>25</v>
      </c>
      <c r="G1557" s="266" t="str">
        <f>IFERROR(VLOOKUP(B1557,Tabla_CyP,4,FALSE),"")</f>
        <v>m2</v>
      </c>
    </row>
    <row r="1558" spans="1:123" ht="24" customHeight="1" x14ac:dyDescent="0.2">
      <c r="A1558" s="264"/>
      <c r="B1558" s="83"/>
      <c r="D1558" s="89"/>
      <c r="E1558" s="90"/>
      <c r="G1558" s="265"/>
    </row>
    <row r="1559" spans="1:123" ht="24" customHeight="1" x14ac:dyDescent="0.2">
      <c r="A1559" s="425" t="s">
        <v>506</v>
      </c>
      <c r="B1559" s="426"/>
      <c r="C1559" s="427" t="s">
        <v>0</v>
      </c>
      <c r="D1559" s="427" t="s">
        <v>26</v>
      </c>
      <c r="E1559" s="429" t="s">
        <v>27</v>
      </c>
      <c r="F1559" s="431" t="s">
        <v>28</v>
      </c>
      <c r="G1559" s="431" t="s">
        <v>29</v>
      </c>
    </row>
    <row r="1560" spans="1:123" s="89" customFormat="1" ht="24" customHeight="1" x14ac:dyDescent="0.2">
      <c r="A1560" s="94" t="s">
        <v>507</v>
      </c>
      <c r="B1560" s="94" t="s">
        <v>508</v>
      </c>
      <c r="C1560" s="428"/>
      <c r="D1560" s="428"/>
      <c r="E1560" s="430"/>
      <c r="F1560" s="432"/>
      <c r="G1560" s="432"/>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4.1.2</v>
      </c>
      <c r="B1599" s="276" t="str">
        <f>C1557</f>
        <v>Mamposterías  de ladrillón de 0,30 m</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ENI Nº 66</v>
      </c>
      <c r="C1604" s="82"/>
      <c r="D1604" s="82"/>
      <c r="E1604" s="82"/>
      <c r="F1604" s="88" t="s">
        <v>37</v>
      </c>
      <c r="G1604" s="263">
        <f>Fecha_Base</f>
        <v>0</v>
      </c>
    </row>
    <row r="1605" spans="1:123" ht="24" customHeight="1" x14ac:dyDescent="0.2">
      <c r="A1605" s="264" t="s">
        <v>600</v>
      </c>
      <c r="B1605" s="83" t="str">
        <f>Ubicación</f>
        <v>9 de Julio</v>
      </c>
      <c r="C1605" s="83"/>
      <c r="D1605" s="89"/>
      <c r="E1605" s="90"/>
      <c r="G1605" s="265"/>
    </row>
    <row r="1606" spans="1:123" ht="24" customHeight="1" x14ac:dyDescent="0.2">
      <c r="A1606" s="264" t="s">
        <v>38</v>
      </c>
      <c r="B1606" s="92">
        <f>IFERROR(VALUE(LEFT(B1607,FIND(".",B1607)-1)),"")</f>
        <v>4</v>
      </c>
      <c r="C1606" s="84" t="str">
        <f>IFERROR(VLOOKUP(B1606,Tabla_CyP,2,FALSE),"")</f>
        <v xml:space="preserve"> ALBAÑILERÍA</v>
      </c>
      <c r="E1606" s="90"/>
      <c r="G1606" s="265"/>
    </row>
    <row r="1607" spans="1:123" ht="24" customHeight="1" x14ac:dyDescent="0.2">
      <c r="A1607" s="264" t="s">
        <v>24</v>
      </c>
      <c r="B1607" s="93" t="str">
        <f>IFERROR(VLOOKUP(COUNTIF($A$1:A1607,"ANALISIS DE PRECIOS"),Tabla_NumeroItem,2,FALSE),"")</f>
        <v>4.1.3</v>
      </c>
      <c r="C1607" s="84" t="str">
        <f>IFERROR(VLOOKUP(B1607,Tabla_CyP,2,FALSE),"")</f>
        <v>Mamposterías  de ladrillón de 0,20 m</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25" t="s">
        <v>506</v>
      </c>
      <c r="B1609" s="426"/>
      <c r="C1609" s="427" t="s">
        <v>0</v>
      </c>
      <c r="D1609" s="427" t="s">
        <v>26</v>
      </c>
      <c r="E1609" s="429" t="s">
        <v>27</v>
      </c>
      <c r="F1609" s="431" t="s">
        <v>28</v>
      </c>
      <c r="G1609" s="431" t="s">
        <v>29</v>
      </c>
    </row>
    <row r="1610" spans="1:123" s="89" customFormat="1" ht="24" customHeight="1" x14ac:dyDescent="0.2">
      <c r="A1610" s="94" t="s">
        <v>507</v>
      </c>
      <c r="B1610" s="94" t="s">
        <v>508</v>
      </c>
      <c r="C1610" s="428"/>
      <c r="D1610" s="428"/>
      <c r="E1610" s="430"/>
      <c r="F1610" s="432"/>
      <c r="G1610" s="432"/>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4.1.3</v>
      </c>
      <c r="B1649" s="276" t="str">
        <f>C1607</f>
        <v>Mamposterías  de ladrillón de 0,20 m</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ENI Nº 66</v>
      </c>
      <c r="C1654" s="82"/>
      <c r="D1654" s="82"/>
      <c r="E1654" s="82"/>
      <c r="F1654" s="88" t="s">
        <v>37</v>
      </c>
      <c r="G1654" s="263">
        <f>Fecha_Base</f>
        <v>0</v>
      </c>
    </row>
    <row r="1655" spans="1:123" ht="24" customHeight="1" x14ac:dyDescent="0.2">
      <c r="A1655" s="264" t="s">
        <v>600</v>
      </c>
      <c r="B1655" s="83" t="str">
        <f>Ubicación</f>
        <v>9 de Julio</v>
      </c>
      <c r="C1655" s="83"/>
      <c r="D1655" s="89"/>
      <c r="E1655" s="90"/>
      <c r="G1655" s="265"/>
    </row>
    <row r="1656" spans="1:123" ht="24" customHeight="1" x14ac:dyDescent="0.2">
      <c r="A1656" s="264" t="s">
        <v>38</v>
      </c>
      <c r="B1656" s="92">
        <f>IFERROR(VALUE(LEFT(B1657,FIND(".",B1657)-1)),"")</f>
        <v>4</v>
      </c>
      <c r="C1656" s="84" t="str">
        <f>IFERROR(VLOOKUP(B1656,Tabla_CyP,2,FALSE),"")</f>
        <v xml:space="preserve"> ALBAÑILERÍA</v>
      </c>
      <c r="E1656" s="90"/>
      <c r="G1656" s="265"/>
    </row>
    <row r="1657" spans="1:123" ht="24" customHeight="1" x14ac:dyDescent="0.2">
      <c r="A1657" s="264" t="s">
        <v>24</v>
      </c>
      <c r="B1657" s="93" t="str">
        <f>IFERROR(VLOOKUP(COUNTIF($A$1:A1657,"ANALISIS DE PRECIOS"),Tabla_NumeroItem,2,FALSE),"")</f>
        <v>4.2.3</v>
      </c>
      <c r="C1657" s="84" t="str">
        <f>IFERROR(VLOOKUP(B1657,Tabla_CyP,2,FALSE),"")</f>
        <v>Tabiques de placas cementicias</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25" t="s">
        <v>506</v>
      </c>
      <c r="B1659" s="426"/>
      <c r="C1659" s="427" t="s">
        <v>0</v>
      </c>
      <c r="D1659" s="427" t="s">
        <v>26</v>
      </c>
      <c r="E1659" s="429" t="s">
        <v>27</v>
      </c>
      <c r="F1659" s="431" t="s">
        <v>28</v>
      </c>
      <c r="G1659" s="431" t="s">
        <v>29</v>
      </c>
    </row>
    <row r="1660" spans="1:123" s="89" customFormat="1" ht="24" customHeight="1" x14ac:dyDescent="0.2">
      <c r="A1660" s="94" t="s">
        <v>507</v>
      </c>
      <c r="B1660" s="94" t="s">
        <v>508</v>
      </c>
      <c r="C1660" s="428"/>
      <c r="D1660" s="428"/>
      <c r="E1660" s="430"/>
      <c r="F1660" s="432"/>
      <c r="G1660" s="432"/>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4.2.3</v>
      </c>
      <c r="B1699" s="276" t="str">
        <f>C1657</f>
        <v>Tabiques de placas cementicias</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ENI Nº 66</v>
      </c>
      <c r="C1704" s="82"/>
      <c r="D1704" s="82"/>
      <c r="E1704" s="82"/>
      <c r="F1704" s="88" t="s">
        <v>37</v>
      </c>
      <c r="G1704" s="263">
        <f>Fecha_Base</f>
        <v>0</v>
      </c>
    </row>
    <row r="1705" spans="1:123" ht="24" customHeight="1" x14ac:dyDescent="0.2">
      <c r="A1705" s="264" t="s">
        <v>600</v>
      </c>
      <c r="B1705" s="83" t="str">
        <f>Ubicación</f>
        <v>9 de Julio</v>
      </c>
      <c r="C1705" s="83"/>
      <c r="D1705" s="89"/>
      <c r="E1705" s="90"/>
      <c r="G1705" s="265"/>
    </row>
    <row r="1706" spans="1:123" ht="24" customHeight="1" x14ac:dyDescent="0.2">
      <c r="A1706" s="264" t="s">
        <v>38</v>
      </c>
      <c r="B1706" s="92">
        <f>IFERROR(VALUE(LEFT(B1707,FIND(".",B1707)-1)),"")</f>
        <v>4</v>
      </c>
      <c r="C1706" s="84" t="str">
        <f>IFERROR(VLOOKUP(B1706,Tabla_CyP,2,FALSE),"")</f>
        <v xml:space="preserve"> ALBAÑILERÍA</v>
      </c>
      <c r="E1706" s="90"/>
      <c r="G1706" s="265"/>
    </row>
    <row r="1707" spans="1:123" ht="24" customHeight="1" x14ac:dyDescent="0.2">
      <c r="A1707" s="264" t="s">
        <v>24</v>
      </c>
      <c r="B1707" s="93" t="str">
        <f>IFERROR(VLOOKUP(COUNTIF($A$1:A1707,"ANALISIS DE PRECIOS"),Tabla_NumeroItem,2,FALSE),"")</f>
        <v>4.2.5</v>
      </c>
      <c r="C1707" s="84" t="str">
        <f>IFERROR(VLOOKUP(B1707,Tabla_CyP,2,FALSE),"")</f>
        <v>Tabiques de Granito Natural</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25" t="s">
        <v>506</v>
      </c>
      <c r="B1709" s="426"/>
      <c r="C1709" s="427" t="s">
        <v>0</v>
      </c>
      <c r="D1709" s="427" t="s">
        <v>26</v>
      </c>
      <c r="E1709" s="429" t="s">
        <v>27</v>
      </c>
      <c r="F1709" s="431" t="s">
        <v>28</v>
      </c>
      <c r="G1709" s="431" t="s">
        <v>29</v>
      </c>
    </row>
    <row r="1710" spans="1:123" s="89" customFormat="1" ht="24" customHeight="1" x14ac:dyDescent="0.2">
      <c r="A1710" s="94" t="s">
        <v>507</v>
      </c>
      <c r="B1710" s="94" t="s">
        <v>508</v>
      </c>
      <c r="C1710" s="428"/>
      <c r="D1710" s="428"/>
      <c r="E1710" s="430"/>
      <c r="F1710" s="432"/>
      <c r="G1710" s="432"/>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4.2.5</v>
      </c>
      <c r="B1749" s="276" t="str">
        <f>C1707</f>
        <v>Tabiques de Granito Natural</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ENI Nº 66</v>
      </c>
      <c r="C1754" s="82"/>
      <c r="D1754" s="82"/>
      <c r="E1754" s="82"/>
      <c r="F1754" s="88" t="s">
        <v>37</v>
      </c>
      <c r="G1754" s="263">
        <f>Fecha_Base</f>
        <v>0</v>
      </c>
    </row>
    <row r="1755" spans="1:123" ht="24" customHeight="1" x14ac:dyDescent="0.2">
      <c r="A1755" s="264" t="s">
        <v>600</v>
      </c>
      <c r="B1755" s="83" t="str">
        <f>Ubicación</f>
        <v>9 de Julio</v>
      </c>
      <c r="C1755" s="83"/>
      <c r="D1755" s="89"/>
      <c r="E1755" s="90"/>
      <c r="G1755" s="265"/>
    </row>
    <row r="1756" spans="1:123" ht="24" customHeight="1" x14ac:dyDescent="0.2">
      <c r="A1756" s="264" t="s">
        <v>38</v>
      </c>
      <c r="B1756" s="92">
        <f>IFERROR(VALUE(LEFT(B1757,FIND(".",B1757)-1)),"")</f>
        <v>4</v>
      </c>
      <c r="C1756" s="84" t="str">
        <f>IFERROR(VLOOKUP(B1756,Tabla_CyP,2,FALSE),"")</f>
        <v xml:space="preserve"> ALBAÑILERÍA</v>
      </c>
      <c r="E1756" s="90"/>
      <c r="G1756" s="265"/>
    </row>
    <row r="1757" spans="1:123" ht="24" customHeight="1" x14ac:dyDescent="0.2">
      <c r="A1757" s="264" t="s">
        <v>24</v>
      </c>
      <c r="B1757" s="93" t="str">
        <f>IFERROR(VLOOKUP(COUNTIF($A$1:A1757,"ANALISIS DE PRECIOS"),Tabla_NumeroItem,2,FALSE),"")</f>
        <v>4.4.1</v>
      </c>
      <c r="C1757" s="84" t="str">
        <f>IFERROR(VLOOKUP(B1757,Tabla_CyP,2,FALSE),"")</f>
        <v>Capa Aisladora Horizontal y Vertical</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25" t="s">
        <v>506</v>
      </c>
      <c r="B1759" s="426"/>
      <c r="C1759" s="427" t="s">
        <v>0</v>
      </c>
      <c r="D1759" s="427" t="s">
        <v>26</v>
      </c>
      <c r="E1759" s="429" t="s">
        <v>27</v>
      </c>
      <c r="F1759" s="431" t="s">
        <v>28</v>
      </c>
      <c r="G1759" s="431" t="s">
        <v>29</v>
      </c>
    </row>
    <row r="1760" spans="1:123" s="89" customFormat="1" ht="24" customHeight="1" x14ac:dyDescent="0.2">
      <c r="A1760" s="94" t="s">
        <v>507</v>
      </c>
      <c r="B1760" s="94" t="s">
        <v>508</v>
      </c>
      <c r="C1760" s="428"/>
      <c r="D1760" s="428"/>
      <c r="E1760" s="430"/>
      <c r="F1760" s="432"/>
      <c r="G1760" s="432"/>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4.4.1</v>
      </c>
      <c r="B1799" s="276" t="str">
        <f>C1757</f>
        <v>Capa Aisladora Horizontal y Vertical</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ENI Nº 66</v>
      </c>
      <c r="C1804" s="82"/>
      <c r="D1804" s="82"/>
      <c r="E1804" s="82"/>
      <c r="F1804" s="88" t="s">
        <v>37</v>
      </c>
      <c r="G1804" s="263">
        <f>Fecha_Base</f>
        <v>0</v>
      </c>
    </row>
    <row r="1805" spans="1:7" ht="24" customHeight="1" x14ac:dyDescent="0.2">
      <c r="A1805" s="264" t="s">
        <v>600</v>
      </c>
      <c r="B1805" s="83" t="str">
        <f>Ubicación</f>
        <v>9 de Julio</v>
      </c>
      <c r="C1805" s="83"/>
      <c r="D1805" s="89"/>
      <c r="E1805" s="90"/>
      <c r="G1805" s="265"/>
    </row>
    <row r="1806" spans="1:7" ht="24" customHeight="1" x14ac:dyDescent="0.2">
      <c r="A1806" s="264" t="s">
        <v>38</v>
      </c>
      <c r="B1806" s="92">
        <f>IFERROR(VALUE(LEFT(B1807,FIND(".",B1807)-1)),"")</f>
        <v>4</v>
      </c>
      <c r="C1806" s="84" t="str">
        <f>IFERROR(VLOOKUP(B1806,Tabla_CyP,2,FALSE),"")</f>
        <v xml:space="preserve"> ALBAÑILERÍA</v>
      </c>
      <c r="E1806" s="90"/>
      <c r="G1806" s="265"/>
    </row>
    <row r="1807" spans="1:7" ht="24" customHeight="1" x14ac:dyDescent="0.2">
      <c r="A1807" s="264" t="s">
        <v>24</v>
      </c>
      <c r="B1807" s="93" t="str">
        <f>IFERROR(VLOOKUP(COUNTIF($A$1:A1807,"ANALISIS DE PRECIOS"),Tabla_NumeroItem,2,FALSE),"")</f>
        <v>4.5.1</v>
      </c>
      <c r="C1807" s="84" t="str">
        <f>IFERROR(VLOOKUP(B1807,Tabla_CyP,2,FALSE),"")</f>
        <v>Jaharro a la cal  interior y exterior</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25" t="s">
        <v>506</v>
      </c>
      <c r="B1809" s="426"/>
      <c r="C1809" s="427" t="s">
        <v>0</v>
      </c>
      <c r="D1809" s="427" t="s">
        <v>26</v>
      </c>
      <c r="E1809" s="429" t="s">
        <v>27</v>
      </c>
      <c r="F1809" s="431" t="s">
        <v>28</v>
      </c>
      <c r="G1809" s="431" t="s">
        <v>29</v>
      </c>
    </row>
    <row r="1810" spans="1:123" s="89" customFormat="1" ht="24" customHeight="1" x14ac:dyDescent="0.2">
      <c r="A1810" s="94" t="s">
        <v>507</v>
      </c>
      <c r="B1810" s="94" t="s">
        <v>508</v>
      </c>
      <c r="C1810" s="428"/>
      <c r="D1810" s="428"/>
      <c r="E1810" s="430"/>
      <c r="F1810" s="432"/>
      <c r="G1810" s="432"/>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4.5.1</v>
      </c>
      <c r="B1849" s="276" t="str">
        <f>C1807</f>
        <v>Jaharro a la cal  interior y exterior</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ENI Nº 66</v>
      </c>
      <c r="C1854" s="82"/>
      <c r="D1854" s="82"/>
      <c r="E1854" s="82"/>
      <c r="F1854" s="88" t="s">
        <v>37</v>
      </c>
      <c r="G1854" s="263">
        <f>Fecha_Base</f>
        <v>0</v>
      </c>
    </row>
    <row r="1855" spans="1:7" ht="24" customHeight="1" x14ac:dyDescent="0.2">
      <c r="A1855" s="264" t="s">
        <v>600</v>
      </c>
      <c r="B1855" s="83" t="str">
        <f>Ubicación</f>
        <v>9 de Julio</v>
      </c>
      <c r="C1855" s="83"/>
      <c r="D1855" s="89"/>
      <c r="E1855" s="90"/>
      <c r="G1855" s="265"/>
    </row>
    <row r="1856" spans="1:7" ht="24" customHeight="1" x14ac:dyDescent="0.2">
      <c r="A1856" s="264" t="s">
        <v>38</v>
      </c>
      <c r="B1856" s="92">
        <f>IFERROR(VALUE(LEFT(B1857,FIND(".",B1857)-1)),"")</f>
        <v>4</v>
      </c>
      <c r="C1856" s="84" t="str">
        <f>IFERROR(VLOOKUP(B1856,Tabla_CyP,2,FALSE),"")</f>
        <v xml:space="preserve"> ALBAÑILERÍA</v>
      </c>
      <c r="E1856" s="90"/>
      <c r="G1856" s="265"/>
    </row>
    <row r="1857" spans="1:123" ht="24" customHeight="1" x14ac:dyDescent="0.2">
      <c r="A1857" s="264" t="s">
        <v>24</v>
      </c>
      <c r="B1857" s="93" t="str">
        <f>IFERROR(VLOOKUP(COUNTIF($A$1:A1857,"ANALISIS DE PRECIOS"),Tabla_NumeroItem,2,FALSE),"")</f>
        <v>4.5.3</v>
      </c>
      <c r="C1857" s="84" t="str">
        <f>IFERROR(VLOOKUP(B1857,Tabla_CyP,2,FALSE),"")</f>
        <v>Jaharro bajo revestimiento</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25" t="s">
        <v>506</v>
      </c>
      <c r="B1859" s="426"/>
      <c r="C1859" s="427" t="s">
        <v>0</v>
      </c>
      <c r="D1859" s="427" t="s">
        <v>26</v>
      </c>
      <c r="E1859" s="429" t="s">
        <v>27</v>
      </c>
      <c r="F1859" s="431" t="s">
        <v>28</v>
      </c>
      <c r="G1859" s="431" t="s">
        <v>29</v>
      </c>
    </row>
    <row r="1860" spans="1:123" s="89" customFormat="1" ht="24" customHeight="1" x14ac:dyDescent="0.2">
      <c r="A1860" s="94" t="s">
        <v>507</v>
      </c>
      <c r="B1860" s="94" t="s">
        <v>508</v>
      </c>
      <c r="C1860" s="428"/>
      <c r="D1860" s="428"/>
      <c r="E1860" s="430"/>
      <c r="F1860" s="432"/>
      <c r="G1860" s="432"/>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4.5.3</v>
      </c>
      <c r="B1899" s="276" t="str">
        <f>C1857</f>
        <v>Jaharro bajo revestimiento</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ENI Nº 66</v>
      </c>
      <c r="C1904" s="82"/>
      <c r="D1904" s="82"/>
      <c r="E1904" s="82"/>
      <c r="F1904" s="88" t="s">
        <v>37</v>
      </c>
      <c r="G1904" s="263">
        <f>Fecha_Base</f>
        <v>0</v>
      </c>
    </row>
    <row r="1905" spans="1:123" ht="24" customHeight="1" x14ac:dyDescent="0.2">
      <c r="A1905" s="264" t="s">
        <v>600</v>
      </c>
      <c r="B1905" s="83" t="str">
        <f>Ubicación</f>
        <v>9 de Julio</v>
      </c>
      <c r="C1905" s="83"/>
      <c r="D1905" s="89"/>
      <c r="E1905" s="90"/>
      <c r="G1905" s="265"/>
    </row>
    <row r="1906" spans="1:123" ht="24" customHeight="1" x14ac:dyDescent="0.2">
      <c r="A1906" s="264" t="s">
        <v>38</v>
      </c>
      <c r="B1906" s="92">
        <f>IFERROR(VALUE(LEFT(B1907,FIND(".",B1907)-1)),"")</f>
        <v>4</v>
      </c>
      <c r="C1906" s="84" t="str">
        <f>IFERROR(VLOOKUP(B1906,Tabla_CyP,2,FALSE),"")</f>
        <v xml:space="preserve"> ALBAÑILERÍA</v>
      </c>
      <c r="E1906" s="90"/>
      <c r="G1906" s="265"/>
    </row>
    <row r="1907" spans="1:123" ht="24" customHeight="1" x14ac:dyDescent="0.2">
      <c r="A1907" s="264" t="s">
        <v>24</v>
      </c>
      <c r="B1907" s="93" t="str">
        <f>IFERROR(VLOOKUP(COUNTIF($A$1:A1907,"ANALISIS DE PRECIOS"),Tabla_NumeroItem,2,FALSE),"")</f>
        <v>4.5.4</v>
      </c>
      <c r="C1907" s="84" t="str">
        <f>IFERROR(VLOOKUP(B1907,Tabla_CyP,2,FALSE),"")</f>
        <v>Enlucidos</v>
      </c>
      <c r="D1907" s="89"/>
      <c r="E1907" s="90"/>
      <c r="F1907" s="88" t="s">
        <v>25</v>
      </c>
      <c r="G1907" s="266" t="str">
        <f>IFERROR(VLOOKUP(B1907,Tabla_CyP,4,FALSE),"")</f>
        <v>m2</v>
      </c>
    </row>
    <row r="1908" spans="1:123" ht="24" customHeight="1" x14ac:dyDescent="0.2">
      <c r="A1908" s="264"/>
      <c r="B1908" s="83"/>
      <c r="D1908" s="89"/>
      <c r="E1908" s="90"/>
      <c r="G1908" s="265"/>
    </row>
    <row r="1909" spans="1:123" ht="24" customHeight="1" x14ac:dyDescent="0.2">
      <c r="A1909" s="425" t="s">
        <v>506</v>
      </c>
      <c r="B1909" s="426"/>
      <c r="C1909" s="427" t="s">
        <v>0</v>
      </c>
      <c r="D1909" s="427" t="s">
        <v>26</v>
      </c>
      <c r="E1909" s="429" t="s">
        <v>27</v>
      </c>
      <c r="F1909" s="431" t="s">
        <v>28</v>
      </c>
      <c r="G1909" s="431" t="s">
        <v>29</v>
      </c>
    </row>
    <row r="1910" spans="1:123" s="89" customFormat="1" ht="24" customHeight="1" x14ac:dyDescent="0.2">
      <c r="A1910" s="94" t="s">
        <v>507</v>
      </c>
      <c r="B1910" s="94" t="s">
        <v>508</v>
      </c>
      <c r="C1910" s="428"/>
      <c r="D1910" s="428"/>
      <c r="E1910" s="430"/>
      <c r="F1910" s="432"/>
      <c r="G1910" s="432"/>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4.5.4</v>
      </c>
      <c r="B1949" s="276" t="str">
        <f>C1907</f>
        <v>Enlucidos</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ENI Nº 66</v>
      </c>
      <c r="C1954" s="82"/>
      <c r="D1954" s="82"/>
      <c r="E1954" s="82"/>
      <c r="F1954" s="88" t="s">
        <v>37</v>
      </c>
      <c r="G1954" s="263">
        <f>Fecha_Base</f>
        <v>0</v>
      </c>
    </row>
    <row r="1955" spans="1:123" ht="24" customHeight="1" x14ac:dyDescent="0.2">
      <c r="A1955" s="264" t="s">
        <v>600</v>
      </c>
      <c r="B1955" s="83" t="str">
        <f>Ubicación</f>
        <v>9 de Julio</v>
      </c>
      <c r="C1955" s="83"/>
      <c r="D1955" s="89"/>
      <c r="E1955" s="90"/>
      <c r="G1955" s="265"/>
    </row>
    <row r="1956" spans="1:123" ht="24" customHeight="1" x14ac:dyDescent="0.2">
      <c r="A1956" s="264" t="s">
        <v>38</v>
      </c>
      <c r="B1956" s="92">
        <f>IFERROR(VALUE(LEFT(B1957,FIND(".",B1957)-1)),"")</f>
        <v>4</v>
      </c>
      <c r="C1956" s="84" t="str">
        <f>IFERROR(VLOOKUP(B1956,Tabla_CyP,2,FALSE),"")</f>
        <v xml:space="preserve"> ALBAÑILERÍA</v>
      </c>
      <c r="E1956" s="90"/>
      <c r="G1956" s="265"/>
    </row>
    <row r="1957" spans="1:123" ht="24" customHeight="1" x14ac:dyDescent="0.2">
      <c r="A1957" s="264" t="s">
        <v>24</v>
      </c>
      <c r="B1957" s="93" t="str">
        <f>IFERROR(VLOOKUP(COUNTIF($A$1:A1957,"ANALISIS DE PRECIOS"),Tabla_NumeroItem,2,FALSE),"")</f>
        <v>4.6.2</v>
      </c>
      <c r="C1957" s="84" t="str">
        <f>IFERROR(VLOOKUP(B1957,Tabla_CyP,2,FALSE),"")</f>
        <v>De hormigón armado</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25" t="s">
        <v>506</v>
      </c>
      <c r="B1959" s="426"/>
      <c r="C1959" s="427" t="s">
        <v>0</v>
      </c>
      <c r="D1959" s="427" t="s">
        <v>26</v>
      </c>
      <c r="E1959" s="429" t="s">
        <v>27</v>
      </c>
      <c r="F1959" s="431" t="s">
        <v>28</v>
      </c>
      <c r="G1959" s="431" t="s">
        <v>29</v>
      </c>
    </row>
    <row r="1960" spans="1:123" s="89" customFormat="1" ht="24" customHeight="1" x14ac:dyDescent="0.2">
      <c r="A1960" s="94" t="s">
        <v>507</v>
      </c>
      <c r="B1960" s="94" t="s">
        <v>508</v>
      </c>
      <c r="C1960" s="428"/>
      <c r="D1960" s="428"/>
      <c r="E1960" s="430"/>
      <c r="F1960" s="432"/>
      <c r="G1960" s="432"/>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4.6.2</v>
      </c>
      <c r="B1999" s="276" t="str">
        <f>C1957</f>
        <v>De hormigón armado</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ENI Nº 66</v>
      </c>
      <c r="C2004" s="82"/>
      <c r="D2004" s="82"/>
      <c r="E2004" s="82"/>
      <c r="F2004" s="88" t="s">
        <v>37</v>
      </c>
      <c r="G2004" s="263">
        <f>Fecha_Base</f>
        <v>0</v>
      </c>
    </row>
    <row r="2005" spans="1:123" ht="24" customHeight="1" x14ac:dyDescent="0.2">
      <c r="A2005" s="264" t="s">
        <v>600</v>
      </c>
      <c r="B2005" s="83" t="str">
        <f>Ubicación</f>
        <v>9 de Julio</v>
      </c>
      <c r="C2005" s="83"/>
      <c r="D2005" s="89"/>
      <c r="E2005" s="90"/>
      <c r="G2005" s="265"/>
    </row>
    <row r="2006" spans="1:123" ht="24" customHeight="1" x14ac:dyDescent="0.2">
      <c r="A2006" s="264" t="s">
        <v>38</v>
      </c>
      <c r="B2006" s="92">
        <f>IFERROR(VALUE(LEFT(B2007,FIND(".",B2007)-1)),"")</f>
        <v>4</v>
      </c>
      <c r="C2006" s="84" t="str">
        <f>IFERROR(VLOOKUP(B2006,Tabla_CyP,2,FALSE),"")</f>
        <v xml:space="preserve"> ALBAÑILERÍA</v>
      </c>
      <c r="E2006" s="90"/>
      <c r="G2006" s="265"/>
    </row>
    <row r="2007" spans="1:123" ht="24" customHeight="1" x14ac:dyDescent="0.2">
      <c r="A2007" s="264" t="s">
        <v>24</v>
      </c>
      <c r="B2007" s="93" t="str">
        <f>IFERROR(VLOOKUP(COUNTIF($A$1:A2007,"ANALISIS DE PRECIOS"),Tabla_NumeroItem,2,FALSE),"")</f>
        <v>4.7.1</v>
      </c>
      <c r="C2007" s="84" t="str">
        <f>IFERROR(VLOOKUP(B2007,Tabla_CyP,2,FALSE),"")</f>
        <v>De hormigón</v>
      </c>
      <c r="D2007" s="89"/>
      <c r="E2007" s="90"/>
      <c r="F2007" s="88" t="s">
        <v>25</v>
      </c>
      <c r="G2007" s="266" t="str">
        <f>IFERROR(VLOOKUP(B2007,Tabla_CyP,4,FALSE),"")</f>
        <v>m2</v>
      </c>
    </row>
    <row r="2008" spans="1:123" ht="24" customHeight="1" x14ac:dyDescent="0.2">
      <c r="A2008" s="264"/>
      <c r="B2008" s="83"/>
      <c r="D2008" s="89"/>
      <c r="E2008" s="90"/>
      <c r="G2008" s="265"/>
    </row>
    <row r="2009" spans="1:123" ht="24" customHeight="1" x14ac:dyDescent="0.2">
      <c r="A2009" s="425" t="s">
        <v>506</v>
      </c>
      <c r="B2009" s="426"/>
      <c r="C2009" s="427" t="s">
        <v>0</v>
      </c>
      <c r="D2009" s="427" t="s">
        <v>26</v>
      </c>
      <c r="E2009" s="429" t="s">
        <v>27</v>
      </c>
      <c r="F2009" s="431" t="s">
        <v>28</v>
      </c>
      <c r="G2009" s="431" t="s">
        <v>29</v>
      </c>
    </row>
    <row r="2010" spans="1:123" s="89" customFormat="1" ht="24" customHeight="1" x14ac:dyDescent="0.2">
      <c r="A2010" s="94" t="s">
        <v>507</v>
      </c>
      <c r="B2010" s="94" t="s">
        <v>508</v>
      </c>
      <c r="C2010" s="428"/>
      <c r="D2010" s="428"/>
      <c r="E2010" s="430"/>
      <c r="F2010" s="432"/>
      <c r="G2010" s="432"/>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4.7.1</v>
      </c>
      <c r="B2049" s="276" t="str">
        <f>C2007</f>
        <v>De hormigón</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ENI Nº 66</v>
      </c>
      <c r="C2054" s="82"/>
      <c r="D2054" s="82"/>
      <c r="E2054" s="82"/>
      <c r="F2054" s="88" t="s">
        <v>37</v>
      </c>
      <c r="G2054" s="263">
        <f>Fecha_Base</f>
        <v>0</v>
      </c>
    </row>
    <row r="2055" spans="1:123" ht="24" customHeight="1" x14ac:dyDescent="0.2">
      <c r="A2055" s="264" t="s">
        <v>600</v>
      </c>
      <c r="B2055" s="83" t="str">
        <f>Ubicación</f>
        <v>9 de Julio</v>
      </c>
      <c r="C2055" s="83"/>
      <c r="D2055" s="89"/>
      <c r="E2055" s="90"/>
      <c r="G2055" s="265"/>
    </row>
    <row r="2056" spans="1:123" ht="24" customHeight="1" x14ac:dyDescent="0.2">
      <c r="A2056" s="264" t="s">
        <v>38</v>
      </c>
      <c r="B2056" s="92">
        <f>IFERROR(VALUE(LEFT(B2057,FIND(".",B2057)-1)),"")</f>
        <v>5</v>
      </c>
      <c r="C2056" s="84" t="str">
        <f>IFERROR(VLOOKUP(B2056,Tabla_CyP,2,FALSE),"")</f>
        <v xml:space="preserve"> REVESTIMIENTOS</v>
      </c>
      <c r="E2056" s="90"/>
      <c r="G2056" s="265"/>
    </row>
    <row r="2057" spans="1:123" ht="24" customHeight="1" x14ac:dyDescent="0.2">
      <c r="A2057" s="264" t="s">
        <v>24</v>
      </c>
      <c r="B2057" s="93" t="str">
        <f>IFERROR(VLOOKUP(COUNTIF($A$1:A2057,"ANALISIS DE PRECIOS"),Tabla_NumeroItem,2,FALSE),"")</f>
        <v>5.1</v>
      </c>
      <c r="C2057" s="84" t="str">
        <f>IFERROR(VLOOKUP(B2057,Tabla_CyP,2,FALSE),"")</f>
        <v>Cerámico</v>
      </c>
      <c r="D2057" s="89"/>
      <c r="E2057" s="90"/>
      <c r="F2057" s="88" t="s">
        <v>25</v>
      </c>
      <c r="G2057" s="266" t="str">
        <f>IFERROR(VLOOKUP(B2057,Tabla_CyP,4,FALSE),"")</f>
        <v>m2</v>
      </c>
    </row>
    <row r="2058" spans="1:123" ht="24" customHeight="1" x14ac:dyDescent="0.2">
      <c r="A2058" s="264"/>
      <c r="B2058" s="83"/>
      <c r="D2058" s="89"/>
      <c r="E2058" s="90"/>
      <c r="G2058" s="265"/>
    </row>
    <row r="2059" spans="1:123" ht="24" customHeight="1" x14ac:dyDescent="0.2">
      <c r="A2059" s="425" t="s">
        <v>506</v>
      </c>
      <c r="B2059" s="426"/>
      <c r="C2059" s="427" t="s">
        <v>0</v>
      </c>
      <c r="D2059" s="427" t="s">
        <v>26</v>
      </c>
      <c r="E2059" s="429" t="s">
        <v>27</v>
      </c>
      <c r="F2059" s="431" t="s">
        <v>28</v>
      </c>
      <c r="G2059" s="431" t="s">
        <v>29</v>
      </c>
    </row>
    <row r="2060" spans="1:123" s="89" customFormat="1" ht="24" customHeight="1" x14ac:dyDescent="0.2">
      <c r="A2060" s="94" t="s">
        <v>507</v>
      </c>
      <c r="B2060" s="94" t="s">
        <v>508</v>
      </c>
      <c r="C2060" s="428"/>
      <c r="D2060" s="428"/>
      <c r="E2060" s="430"/>
      <c r="F2060" s="432"/>
      <c r="G2060" s="432"/>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5.1</v>
      </c>
      <c r="B2099" s="276" t="str">
        <f>C2057</f>
        <v>Cerámico</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ENI Nº 66</v>
      </c>
      <c r="C2104" s="82"/>
      <c r="D2104" s="82"/>
      <c r="E2104" s="82"/>
      <c r="F2104" s="88" t="s">
        <v>37</v>
      </c>
      <c r="G2104" s="263">
        <f>Fecha_Base</f>
        <v>0</v>
      </c>
    </row>
    <row r="2105" spans="1:123" ht="24" customHeight="1" x14ac:dyDescent="0.2">
      <c r="A2105" s="264" t="s">
        <v>600</v>
      </c>
      <c r="B2105" s="83" t="str">
        <f>Ubicación</f>
        <v>9 de Julio</v>
      </c>
      <c r="C2105" s="83"/>
      <c r="D2105" s="89"/>
      <c r="E2105" s="90"/>
      <c r="G2105" s="265"/>
    </row>
    <row r="2106" spans="1:123" ht="24" customHeight="1" x14ac:dyDescent="0.2">
      <c r="A2106" s="264" t="s">
        <v>38</v>
      </c>
      <c r="B2106" s="92">
        <f>IFERROR(VALUE(LEFT(B2107,FIND(".",B2107)-1)),"")</f>
        <v>5</v>
      </c>
      <c r="C2106" s="84" t="str">
        <f>IFERROR(VLOOKUP(B2106,Tabla_CyP,2,FALSE),"")</f>
        <v xml:space="preserve"> REVESTIMIENTOS</v>
      </c>
      <c r="E2106" s="90"/>
      <c r="G2106" s="265"/>
    </row>
    <row r="2107" spans="1:123" ht="24" customHeight="1" x14ac:dyDescent="0.2">
      <c r="A2107" s="264" t="s">
        <v>24</v>
      </c>
      <c r="B2107" s="93" t="str">
        <f>IFERROR(VLOOKUP(COUNTIF($A$1:A2107,"ANALISIS DE PRECIOS"),Tabla_NumeroItem,2,FALSE),"")</f>
        <v>5.6</v>
      </c>
      <c r="C2107" s="84" t="str">
        <f>IFERROR(VLOOKUP(B2107,Tabla_CyP,2,FALSE),"")</f>
        <v>Revestimiento Acrílico con color incorporado</v>
      </c>
      <c r="D2107" s="89"/>
      <c r="E2107" s="90"/>
      <c r="F2107" s="88" t="s">
        <v>25</v>
      </c>
      <c r="G2107" s="266" t="str">
        <f>IFERROR(VLOOKUP(B2107,Tabla_CyP,4,FALSE),"")</f>
        <v>m2</v>
      </c>
    </row>
    <row r="2108" spans="1:123" ht="24" customHeight="1" x14ac:dyDescent="0.2">
      <c r="A2108" s="264"/>
      <c r="B2108" s="83"/>
      <c r="D2108" s="89"/>
      <c r="E2108" s="90"/>
      <c r="G2108" s="265"/>
    </row>
    <row r="2109" spans="1:123" ht="24" customHeight="1" x14ac:dyDescent="0.2">
      <c r="A2109" s="425" t="s">
        <v>506</v>
      </c>
      <c r="B2109" s="426"/>
      <c r="C2109" s="427" t="s">
        <v>0</v>
      </c>
      <c r="D2109" s="427" t="s">
        <v>26</v>
      </c>
      <c r="E2109" s="429" t="s">
        <v>27</v>
      </c>
      <c r="F2109" s="431" t="s">
        <v>28</v>
      </c>
      <c r="G2109" s="431" t="s">
        <v>29</v>
      </c>
    </row>
    <row r="2110" spans="1:123" s="89" customFormat="1" ht="24" customHeight="1" x14ac:dyDescent="0.2">
      <c r="A2110" s="94" t="s">
        <v>507</v>
      </c>
      <c r="B2110" s="94" t="s">
        <v>508</v>
      </c>
      <c r="C2110" s="428"/>
      <c r="D2110" s="428"/>
      <c r="E2110" s="430"/>
      <c r="F2110" s="432"/>
      <c r="G2110" s="432"/>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5.6</v>
      </c>
      <c r="B2149" s="276" t="str">
        <f>C2107</f>
        <v>Revestimiento Acrílico con color incorporado</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ENI Nº 66</v>
      </c>
      <c r="C2154" s="82"/>
      <c r="D2154" s="82"/>
      <c r="E2154" s="82"/>
      <c r="F2154" s="88" t="s">
        <v>37</v>
      </c>
      <c r="G2154" s="263">
        <f>Fecha_Base</f>
        <v>0</v>
      </c>
    </row>
    <row r="2155" spans="1:123" ht="24" customHeight="1" x14ac:dyDescent="0.2">
      <c r="A2155" s="264" t="s">
        <v>600</v>
      </c>
      <c r="B2155" s="83" t="str">
        <f>Ubicación</f>
        <v>9 de Julio</v>
      </c>
      <c r="C2155" s="83"/>
      <c r="D2155" s="89"/>
      <c r="E2155" s="90"/>
      <c r="G2155" s="265"/>
    </row>
    <row r="2156" spans="1:123" ht="24" customHeight="1" x14ac:dyDescent="0.2">
      <c r="A2156" s="264" t="s">
        <v>38</v>
      </c>
      <c r="B2156" s="92">
        <f>IFERROR(VALUE(LEFT(B2157,FIND(".",B2157)-1)),"")</f>
        <v>6</v>
      </c>
      <c r="C2156" s="84" t="str">
        <f>IFERROR(VLOOKUP(B2156,Tabla_CyP,2,FALSE),"")</f>
        <v xml:space="preserve"> PISOS Y ZÓCALOS</v>
      </c>
      <c r="E2156" s="90"/>
      <c r="G2156" s="265"/>
    </row>
    <row r="2157" spans="1:123" ht="24" customHeight="1" x14ac:dyDescent="0.2">
      <c r="A2157" s="264" t="s">
        <v>24</v>
      </c>
      <c r="B2157" s="93" t="str">
        <f>IFERROR(VLOOKUP(COUNTIF($A$1:A2157,"ANALISIS DE PRECIOS"),Tabla_NumeroItem,2,FALSE),"")</f>
        <v>6.1.2</v>
      </c>
      <c r="C2157" s="84" t="str">
        <f>IFERROR(VLOOKUP(B2157,Tabla_CyP,2,FALSE),"")</f>
        <v>Pisos de mosaico granítico (0,30 x 0,30)</v>
      </c>
      <c r="D2157" s="89"/>
      <c r="E2157" s="90"/>
      <c r="F2157" s="88" t="s">
        <v>25</v>
      </c>
      <c r="G2157" s="266" t="str">
        <f>IFERROR(VLOOKUP(B2157,Tabla_CyP,4,FALSE),"")</f>
        <v>m2</v>
      </c>
    </row>
    <row r="2158" spans="1:123" ht="24" customHeight="1" x14ac:dyDescent="0.2">
      <c r="A2158" s="264"/>
      <c r="B2158" s="83"/>
      <c r="D2158" s="89"/>
      <c r="E2158" s="90"/>
      <c r="G2158" s="265"/>
    </row>
    <row r="2159" spans="1:123" ht="24" customHeight="1" x14ac:dyDescent="0.2">
      <c r="A2159" s="425" t="s">
        <v>506</v>
      </c>
      <c r="B2159" s="426"/>
      <c r="C2159" s="427" t="s">
        <v>0</v>
      </c>
      <c r="D2159" s="427" t="s">
        <v>26</v>
      </c>
      <c r="E2159" s="429" t="s">
        <v>27</v>
      </c>
      <c r="F2159" s="431" t="s">
        <v>28</v>
      </c>
      <c r="G2159" s="431" t="s">
        <v>29</v>
      </c>
    </row>
    <row r="2160" spans="1:123" s="89" customFormat="1" ht="24" customHeight="1" x14ac:dyDescent="0.2">
      <c r="A2160" s="94" t="s">
        <v>507</v>
      </c>
      <c r="B2160" s="94" t="s">
        <v>508</v>
      </c>
      <c r="C2160" s="428"/>
      <c r="D2160" s="428"/>
      <c r="E2160" s="430"/>
      <c r="F2160" s="432"/>
      <c r="G2160" s="432"/>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6.1.2</v>
      </c>
      <c r="B2199" s="276" t="str">
        <f>C2157</f>
        <v>Pisos de mosaico granítico (0,30 x 0,30)</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ENI Nº 66</v>
      </c>
      <c r="C2204" s="82"/>
      <c r="D2204" s="82"/>
      <c r="E2204" s="82"/>
      <c r="F2204" s="88" t="s">
        <v>37</v>
      </c>
      <c r="G2204" s="263">
        <f>Fecha_Base</f>
        <v>0</v>
      </c>
    </row>
    <row r="2205" spans="1:7" ht="24" customHeight="1" x14ac:dyDescent="0.2">
      <c r="A2205" s="264" t="s">
        <v>600</v>
      </c>
      <c r="B2205" s="83" t="str">
        <f>Ubicación</f>
        <v>9 de Julio</v>
      </c>
      <c r="C2205" s="83"/>
      <c r="D2205" s="89"/>
      <c r="E2205" s="90"/>
      <c r="G2205" s="265"/>
    </row>
    <row r="2206" spans="1:7" ht="24" customHeight="1" x14ac:dyDescent="0.2">
      <c r="A2206" s="264" t="s">
        <v>38</v>
      </c>
      <c r="B2206" s="92">
        <f>IFERROR(VALUE(LEFT(B2207,FIND(".",B2207)-1)),"")</f>
        <v>6</v>
      </c>
      <c r="C2206" s="84" t="str">
        <f>IFERROR(VLOOKUP(B2206,Tabla_CyP,2,FALSE),"")</f>
        <v xml:space="preserve"> PISOS Y ZÓCALOS</v>
      </c>
      <c r="E2206" s="90"/>
      <c r="G2206" s="265"/>
    </row>
    <row r="2207" spans="1:7" ht="24" customHeight="1" x14ac:dyDescent="0.2">
      <c r="A2207" s="264" t="s">
        <v>24</v>
      </c>
      <c r="B2207" s="93" t="str">
        <f>IFERROR(VLOOKUP(COUNTIF($A$1:A2207,"ANALISIS DE PRECIOS"),Tabla_NumeroItem,2,FALSE),"")</f>
        <v>6.1.7</v>
      </c>
      <c r="C2207" s="84" t="str">
        <f>IFERROR(VLOOKUP(B2207,Tabla_CyP,2,FALSE),"")</f>
        <v>Zócalos graníticos (0,07x0,30)</v>
      </c>
      <c r="D2207" s="89"/>
      <c r="E2207" s="90"/>
      <c r="F2207" s="88" t="s">
        <v>25</v>
      </c>
      <c r="G2207" s="266" t="str">
        <f>IFERROR(VLOOKUP(B2207,Tabla_CyP,4,FALSE),"")</f>
        <v>ml</v>
      </c>
    </row>
    <row r="2208" spans="1:7" ht="24" customHeight="1" x14ac:dyDescent="0.2">
      <c r="A2208" s="264"/>
      <c r="B2208" s="83"/>
      <c r="D2208" s="89"/>
      <c r="E2208" s="90"/>
      <c r="G2208" s="265"/>
    </row>
    <row r="2209" spans="1:123" ht="24" customHeight="1" x14ac:dyDescent="0.2">
      <c r="A2209" s="425" t="s">
        <v>506</v>
      </c>
      <c r="B2209" s="426"/>
      <c r="C2209" s="427" t="s">
        <v>0</v>
      </c>
      <c r="D2209" s="427" t="s">
        <v>26</v>
      </c>
      <c r="E2209" s="429" t="s">
        <v>27</v>
      </c>
      <c r="F2209" s="431" t="s">
        <v>28</v>
      </c>
      <c r="G2209" s="431" t="s">
        <v>29</v>
      </c>
    </row>
    <row r="2210" spans="1:123" s="89" customFormat="1" ht="24" customHeight="1" x14ac:dyDescent="0.2">
      <c r="A2210" s="94" t="s">
        <v>507</v>
      </c>
      <c r="B2210" s="94" t="s">
        <v>508</v>
      </c>
      <c r="C2210" s="428"/>
      <c r="D2210" s="428"/>
      <c r="E2210" s="430"/>
      <c r="F2210" s="432"/>
      <c r="G2210" s="432"/>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6.1.7</v>
      </c>
      <c r="B2249" s="276" t="str">
        <f>C2207</f>
        <v>Zócalos graníticos (0,07x0,30)</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ENI Nº 66</v>
      </c>
      <c r="C2254" s="82"/>
      <c r="D2254" s="82"/>
      <c r="E2254" s="82"/>
      <c r="F2254" s="88" t="s">
        <v>37</v>
      </c>
      <c r="G2254" s="263">
        <f>Fecha_Base</f>
        <v>0</v>
      </c>
    </row>
    <row r="2255" spans="1:7" ht="24" customHeight="1" x14ac:dyDescent="0.2">
      <c r="A2255" s="264" t="s">
        <v>600</v>
      </c>
      <c r="B2255" s="83" t="str">
        <f>Ubicación</f>
        <v>9 de Julio</v>
      </c>
      <c r="C2255" s="83"/>
      <c r="D2255" s="89"/>
      <c r="E2255" s="90"/>
      <c r="G2255" s="265"/>
    </row>
    <row r="2256" spans="1:7" ht="24" customHeight="1" x14ac:dyDescent="0.2">
      <c r="A2256" s="264" t="s">
        <v>38</v>
      </c>
      <c r="B2256" s="92">
        <f>IFERROR(VALUE(LEFT(B2257,FIND(".",B2257)-1)),"")</f>
        <v>6</v>
      </c>
      <c r="C2256" s="84" t="str">
        <f>IFERROR(VLOOKUP(B2256,Tabla_CyP,2,FALSE),"")</f>
        <v xml:space="preserve"> PISOS Y ZÓCALOS</v>
      </c>
      <c r="E2256" s="90"/>
      <c r="G2256" s="265"/>
    </row>
    <row r="2257" spans="1:123" ht="24" customHeight="1" x14ac:dyDescent="0.2">
      <c r="A2257" s="264" t="s">
        <v>24</v>
      </c>
      <c r="B2257" s="93" t="str">
        <f>IFERROR(VLOOKUP(COUNTIF($A$1:A2257,"ANALISIS DE PRECIOS"),Tabla_NumeroItem,2,FALSE),"")</f>
        <v>6.1.12</v>
      </c>
      <c r="C2257" s="84" t="str">
        <f>IFERROR(VLOOKUP(B2257,Tabla_CyP,2,FALSE),"")</f>
        <v>Umbrales y solías</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25" t="s">
        <v>506</v>
      </c>
      <c r="B2259" s="426"/>
      <c r="C2259" s="427" t="s">
        <v>0</v>
      </c>
      <c r="D2259" s="427" t="s">
        <v>26</v>
      </c>
      <c r="E2259" s="429" t="s">
        <v>27</v>
      </c>
      <c r="F2259" s="431" t="s">
        <v>28</v>
      </c>
      <c r="G2259" s="431" t="s">
        <v>29</v>
      </c>
    </row>
    <row r="2260" spans="1:123" s="89" customFormat="1" ht="24" customHeight="1" x14ac:dyDescent="0.2">
      <c r="A2260" s="94" t="s">
        <v>507</v>
      </c>
      <c r="B2260" s="94" t="s">
        <v>508</v>
      </c>
      <c r="C2260" s="428"/>
      <c r="D2260" s="428"/>
      <c r="E2260" s="430"/>
      <c r="F2260" s="432"/>
      <c r="G2260" s="432"/>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6.1.12</v>
      </c>
      <c r="B2299" s="276" t="str">
        <f>C2257</f>
        <v>Umbrales y solías</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ENI Nº 66</v>
      </c>
      <c r="C2304" s="82"/>
      <c r="D2304" s="82"/>
      <c r="E2304" s="82"/>
      <c r="F2304" s="88" t="s">
        <v>37</v>
      </c>
      <c r="G2304" s="263">
        <f>Fecha_Base</f>
        <v>0</v>
      </c>
    </row>
    <row r="2305" spans="1:123" ht="24" customHeight="1" x14ac:dyDescent="0.2">
      <c r="A2305" s="264" t="s">
        <v>600</v>
      </c>
      <c r="B2305" s="83" t="str">
        <f>Ubicación</f>
        <v>9 de Julio</v>
      </c>
      <c r="C2305" s="83"/>
      <c r="D2305" s="89"/>
      <c r="E2305" s="90"/>
      <c r="G2305" s="265"/>
    </row>
    <row r="2306" spans="1:123" ht="24" customHeight="1" x14ac:dyDescent="0.2">
      <c r="A2306" s="264" t="s">
        <v>38</v>
      </c>
      <c r="B2306" s="92">
        <f>IFERROR(VALUE(LEFT(B2307,FIND(".",B2307)-1)),"")</f>
        <v>6</v>
      </c>
      <c r="C2306" s="84" t="str">
        <f>IFERROR(VLOOKUP(B2306,Tabla_CyP,2,FALSE),"")</f>
        <v xml:space="preserve"> PISOS Y ZÓCALOS</v>
      </c>
      <c r="E2306" s="90"/>
      <c r="G2306" s="265"/>
    </row>
    <row r="2307" spans="1:123" ht="24" customHeight="1" x14ac:dyDescent="0.2">
      <c r="A2307" s="264" t="s">
        <v>24</v>
      </c>
      <c r="B2307" s="93" t="str">
        <f>IFERROR(VLOOKUP(COUNTIF($A$1:A2307,"ANALISIS DE PRECIOS"),Tabla_NumeroItem,2,FALSE),"")</f>
        <v>6.2.1</v>
      </c>
      <c r="C2307" s="84" t="str">
        <f>IFERROR(VLOOKUP(B2307,Tabla_CyP,2,FALSE),"")</f>
        <v>De hormigón armado fratasado</v>
      </c>
      <c r="D2307" s="89"/>
      <c r="E2307" s="90"/>
      <c r="F2307" s="88" t="s">
        <v>25</v>
      </c>
      <c r="G2307" s="266" t="str">
        <f>IFERROR(VLOOKUP(B2307,Tabla_CyP,4,FALSE),"")</f>
        <v>m2</v>
      </c>
    </row>
    <row r="2308" spans="1:123" ht="24" customHeight="1" x14ac:dyDescent="0.2">
      <c r="A2308" s="264"/>
      <c r="B2308" s="83"/>
      <c r="D2308" s="89"/>
      <c r="E2308" s="90"/>
      <c r="G2308" s="265"/>
    </row>
    <row r="2309" spans="1:123" ht="24" customHeight="1" x14ac:dyDescent="0.2">
      <c r="A2309" s="425" t="s">
        <v>506</v>
      </c>
      <c r="B2309" s="426"/>
      <c r="C2309" s="427" t="s">
        <v>0</v>
      </c>
      <c r="D2309" s="427" t="s">
        <v>26</v>
      </c>
      <c r="E2309" s="429" t="s">
        <v>27</v>
      </c>
      <c r="F2309" s="431" t="s">
        <v>28</v>
      </c>
      <c r="G2309" s="431" t="s">
        <v>29</v>
      </c>
    </row>
    <row r="2310" spans="1:123" s="89" customFormat="1" ht="24" customHeight="1" x14ac:dyDescent="0.2">
      <c r="A2310" s="94" t="s">
        <v>507</v>
      </c>
      <c r="B2310" s="94" t="s">
        <v>508</v>
      </c>
      <c r="C2310" s="428"/>
      <c r="D2310" s="428"/>
      <c r="E2310" s="430"/>
      <c r="F2310" s="432"/>
      <c r="G2310" s="432"/>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6.2.1</v>
      </c>
      <c r="B2349" s="276" t="str">
        <f>C2307</f>
        <v>De hormigón armado fratasado</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ENI Nº 66</v>
      </c>
      <c r="C2354" s="82"/>
      <c r="D2354" s="82"/>
      <c r="E2354" s="82"/>
      <c r="F2354" s="88" t="s">
        <v>37</v>
      </c>
      <c r="G2354" s="263">
        <f>Fecha_Base</f>
        <v>0</v>
      </c>
    </row>
    <row r="2355" spans="1:123" ht="24" customHeight="1" x14ac:dyDescent="0.2">
      <c r="A2355" s="264" t="s">
        <v>600</v>
      </c>
      <c r="B2355" s="83" t="str">
        <f>Ubicación</f>
        <v>9 de Julio</v>
      </c>
      <c r="C2355" s="83"/>
      <c r="D2355" s="89"/>
      <c r="E2355" s="90"/>
      <c r="G2355" s="265"/>
    </row>
    <row r="2356" spans="1:123" ht="24" customHeight="1" x14ac:dyDescent="0.2">
      <c r="A2356" s="264" t="s">
        <v>38</v>
      </c>
      <c r="B2356" s="92">
        <f>IFERROR(VALUE(LEFT(B2357,FIND(".",B2357)-1)),"")</f>
        <v>6</v>
      </c>
      <c r="C2356" s="84" t="str">
        <f>IFERROR(VLOOKUP(B2356,Tabla_CyP,2,FALSE),"")</f>
        <v xml:space="preserve"> PISOS Y ZÓCALOS</v>
      </c>
      <c r="E2356" s="90"/>
      <c r="G2356" s="265"/>
    </row>
    <row r="2357" spans="1:123" ht="24" customHeight="1" x14ac:dyDescent="0.2">
      <c r="A2357" s="264" t="s">
        <v>24</v>
      </c>
      <c r="B2357" s="93" t="str">
        <f>IFERROR(VLOOKUP(COUNTIF($A$1:A2357,"ANALISIS DE PRECIOS"),Tabla_NumeroItem,2,FALSE),"")</f>
        <v>6.2.2</v>
      </c>
      <c r="C2357" s="84" t="str">
        <f>IFERROR(VLOOKUP(B2357,Tabla_CyP,2,FALSE),"")</f>
        <v>De hormigón fratasado</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25" t="s">
        <v>506</v>
      </c>
      <c r="B2359" s="426"/>
      <c r="C2359" s="427" t="s">
        <v>0</v>
      </c>
      <c r="D2359" s="427" t="s">
        <v>26</v>
      </c>
      <c r="E2359" s="429" t="s">
        <v>27</v>
      </c>
      <c r="F2359" s="431" t="s">
        <v>28</v>
      </c>
      <c r="G2359" s="431" t="s">
        <v>29</v>
      </c>
    </row>
    <row r="2360" spans="1:123" s="89" customFormat="1" ht="24" customHeight="1" x14ac:dyDescent="0.2">
      <c r="A2360" s="94" t="s">
        <v>507</v>
      </c>
      <c r="B2360" s="94" t="s">
        <v>508</v>
      </c>
      <c r="C2360" s="428"/>
      <c r="D2360" s="428"/>
      <c r="E2360" s="430"/>
      <c r="F2360" s="432"/>
      <c r="G2360" s="432"/>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6.2.2</v>
      </c>
      <c r="B2399" s="276" t="str">
        <f>C2357</f>
        <v>De hormigón fratasado</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ENI Nº 66</v>
      </c>
      <c r="C2404" s="82"/>
      <c r="D2404" s="82"/>
      <c r="E2404" s="82"/>
      <c r="F2404" s="88" t="s">
        <v>37</v>
      </c>
      <c r="G2404" s="263">
        <f>Fecha_Base</f>
        <v>0</v>
      </c>
    </row>
    <row r="2405" spans="1:123" ht="24" customHeight="1" x14ac:dyDescent="0.2">
      <c r="A2405" s="264" t="s">
        <v>600</v>
      </c>
      <c r="B2405" s="83" t="str">
        <f>Ubicación</f>
        <v>9 de Julio</v>
      </c>
      <c r="C2405" s="83"/>
      <c r="D2405" s="89"/>
      <c r="E2405" s="90"/>
      <c r="G2405" s="265"/>
    </row>
    <row r="2406" spans="1:123" ht="24" customHeight="1" x14ac:dyDescent="0.2">
      <c r="A2406" s="264" t="s">
        <v>38</v>
      </c>
      <c r="B2406" s="92">
        <f>IFERROR(VALUE(LEFT(B2407,FIND(".",B2407)-1)),"")</f>
        <v>6</v>
      </c>
      <c r="C2406" s="84" t="str">
        <f>IFERROR(VLOOKUP(B2406,Tabla_CyP,2,FALSE),"")</f>
        <v xml:space="preserve"> PISOS Y ZÓCALOS</v>
      </c>
      <c r="E2406" s="90"/>
      <c r="G2406" s="265"/>
    </row>
    <row r="2407" spans="1:123" ht="24" customHeight="1" x14ac:dyDescent="0.2">
      <c r="A2407" s="264" t="s">
        <v>24</v>
      </c>
      <c r="B2407" s="93" t="str">
        <f>IFERROR(VLOOKUP(COUNTIF($A$1:A2407,"ANALISIS DE PRECIOS"),Tabla_NumeroItem,2,FALSE),"")</f>
        <v>6.2.5</v>
      </c>
      <c r="C2407" s="84" t="str">
        <f>IFERROR(VLOOKUP(B2407,Tabla_CyP,2,FALSE),"")</f>
        <v>Piso de Baldosas de Caucho</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25" t="s">
        <v>506</v>
      </c>
      <c r="B2409" s="426"/>
      <c r="C2409" s="427" t="s">
        <v>0</v>
      </c>
      <c r="D2409" s="427" t="s">
        <v>26</v>
      </c>
      <c r="E2409" s="429" t="s">
        <v>27</v>
      </c>
      <c r="F2409" s="431" t="s">
        <v>28</v>
      </c>
      <c r="G2409" s="431" t="s">
        <v>29</v>
      </c>
    </row>
    <row r="2410" spans="1:123" s="89" customFormat="1" ht="24" customHeight="1" x14ac:dyDescent="0.2">
      <c r="A2410" s="94" t="s">
        <v>507</v>
      </c>
      <c r="B2410" s="94" t="s">
        <v>508</v>
      </c>
      <c r="C2410" s="428"/>
      <c r="D2410" s="428"/>
      <c r="E2410" s="430"/>
      <c r="F2410" s="432"/>
      <c r="G2410" s="432"/>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6.2.5</v>
      </c>
      <c r="B2449" s="276" t="str">
        <f>C2407</f>
        <v>Piso de Baldosas de Caucho</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ENI Nº 66</v>
      </c>
      <c r="C2454" s="82"/>
      <c r="D2454" s="82"/>
      <c r="E2454" s="82"/>
      <c r="F2454" s="88" t="s">
        <v>37</v>
      </c>
      <c r="G2454" s="263">
        <f>Fecha_Base</f>
        <v>0</v>
      </c>
    </row>
    <row r="2455" spans="1:123" ht="24" customHeight="1" x14ac:dyDescent="0.2">
      <c r="A2455" s="264" t="s">
        <v>600</v>
      </c>
      <c r="B2455" s="83" t="str">
        <f>Ubicación</f>
        <v>9 de Julio</v>
      </c>
      <c r="C2455" s="83"/>
      <c r="D2455" s="89"/>
      <c r="E2455" s="90"/>
      <c r="G2455" s="265"/>
    </row>
    <row r="2456" spans="1:123" ht="24" customHeight="1" x14ac:dyDescent="0.2">
      <c r="A2456" s="264" t="s">
        <v>38</v>
      </c>
      <c r="B2456" s="92">
        <f>IFERROR(VALUE(LEFT(B2457,FIND(".",B2457)-1)),"")</f>
        <v>6</v>
      </c>
      <c r="C2456" s="84" t="str">
        <f>IFERROR(VLOOKUP(B2456,Tabla_CyP,2,FALSE),"")</f>
        <v xml:space="preserve"> PISOS Y ZÓCALOS</v>
      </c>
      <c r="E2456" s="90"/>
      <c r="G2456" s="265"/>
    </row>
    <row r="2457" spans="1:123" ht="24" customHeight="1" x14ac:dyDescent="0.2">
      <c r="A2457" s="264" t="s">
        <v>24</v>
      </c>
      <c r="B2457" s="93" t="str">
        <f>IFERROR(VLOOKUP(COUNTIF($A$1:A2457,"ANALISIS DE PRECIOS"),Tabla_NumeroItem,2,FALSE),"")</f>
        <v>6.2.8</v>
      </c>
      <c r="C2457" s="84" t="str">
        <f>IFERROR(VLOOKUP(B2457,Tabla_CyP,2,FALSE),"")</f>
        <v>Vereda Municipal</v>
      </c>
      <c r="D2457" s="89"/>
      <c r="E2457" s="90"/>
      <c r="F2457" s="88" t="s">
        <v>25</v>
      </c>
      <c r="G2457" s="266" t="str">
        <f>IFERROR(VLOOKUP(B2457,Tabla_CyP,4,FALSE),"")</f>
        <v>m2</v>
      </c>
    </row>
    <row r="2458" spans="1:123" ht="24" customHeight="1" x14ac:dyDescent="0.2">
      <c r="A2458" s="264"/>
      <c r="B2458" s="83"/>
      <c r="D2458" s="89"/>
      <c r="E2458" s="90"/>
      <c r="G2458" s="265"/>
    </row>
    <row r="2459" spans="1:123" ht="24" customHeight="1" x14ac:dyDescent="0.2">
      <c r="A2459" s="425" t="s">
        <v>506</v>
      </c>
      <c r="B2459" s="426"/>
      <c r="C2459" s="427" t="s">
        <v>0</v>
      </c>
      <c r="D2459" s="427" t="s">
        <v>26</v>
      </c>
      <c r="E2459" s="429" t="s">
        <v>27</v>
      </c>
      <c r="F2459" s="431" t="s">
        <v>28</v>
      </c>
      <c r="G2459" s="431" t="s">
        <v>29</v>
      </c>
    </row>
    <row r="2460" spans="1:123" s="89" customFormat="1" ht="24" customHeight="1" x14ac:dyDescent="0.2">
      <c r="A2460" s="94" t="s">
        <v>507</v>
      </c>
      <c r="B2460" s="94" t="s">
        <v>508</v>
      </c>
      <c r="C2460" s="428"/>
      <c r="D2460" s="428"/>
      <c r="E2460" s="430"/>
      <c r="F2460" s="432"/>
      <c r="G2460" s="432"/>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6.2.8</v>
      </c>
      <c r="B2499" s="276" t="str">
        <f>C2457</f>
        <v>Vereda Municipal</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ENI Nº 66</v>
      </c>
      <c r="C2504" s="82"/>
      <c r="D2504" s="82"/>
      <c r="E2504" s="82"/>
      <c r="F2504" s="88" t="s">
        <v>37</v>
      </c>
      <c r="G2504" s="263">
        <f>Fecha_Base</f>
        <v>0</v>
      </c>
    </row>
    <row r="2505" spans="1:123" ht="24" customHeight="1" x14ac:dyDescent="0.2">
      <c r="A2505" s="264" t="s">
        <v>600</v>
      </c>
      <c r="B2505" s="83" t="str">
        <f>Ubicación</f>
        <v>9 de Julio</v>
      </c>
      <c r="C2505" s="83"/>
      <c r="D2505" s="89"/>
      <c r="E2505" s="90"/>
      <c r="G2505" s="265"/>
    </row>
    <row r="2506" spans="1:123" ht="24" customHeight="1" x14ac:dyDescent="0.2">
      <c r="A2506" s="264" t="s">
        <v>38</v>
      </c>
      <c r="B2506" s="92">
        <f>IFERROR(VALUE(LEFT(B2507,FIND(".",B2507)-1)),"")</f>
        <v>6</v>
      </c>
      <c r="C2506" s="84" t="str">
        <f>IFERROR(VLOOKUP(B2506,Tabla_CyP,2,FALSE),"")</f>
        <v xml:space="preserve"> PISOS Y ZÓCALOS</v>
      </c>
      <c r="E2506" s="90"/>
      <c r="G2506" s="265"/>
    </row>
    <row r="2507" spans="1:123" ht="24" customHeight="1" x14ac:dyDescent="0.2">
      <c r="A2507" s="264" t="s">
        <v>24</v>
      </c>
      <c r="B2507" s="93" t="str">
        <f>IFERROR(VLOOKUP(COUNTIF($A$1:A2507,"ANALISIS DE PRECIOS"),Tabla_NumeroItem,2,FALSE),"")</f>
        <v>6.3</v>
      </c>
      <c r="C2507" s="84" t="str">
        <f>IFERROR(VLOOKUP(B2507,Tabla_CyP,2,FALSE),"")</f>
        <v>Zócalo exterior rehundido</v>
      </c>
      <c r="D2507" s="89"/>
      <c r="E2507" s="90"/>
      <c r="F2507" s="88" t="s">
        <v>25</v>
      </c>
      <c r="G2507" s="266" t="str">
        <f>IFERROR(VLOOKUP(B2507,Tabla_CyP,4,FALSE),"")</f>
        <v>ml</v>
      </c>
    </row>
    <row r="2508" spans="1:123" ht="24" customHeight="1" x14ac:dyDescent="0.2">
      <c r="A2508" s="264"/>
      <c r="B2508" s="83"/>
      <c r="D2508" s="89"/>
      <c r="E2508" s="90"/>
      <c r="G2508" s="265"/>
    </row>
    <row r="2509" spans="1:123" ht="24" customHeight="1" x14ac:dyDescent="0.2">
      <c r="A2509" s="425" t="s">
        <v>506</v>
      </c>
      <c r="B2509" s="426"/>
      <c r="C2509" s="427" t="s">
        <v>0</v>
      </c>
      <c r="D2509" s="427" t="s">
        <v>26</v>
      </c>
      <c r="E2509" s="429" t="s">
        <v>27</v>
      </c>
      <c r="F2509" s="431" t="s">
        <v>28</v>
      </c>
      <c r="G2509" s="431" t="s">
        <v>29</v>
      </c>
    </row>
    <row r="2510" spans="1:123" s="89" customFormat="1" ht="24" customHeight="1" x14ac:dyDescent="0.2">
      <c r="A2510" s="94" t="s">
        <v>507</v>
      </c>
      <c r="B2510" s="94" t="s">
        <v>508</v>
      </c>
      <c r="C2510" s="428"/>
      <c r="D2510" s="428"/>
      <c r="E2510" s="430"/>
      <c r="F2510" s="432"/>
      <c r="G2510" s="432"/>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6.3</v>
      </c>
      <c r="B2549" s="276" t="str">
        <f>C2507</f>
        <v>Zócalo exterior rehundido</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ENI Nº 66</v>
      </c>
      <c r="C2554" s="82"/>
      <c r="D2554" s="82"/>
      <c r="E2554" s="82"/>
      <c r="F2554" s="88" t="s">
        <v>37</v>
      </c>
      <c r="G2554" s="263">
        <f>Fecha_Base</f>
        <v>0</v>
      </c>
    </row>
    <row r="2555" spans="1:123" ht="24" customHeight="1" x14ac:dyDescent="0.2">
      <c r="A2555" s="264" t="s">
        <v>600</v>
      </c>
      <c r="B2555" s="83" t="str">
        <f>Ubicación</f>
        <v>9 de Julio</v>
      </c>
      <c r="C2555" s="83"/>
      <c r="D2555" s="89"/>
      <c r="E2555" s="90"/>
      <c r="G2555" s="265"/>
    </row>
    <row r="2556" spans="1:123" ht="24" customHeight="1" x14ac:dyDescent="0.2">
      <c r="A2556" s="264" t="s">
        <v>38</v>
      </c>
      <c r="B2556" s="92">
        <f>IFERROR(VALUE(LEFT(B2557,FIND(".",B2557)-1)),"")</f>
        <v>7</v>
      </c>
      <c r="C2556" s="84" t="str">
        <f>IFERROR(VLOOKUP(B2556,Tabla_CyP,2,FALSE),"")</f>
        <v xml:space="preserve"> MARMOLERÍA</v>
      </c>
      <c r="E2556" s="90"/>
      <c r="G2556" s="265"/>
    </row>
    <row r="2557" spans="1:123" ht="24" customHeight="1" x14ac:dyDescent="0.2">
      <c r="A2557" s="264" t="s">
        <v>24</v>
      </c>
      <c r="B2557" s="93" t="str">
        <f>IFERROR(VLOOKUP(COUNTIF($A$1:A2557,"ANALISIS DE PRECIOS"),Tabla_NumeroItem,2,FALSE),"")</f>
        <v>7.1</v>
      </c>
      <c r="C2557" s="84" t="str">
        <f>IFERROR(VLOOKUP(B2557,Tabla_CyP,2,FALSE),"")</f>
        <v>Mesadas de granito natural</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25" t="s">
        <v>506</v>
      </c>
      <c r="B2559" s="426"/>
      <c r="C2559" s="427" t="s">
        <v>0</v>
      </c>
      <c r="D2559" s="427" t="s">
        <v>26</v>
      </c>
      <c r="E2559" s="429" t="s">
        <v>27</v>
      </c>
      <c r="F2559" s="431" t="s">
        <v>28</v>
      </c>
      <c r="G2559" s="431" t="s">
        <v>29</v>
      </c>
    </row>
    <row r="2560" spans="1:123" s="89" customFormat="1" ht="24" customHeight="1" x14ac:dyDescent="0.2">
      <c r="A2560" s="94" t="s">
        <v>507</v>
      </c>
      <c r="B2560" s="94" t="s">
        <v>508</v>
      </c>
      <c r="C2560" s="428"/>
      <c r="D2560" s="428"/>
      <c r="E2560" s="430"/>
      <c r="F2560" s="432"/>
      <c r="G2560" s="432"/>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7.1</v>
      </c>
      <c r="B2599" s="276" t="str">
        <f>C2557</f>
        <v>Mesadas de granito natural</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ENI Nº 66</v>
      </c>
      <c r="C2604" s="82"/>
      <c r="D2604" s="82"/>
      <c r="E2604" s="82"/>
      <c r="F2604" s="88" t="s">
        <v>37</v>
      </c>
      <c r="G2604" s="263">
        <f>Fecha_Base</f>
        <v>0</v>
      </c>
    </row>
    <row r="2605" spans="1:7" ht="24" customHeight="1" x14ac:dyDescent="0.2">
      <c r="A2605" s="264" t="s">
        <v>600</v>
      </c>
      <c r="B2605" s="83" t="str">
        <f>Ubicación</f>
        <v>9 de Julio</v>
      </c>
      <c r="C2605" s="83"/>
      <c r="D2605" s="89"/>
      <c r="E2605" s="90"/>
      <c r="G2605" s="265"/>
    </row>
    <row r="2606" spans="1:7" ht="24" customHeight="1" x14ac:dyDescent="0.2">
      <c r="A2606" s="264" t="s">
        <v>38</v>
      </c>
      <c r="B2606" s="92">
        <f>IFERROR(VALUE(LEFT(B2607,FIND(".",B2607)-1)),"")</f>
        <v>8</v>
      </c>
      <c r="C2606" s="84" t="str">
        <f>IFERROR(VLOOKUP(B2606,Tabla_CyP,2,FALSE),"")</f>
        <v xml:space="preserve"> CUBIERTAS Y TECHOS</v>
      </c>
      <c r="E2606" s="90"/>
      <c r="G2606" s="265"/>
    </row>
    <row r="2607" spans="1:7" ht="24" customHeight="1" x14ac:dyDescent="0.2">
      <c r="A2607" s="264" t="s">
        <v>24</v>
      </c>
      <c r="B2607" s="93" t="str">
        <f>IFERROR(VLOOKUP(COUNTIF($A$1:A2607,"ANALISIS DE PRECIOS"),Tabla_NumeroItem,2,FALSE),"")</f>
        <v>8.1</v>
      </c>
      <c r="C2607" s="84" t="str">
        <f>IFERROR(VLOOKUP(B2607,Tabla_CyP,2,FALSE),"")</f>
        <v>Sobre losa de hormigón armado</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25" t="s">
        <v>506</v>
      </c>
      <c r="B2609" s="426"/>
      <c r="C2609" s="427" t="s">
        <v>0</v>
      </c>
      <c r="D2609" s="427" t="s">
        <v>26</v>
      </c>
      <c r="E2609" s="429" t="s">
        <v>27</v>
      </c>
      <c r="F2609" s="431" t="s">
        <v>28</v>
      </c>
      <c r="G2609" s="431" t="s">
        <v>29</v>
      </c>
    </row>
    <row r="2610" spans="1:123" s="89" customFormat="1" ht="24" customHeight="1" x14ac:dyDescent="0.2">
      <c r="A2610" s="94" t="s">
        <v>507</v>
      </c>
      <c r="B2610" s="94" t="s">
        <v>508</v>
      </c>
      <c r="C2610" s="428"/>
      <c r="D2610" s="428"/>
      <c r="E2610" s="430"/>
      <c r="F2610" s="432"/>
      <c r="G2610" s="432"/>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8.1</v>
      </c>
      <c r="B2649" s="276" t="str">
        <f>C2607</f>
        <v>Sobre losa de hormigón armado</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ENI Nº 66</v>
      </c>
      <c r="C2654" s="82"/>
      <c r="D2654" s="82"/>
      <c r="E2654" s="82"/>
      <c r="F2654" s="88" t="s">
        <v>37</v>
      </c>
      <c r="G2654" s="263">
        <f>Fecha_Base</f>
        <v>0</v>
      </c>
    </row>
    <row r="2655" spans="1:7" ht="24" customHeight="1" x14ac:dyDescent="0.2">
      <c r="A2655" s="264" t="s">
        <v>600</v>
      </c>
      <c r="B2655" s="83" t="str">
        <f>Ubicación</f>
        <v>9 de Julio</v>
      </c>
      <c r="C2655" s="83"/>
      <c r="D2655" s="89"/>
      <c r="E2655" s="90"/>
      <c r="G2655" s="265"/>
    </row>
    <row r="2656" spans="1:7" ht="24" customHeight="1" x14ac:dyDescent="0.2">
      <c r="A2656" s="264" t="s">
        <v>38</v>
      </c>
      <c r="B2656" s="92">
        <f>IFERROR(VALUE(LEFT(B2657,FIND(".",B2657)-1)),"")</f>
        <v>8</v>
      </c>
      <c r="C2656" s="84" t="str">
        <f>IFERROR(VLOOKUP(B2656,Tabla_CyP,2,FALSE),"")</f>
        <v xml:space="preserve"> CUBIERTAS Y TECHOS</v>
      </c>
      <c r="E2656" s="90"/>
      <c r="G2656" s="265"/>
    </row>
    <row r="2657" spans="1:123" ht="24" customHeight="1" x14ac:dyDescent="0.2">
      <c r="A2657" s="264" t="s">
        <v>24</v>
      </c>
      <c r="B2657" s="93" t="str">
        <f>IFERROR(VLOOKUP(COUNTIF($A$1:A2657,"ANALISIS DE PRECIOS"),Tabla_NumeroItem,2,FALSE),"")</f>
        <v>8.2</v>
      </c>
      <c r="C2657" s="84" t="str">
        <f>IFERROR(VLOOKUP(B2657,Tabla_CyP,2,FALSE),"")</f>
        <v>Cubiertas metálicas (incluída aislaciones)</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25" t="s">
        <v>506</v>
      </c>
      <c r="B2659" s="426"/>
      <c r="C2659" s="427" t="s">
        <v>0</v>
      </c>
      <c r="D2659" s="427" t="s">
        <v>26</v>
      </c>
      <c r="E2659" s="429" t="s">
        <v>27</v>
      </c>
      <c r="F2659" s="431" t="s">
        <v>28</v>
      </c>
      <c r="G2659" s="431" t="s">
        <v>29</v>
      </c>
    </row>
    <row r="2660" spans="1:123" s="89" customFormat="1" ht="24" customHeight="1" x14ac:dyDescent="0.2">
      <c r="A2660" s="94" t="s">
        <v>507</v>
      </c>
      <c r="B2660" s="94" t="s">
        <v>508</v>
      </c>
      <c r="C2660" s="428"/>
      <c r="D2660" s="428"/>
      <c r="E2660" s="430"/>
      <c r="F2660" s="432"/>
      <c r="G2660" s="432"/>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8.2</v>
      </c>
      <c r="B2699" s="276" t="str">
        <f>C2657</f>
        <v>Cubiertas metálicas (incluída aislaciones)</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ENI Nº 66</v>
      </c>
      <c r="C2704" s="82"/>
      <c r="D2704" s="82"/>
      <c r="E2704" s="82"/>
      <c r="F2704" s="88" t="s">
        <v>37</v>
      </c>
      <c r="G2704" s="263">
        <f>Fecha_Base</f>
        <v>0</v>
      </c>
    </row>
    <row r="2705" spans="1:123" ht="24" customHeight="1" x14ac:dyDescent="0.2">
      <c r="A2705" s="264" t="s">
        <v>600</v>
      </c>
      <c r="B2705" s="83" t="str">
        <f>Ubicación</f>
        <v>9 de Julio</v>
      </c>
      <c r="C2705" s="83"/>
      <c r="D2705" s="89"/>
      <c r="E2705" s="90"/>
      <c r="G2705" s="265"/>
    </row>
    <row r="2706" spans="1:123" ht="24" customHeight="1" x14ac:dyDescent="0.2">
      <c r="A2706" s="264" t="s">
        <v>38</v>
      </c>
      <c r="B2706" s="92">
        <f>IFERROR(VALUE(LEFT(B2707,FIND(".",B2707)-1)),"")</f>
        <v>9</v>
      </c>
      <c r="C2706" s="84" t="str">
        <f>IFERROR(VLOOKUP(B2706,Tabla_CyP,2,FALSE),"")</f>
        <v xml:space="preserve"> CIELORRASOS</v>
      </c>
      <c r="E2706" s="90"/>
      <c r="G2706" s="265"/>
    </row>
    <row r="2707" spans="1:123" ht="24" customHeight="1" x14ac:dyDescent="0.2">
      <c r="A2707" s="264" t="s">
        <v>24</v>
      </c>
      <c r="B2707" s="93" t="str">
        <f>IFERROR(VLOOKUP(COUNTIF($A$1:A2707,"ANALISIS DE PRECIOS"),Tabla_NumeroItem,2,FALSE),"")</f>
        <v>9.1.1</v>
      </c>
      <c r="C2707" s="84" t="str">
        <f>IFERROR(VLOOKUP(B2707,Tabla_CyP,2,FALSE),"")</f>
        <v>A la cal</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25" t="s">
        <v>506</v>
      </c>
      <c r="B2709" s="426"/>
      <c r="C2709" s="427" t="s">
        <v>0</v>
      </c>
      <c r="D2709" s="427" t="s">
        <v>26</v>
      </c>
      <c r="E2709" s="429" t="s">
        <v>27</v>
      </c>
      <c r="F2709" s="431" t="s">
        <v>28</v>
      </c>
      <c r="G2709" s="431" t="s">
        <v>29</v>
      </c>
    </row>
    <row r="2710" spans="1:123" s="89" customFormat="1" ht="24" customHeight="1" x14ac:dyDescent="0.2">
      <c r="A2710" s="94" t="s">
        <v>507</v>
      </c>
      <c r="B2710" s="94" t="s">
        <v>508</v>
      </c>
      <c r="C2710" s="428"/>
      <c r="D2710" s="428"/>
      <c r="E2710" s="430"/>
      <c r="F2710" s="432"/>
      <c r="G2710" s="432"/>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9.1.1</v>
      </c>
      <c r="B2749" s="276" t="str">
        <f>C2707</f>
        <v>A la cal</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ENI Nº 66</v>
      </c>
      <c r="C2754" s="82"/>
      <c r="D2754" s="82"/>
      <c r="E2754" s="82"/>
      <c r="F2754" s="88" t="s">
        <v>37</v>
      </c>
      <c r="G2754" s="263">
        <f>Fecha_Base</f>
        <v>0</v>
      </c>
    </row>
    <row r="2755" spans="1:123" ht="24" customHeight="1" x14ac:dyDescent="0.2">
      <c r="A2755" s="264" t="s">
        <v>600</v>
      </c>
      <c r="B2755" s="83" t="str">
        <f>Ubicación</f>
        <v>9 de Julio</v>
      </c>
      <c r="C2755" s="83"/>
      <c r="D2755" s="89"/>
      <c r="E2755" s="90"/>
      <c r="G2755" s="265"/>
    </row>
    <row r="2756" spans="1:123" ht="24" customHeight="1" x14ac:dyDescent="0.2">
      <c r="A2756" s="264" t="s">
        <v>38</v>
      </c>
      <c r="B2756" s="92">
        <f>IFERROR(VALUE(LEFT(B2757,FIND(".",B2757)-1)),"")</f>
        <v>10</v>
      </c>
      <c r="C2756" s="84" t="str">
        <f>IFERROR(VLOOKUP(B2756,Tabla_CyP,2,FALSE),"")</f>
        <v xml:space="preserve"> CARPINTERÍAS</v>
      </c>
      <c r="E2756" s="90"/>
      <c r="G2756" s="265"/>
    </row>
    <row r="2757" spans="1:123" ht="24" customHeight="1" x14ac:dyDescent="0.2">
      <c r="A2757" s="264" t="s">
        <v>24</v>
      </c>
      <c r="B2757" s="93" t="str">
        <f>IFERROR(VLOOKUP(COUNTIF($A$1:A2757,"ANALISIS DE PRECIOS"),Tabla_NumeroItem,2,FALSE),"")</f>
        <v>10.1.1.1</v>
      </c>
      <c r="C2757" s="84" t="str">
        <f>IFERROR(VLOOKUP(B2757,Tabla_CyP,2,FALSE),"")</f>
        <v>P1</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25" t="s">
        <v>506</v>
      </c>
      <c r="B2759" s="426"/>
      <c r="C2759" s="427" t="s">
        <v>0</v>
      </c>
      <c r="D2759" s="427" t="s">
        <v>26</v>
      </c>
      <c r="E2759" s="429" t="s">
        <v>27</v>
      </c>
      <c r="F2759" s="431" t="s">
        <v>28</v>
      </c>
      <c r="G2759" s="431" t="s">
        <v>29</v>
      </c>
    </row>
    <row r="2760" spans="1:123" s="89" customFormat="1" ht="24" customHeight="1" x14ac:dyDescent="0.2">
      <c r="A2760" s="94" t="s">
        <v>507</v>
      </c>
      <c r="B2760" s="94" t="s">
        <v>508</v>
      </c>
      <c r="C2760" s="428"/>
      <c r="D2760" s="428"/>
      <c r="E2760" s="430"/>
      <c r="F2760" s="432"/>
      <c r="G2760" s="432"/>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10.1.1.1</v>
      </c>
      <c r="B2799" s="276" t="str">
        <f>C2757</f>
        <v>P1</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ENI Nº 66</v>
      </c>
      <c r="C2804" s="82"/>
      <c r="D2804" s="82"/>
      <c r="E2804" s="82"/>
      <c r="F2804" s="88" t="s">
        <v>37</v>
      </c>
      <c r="G2804" s="263">
        <f>Fecha_Base</f>
        <v>0</v>
      </c>
    </row>
    <row r="2805" spans="1:123" ht="24" customHeight="1" x14ac:dyDescent="0.2">
      <c r="A2805" s="264" t="s">
        <v>600</v>
      </c>
      <c r="B2805" s="83" t="str">
        <f>Ubicación</f>
        <v>9 de Julio</v>
      </c>
      <c r="C2805" s="83"/>
      <c r="D2805" s="89"/>
      <c r="E2805" s="90"/>
      <c r="G2805" s="265"/>
    </row>
    <row r="2806" spans="1:123" ht="24" customHeight="1" x14ac:dyDescent="0.2">
      <c r="A2806" s="264" t="s">
        <v>38</v>
      </c>
      <c r="B2806" s="92">
        <f>IFERROR(VALUE(LEFT(B2807,FIND(".",B2807)-1)),"")</f>
        <v>10</v>
      </c>
      <c r="C2806" s="84" t="str">
        <f>IFERROR(VLOOKUP(B2806,Tabla_CyP,2,FALSE),"")</f>
        <v xml:space="preserve"> CARPINTERÍAS</v>
      </c>
      <c r="E2806" s="90"/>
      <c r="G2806" s="265"/>
    </row>
    <row r="2807" spans="1:123" ht="24" customHeight="1" x14ac:dyDescent="0.2">
      <c r="A2807" s="264" t="s">
        <v>24</v>
      </c>
      <c r="B2807" s="93" t="str">
        <f>IFERROR(VLOOKUP(COUNTIF($A$1:A2807,"ANALISIS DE PRECIOS"),Tabla_NumeroItem,2,FALSE),"")</f>
        <v>10.1.1.2</v>
      </c>
      <c r="C2807" s="84" t="str">
        <f>IFERROR(VLOOKUP(B2807,Tabla_CyP,2,FALSE),"")</f>
        <v>P2</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25" t="s">
        <v>506</v>
      </c>
      <c r="B2809" s="426"/>
      <c r="C2809" s="427" t="s">
        <v>0</v>
      </c>
      <c r="D2809" s="427" t="s">
        <v>26</v>
      </c>
      <c r="E2809" s="429" t="s">
        <v>27</v>
      </c>
      <c r="F2809" s="431" t="s">
        <v>28</v>
      </c>
      <c r="G2809" s="431" t="s">
        <v>29</v>
      </c>
    </row>
    <row r="2810" spans="1:123" s="89" customFormat="1" ht="24" customHeight="1" x14ac:dyDescent="0.2">
      <c r="A2810" s="94" t="s">
        <v>507</v>
      </c>
      <c r="B2810" s="94" t="s">
        <v>508</v>
      </c>
      <c r="C2810" s="428"/>
      <c r="D2810" s="428"/>
      <c r="E2810" s="430"/>
      <c r="F2810" s="432"/>
      <c r="G2810" s="432"/>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10.1.1.2</v>
      </c>
      <c r="B2849" s="276" t="str">
        <f>C2807</f>
        <v>P2</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ENI Nº 66</v>
      </c>
      <c r="C2854" s="82"/>
      <c r="D2854" s="82"/>
      <c r="E2854" s="82"/>
      <c r="F2854" s="88" t="s">
        <v>37</v>
      </c>
      <c r="G2854" s="263">
        <f>Fecha_Base</f>
        <v>0</v>
      </c>
    </row>
    <row r="2855" spans="1:123" ht="24" customHeight="1" x14ac:dyDescent="0.2">
      <c r="A2855" s="264" t="s">
        <v>600</v>
      </c>
      <c r="B2855" s="83" t="str">
        <f>Ubicación</f>
        <v>9 de Julio</v>
      </c>
      <c r="C2855" s="83"/>
      <c r="D2855" s="89"/>
      <c r="E2855" s="90"/>
      <c r="G2855" s="265"/>
    </row>
    <row r="2856" spans="1:123" ht="24" customHeight="1" x14ac:dyDescent="0.2">
      <c r="A2856" s="264" t="s">
        <v>38</v>
      </c>
      <c r="B2856" s="92">
        <f>IFERROR(VALUE(LEFT(B2857,FIND(".",B2857)-1)),"")</f>
        <v>10</v>
      </c>
      <c r="C2856" s="84" t="str">
        <f>IFERROR(VLOOKUP(B2856,Tabla_CyP,2,FALSE),"")</f>
        <v xml:space="preserve"> CARPINTERÍAS</v>
      </c>
      <c r="E2856" s="90"/>
      <c r="G2856" s="265"/>
    </row>
    <row r="2857" spans="1:123" ht="24" customHeight="1" x14ac:dyDescent="0.2">
      <c r="A2857" s="264" t="s">
        <v>24</v>
      </c>
      <c r="B2857" s="93" t="str">
        <f>IFERROR(VLOOKUP(COUNTIF($A$1:A2857,"ANALISIS DE PRECIOS"),Tabla_NumeroItem,2,FALSE),"")</f>
        <v>10.1.1.3</v>
      </c>
      <c r="C2857" s="84" t="str">
        <f>IFERROR(VLOOKUP(B2857,Tabla_CyP,2,FALSE),"")</f>
        <v>P3</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25" t="s">
        <v>506</v>
      </c>
      <c r="B2859" s="426"/>
      <c r="C2859" s="427" t="s">
        <v>0</v>
      </c>
      <c r="D2859" s="427" t="s">
        <v>26</v>
      </c>
      <c r="E2859" s="429" t="s">
        <v>27</v>
      </c>
      <c r="F2859" s="431" t="s">
        <v>28</v>
      </c>
      <c r="G2859" s="431" t="s">
        <v>29</v>
      </c>
    </row>
    <row r="2860" spans="1:123" s="89" customFormat="1" ht="24" customHeight="1" x14ac:dyDescent="0.2">
      <c r="A2860" s="94" t="s">
        <v>507</v>
      </c>
      <c r="B2860" s="94" t="s">
        <v>508</v>
      </c>
      <c r="C2860" s="428"/>
      <c r="D2860" s="428"/>
      <c r="E2860" s="430"/>
      <c r="F2860" s="432"/>
      <c r="G2860" s="432"/>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10.1.1.3</v>
      </c>
      <c r="B2899" s="276" t="str">
        <f>C2857</f>
        <v>P3</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ENI Nº 66</v>
      </c>
      <c r="C2904" s="82"/>
      <c r="D2904" s="82"/>
      <c r="E2904" s="82"/>
      <c r="F2904" s="88" t="s">
        <v>37</v>
      </c>
      <c r="G2904" s="263">
        <f>Fecha_Base</f>
        <v>0</v>
      </c>
    </row>
    <row r="2905" spans="1:123" ht="24" customHeight="1" x14ac:dyDescent="0.2">
      <c r="A2905" s="264" t="s">
        <v>600</v>
      </c>
      <c r="B2905" s="83" t="str">
        <f>Ubicación</f>
        <v>9 de Julio</v>
      </c>
      <c r="C2905" s="83"/>
      <c r="D2905" s="89"/>
      <c r="E2905" s="90"/>
      <c r="G2905" s="265"/>
    </row>
    <row r="2906" spans="1:123" ht="24" customHeight="1" x14ac:dyDescent="0.2">
      <c r="A2906" s="264" t="s">
        <v>38</v>
      </c>
      <c r="B2906" s="92">
        <f>IFERROR(VALUE(LEFT(B2907,FIND(".",B2907)-1)),"")</f>
        <v>10</v>
      </c>
      <c r="C2906" s="84" t="str">
        <f>IFERROR(VLOOKUP(B2906,Tabla_CyP,2,FALSE),"")</f>
        <v xml:space="preserve"> CARPINTERÍAS</v>
      </c>
      <c r="E2906" s="90"/>
      <c r="G2906" s="265"/>
    </row>
    <row r="2907" spans="1:123" ht="24" customHeight="1" x14ac:dyDescent="0.2">
      <c r="A2907" s="264" t="s">
        <v>24</v>
      </c>
      <c r="B2907" s="93" t="str">
        <f>IFERROR(VLOOKUP(COUNTIF($A$1:A2907,"ANALISIS DE PRECIOS"),Tabla_NumeroItem,2,FALSE),"")</f>
        <v>10.1.1.4</v>
      </c>
      <c r="C2907" s="84" t="str">
        <f>IFERROR(VLOOKUP(B2907,Tabla_CyP,2,FALSE),"")</f>
        <v>P4</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25" t="s">
        <v>506</v>
      </c>
      <c r="B2909" s="426"/>
      <c r="C2909" s="427" t="s">
        <v>0</v>
      </c>
      <c r="D2909" s="427" t="s">
        <v>26</v>
      </c>
      <c r="E2909" s="429" t="s">
        <v>27</v>
      </c>
      <c r="F2909" s="431" t="s">
        <v>28</v>
      </c>
      <c r="G2909" s="431" t="s">
        <v>29</v>
      </c>
    </row>
    <row r="2910" spans="1:123" s="89" customFormat="1" ht="24" customHeight="1" x14ac:dyDescent="0.2">
      <c r="A2910" s="94" t="s">
        <v>507</v>
      </c>
      <c r="B2910" s="94" t="s">
        <v>508</v>
      </c>
      <c r="C2910" s="428"/>
      <c r="D2910" s="428"/>
      <c r="E2910" s="430"/>
      <c r="F2910" s="432"/>
      <c r="G2910" s="432"/>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10.1.1.4</v>
      </c>
      <c r="B2949" s="276" t="str">
        <f>C2907</f>
        <v>P4</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ENI Nº 66</v>
      </c>
      <c r="C2954" s="82"/>
      <c r="D2954" s="82"/>
      <c r="E2954" s="82"/>
      <c r="F2954" s="88" t="s">
        <v>37</v>
      </c>
      <c r="G2954" s="263">
        <f>Fecha_Base</f>
        <v>0</v>
      </c>
    </row>
    <row r="2955" spans="1:123" ht="24" customHeight="1" x14ac:dyDescent="0.2">
      <c r="A2955" s="264" t="s">
        <v>600</v>
      </c>
      <c r="B2955" s="83" t="str">
        <f>Ubicación</f>
        <v>9 de Julio</v>
      </c>
      <c r="C2955" s="83"/>
      <c r="D2955" s="89"/>
      <c r="E2955" s="90"/>
      <c r="G2955" s="265"/>
    </row>
    <row r="2956" spans="1:123" ht="24" customHeight="1" x14ac:dyDescent="0.2">
      <c r="A2956" s="264" t="s">
        <v>38</v>
      </c>
      <c r="B2956" s="92">
        <f>IFERROR(VALUE(LEFT(B2957,FIND(".",B2957)-1)),"")</f>
        <v>10</v>
      </c>
      <c r="C2956" s="84" t="str">
        <f>IFERROR(VLOOKUP(B2956,Tabla_CyP,2,FALSE),"")</f>
        <v xml:space="preserve"> CARPINTERÍAS</v>
      </c>
      <c r="E2956" s="90"/>
      <c r="G2956" s="265"/>
    </row>
    <row r="2957" spans="1:123" ht="24" customHeight="1" x14ac:dyDescent="0.2">
      <c r="A2957" s="264" t="s">
        <v>24</v>
      </c>
      <c r="B2957" s="93" t="str">
        <f>IFERROR(VLOOKUP(COUNTIF($A$1:A2957,"ANALISIS DE PRECIOS"),Tabla_NumeroItem,2,FALSE),"")</f>
        <v>10.1.1.5</v>
      </c>
      <c r="C2957" s="84" t="str">
        <f>IFERROR(VLOOKUP(B2957,Tabla_CyP,2,FALSE),"")</f>
        <v>P5</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25" t="s">
        <v>506</v>
      </c>
      <c r="B2959" s="426"/>
      <c r="C2959" s="427" t="s">
        <v>0</v>
      </c>
      <c r="D2959" s="427" t="s">
        <v>26</v>
      </c>
      <c r="E2959" s="429" t="s">
        <v>27</v>
      </c>
      <c r="F2959" s="431" t="s">
        <v>28</v>
      </c>
      <c r="G2959" s="431" t="s">
        <v>29</v>
      </c>
    </row>
    <row r="2960" spans="1:123" s="89" customFormat="1" ht="24" customHeight="1" x14ac:dyDescent="0.2">
      <c r="A2960" s="94" t="s">
        <v>507</v>
      </c>
      <c r="B2960" s="94" t="s">
        <v>508</v>
      </c>
      <c r="C2960" s="428"/>
      <c r="D2960" s="428"/>
      <c r="E2960" s="430"/>
      <c r="F2960" s="432"/>
      <c r="G2960" s="432"/>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10.1.1.5</v>
      </c>
      <c r="B2999" s="276" t="str">
        <f>C2957</f>
        <v>P5</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ENI Nº 66</v>
      </c>
      <c r="C3004" s="82"/>
      <c r="D3004" s="82"/>
      <c r="E3004" s="82"/>
      <c r="F3004" s="88" t="s">
        <v>37</v>
      </c>
      <c r="G3004" s="263">
        <f>Fecha_Base</f>
        <v>0</v>
      </c>
    </row>
    <row r="3005" spans="1:7" ht="24" customHeight="1" x14ac:dyDescent="0.2">
      <c r="A3005" s="264" t="s">
        <v>600</v>
      </c>
      <c r="B3005" s="83" t="str">
        <f>Ubicación</f>
        <v>9 de Julio</v>
      </c>
      <c r="C3005" s="83"/>
      <c r="D3005" s="89"/>
      <c r="E3005" s="90"/>
      <c r="G3005" s="265"/>
    </row>
    <row r="3006" spans="1:7" ht="24" customHeight="1" x14ac:dyDescent="0.2">
      <c r="A3006" s="264" t="s">
        <v>38</v>
      </c>
      <c r="B3006" s="92">
        <f>IFERROR(VALUE(LEFT(B3007,FIND(".",B3007)-1)),"")</f>
        <v>10</v>
      </c>
      <c r="C3006" s="84" t="str">
        <f>IFERROR(VLOOKUP(B3006,Tabla_CyP,2,FALSE),"")</f>
        <v xml:space="preserve"> CARPINTERÍAS</v>
      </c>
      <c r="E3006" s="90"/>
      <c r="G3006" s="265"/>
    </row>
    <row r="3007" spans="1:7" ht="24" customHeight="1" x14ac:dyDescent="0.2">
      <c r="A3007" s="264" t="s">
        <v>24</v>
      </c>
      <c r="B3007" s="93" t="str">
        <f>IFERROR(VLOOKUP(COUNTIF($A$1:A3007,"ANALISIS DE PRECIOS"),Tabla_NumeroItem,2,FALSE),"")</f>
        <v>10.1.1.6</v>
      </c>
      <c r="C3007" s="84" t="str">
        <f>IFERROR(VLOOKUP(B3007,Tabla_CyP,2,FALSE),"")</f>
        <v>P6</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25" t="s">
        <v>506</v>
      </c>
      <c r="B3009" s="426"/>
      <c r="C3009" s="427" t="s">
        <v>0</v>
      </c>
      <c r="D3009" s="427" t="s">
        <v>26</v>
      </c>
      <c r="E3009" s="429" t="s">
        <v>27</v>
      </c>
      <c r="F3009" s="431" t="s">
        <v>28</v>
      </c>
      <c r="G3009" s="431" t="s">
        <v>29</v>
      </c>
    </row>
    <row r="3010" spans="1:123" s="89" customFormat="1" ht="24" customHeight="1" x14ac:dyDescent="0.2">
      <c r="A3010" s="94" t="s">
        <v>507</v>
      </c>
      <c r="B3010" s="94" t="s">
        <v>508</v>
      </c>
      <c r="C3010" s="428"/>
      <c r="D3010" s="428"/>
      <c r="E3010" s="430"/>
      <c r="F3010" s="432"/>
      <c r="G3010" s="432"/>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10.1.1.6</v>
      </c>
      <c r="B3049" s="276" t="str">
        <f>C3007</f>
        <v>P6</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ENI Nº 66</v>
      </c>
      <c r="C3054" s="82"/>
      <c r="D3054" s="82"/>
      <c r="E3054" s="82"/>
      <c r="F3054" s="88" t="s">
        <v>37</v>
      </c>
      <c r="G3054" s="263">
        <f>Fecha_Base</f>
        <v>0</v>
      </c>
    </row>
    <row r="3055" spans="1:7" ht="24" customHeight="1" x14ac:dyDescent="0.2">
      <c r="A3055" s="264" t="s">
        <v>600</v>
      </c>
      <c r="B3055" s="83" t="str">
        <f>Ubicación</f>
        <v>9 de Julio</v>
      </c>
      <c r="C3055" s="83"/>
      <c r="D3055" s="89"/>
      <c r="E3055" s="90"/>
      <c r="G3055" s="265"/>
    </row>
    <row r="3056" spans="1:7" ht="24" customHeight="1" x14ac:dyDescent="0.2">
      <c r="A3056" s="264" t="s">
        <v>38</v>
      </c>
      <c r="B3056" s="92">
        <f>IFERROR(VALUE(LEFT(B3057,FIND(".",B3057)-1)),"")</f>
        <v>10</v>
      </c>
      <c r="C3056" s="84" t="str">
        <f>IFERROR(VLOOKUP(B3056,Tabla_CyP,2,FALSE),"")</f>
        <v xml:space="preserve"> CARPINTERÍAS</v>
      </c>
      <c r="E3056" s="90"/>
      <c r="G3056" s="265"/>
    </row>
    <row r="3057" spans="1:123" ht="24" customHeight="1" x14ac:dyDescent="0.2">
      <c r="A3057" s="264" t="s">
        <v>24</v>
      </c>
      <c r="B3057" s="93" t="str">
        <f>IFERROR(VLOOKUP(COUNTIF($A$1:A3057,"ANALISIS DE PRECIOS"),Tabla_NumeroItem,2,FALSE),"")</f>
        <v>10.1.1.7</v>
      </c>
      <c r="C3057" s="84" t="str">
        <f>IFERROR(VLOOKUP(B3057,Tabla_CyP,2,FALSE),"")</f>
        <v>P7</v>
      </c>
      <c r="D3057" s="89"/>
      <c r="E3057" s="90"/>
      <c r="F3057" s="88" t="s">
        <v>25</v>
      </c>
      <c r="G3057" s="266" t="str">
        <f>IFERROR(VLOOKUP(B3057,Tabla_CyP,4,FALSE),"")</f>
        <v>m2</v>
      </c>
    </row>
    <row r="3058" spans="1:123" ht="24" customHeight="1" x14ac:dyDescent="0.2">
      <c r="A3058" s="264"/>
      <c r="B3058" s="83"/>
      <c r="D3058" s="89"/>
      <c r="E3058" s="90"/>
      <c r="G3058" s="265"/>
    </row>
    <row r="3059" spans="1:123" ht="24" customHeight="1" x14ac:dyDescent="0.2">
      <c r="A3059" s="425" t="s">
        <v>506</v>
      </c>
      <c r="B3059" s="426"/>
      <c r="C3059" s="427" t="s">
        <v>0</v>
      </c>
      <c r="D3059" s="427" t="s">
        <v>26</v>
      </c>
      <c r="E3059" s="429" t="s">
        <v>27</v>
      </c>
      <c r="F3059" s="431" t="s">
        <v>28</v>
      </c>
      <c r="G3059" s="431" t="s">
        <v>29</v>
      </c>
    </row>
    <row r="3060" spans="1:123" s="89" customFormat="1" ht="24" customHeight="1" x14ac:dyDescent="0.2">
      <c r="A3060" s="94" t="s">
        <v>507</v>
      </c>
      <c r="B3060" s="94" t="s">
        <v>508</v>
      </c>
      <c r="C3060" s="428"/>
      <c r="D3060" s="428"/>
      <c r="E3060" s="430"/>
      <c r="F3060" s="432"/>
      <c r="G3060" s="432"/>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10.1.1.7</v>
      </c>
      <c r="B3099" s="276" t="str">
        <f>C3057</f>
        <v>P7</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ENI Nº 66</v>
      </c>
      <c r="C3104" s="82"/>
      <c r="D3104" s="82"/>
      <c r="E3104" s="82"/>
      <c r="F3104" s="88" t="s">
        <v>37</v>
      </c>
      <c r="G3104" s="263">
        <f>Fecha_Base</f>
        <v>0</v>
      </c>
    </row>
    <row r="3105" spans="1:123" ht="24" customHeight="1" x14ac:dyDescent="0.2">
      <c r="A3105" s="264" t="s">
        <v>600</v>
      </c>
      <c r="B3105" s="83" t="str">
        <f>Ubicación</f>
        <v>9 de Julio</v>
      </c>
      <c r="C3105" s="83"/>
      <c r="D3105" s="89"/>
      <c r="E3105" s="90"/>
      <c r="G3105" s="265"/>
    </row>
    <row r="3106" spans="1:123" ht="24" customHeight="1" x14ac:dyDescent="0.2">
      <c r="A3106" s="264" t="s">
        <v>38</v>
      </c>
      <c r="B3106" s="92">
        <f>IFERROR(VALUE(LEFT(B3107,FIND(".",B3107)-1)),"")</f>
        <v>10</v>
      </c>
      <c r="C3106" s="84" t="str">
        <f>IFERROR(VLOOKUP(B3106,Tabla_CyP,2,FALSE),"")</f>
        <v xml:space="preserve"> CARPINTERÍAS</v>
      </c>
      <c r="E3106" s="90"/>
      <c r="G3106" s="265"/>
    </row>
    <row r="3107" spans="1:123" ht="24" customHeight="1" x14ac:dyDescent="0.2">
      <c r="A3107" s="264" t="s">
        <v>24</v>
      </c>
      <c r="B3107" s="93" t="str">
        <f>IFERROR(VLOOKUP(COUNTIF($A$1:A3107,"ANALISIS DE PRECIOS"),Tabla_NumeroItem,2,FALSE),"")</f>
        <v>10.1.1.8</v>
      </c>
      <c r="C3107" s="84" t="str">
        <f>IFERROR(VLOOKUP(B3107,Tabla_CyP,2,FALSE),"")</f>
        <v>P8</v>
      </c>
      <c r="D3107" s="89"/>
      <c r="E3107" s="90"/>
      <c r="F3107" s="88" t="s">
        <v>25</v>
      </c>
      <c r="G3107" s="266" t="str">
        <f>IFERROR(VLOOKUP(B3107,Tabla_CyP,4,FALSE),"")</f>
        <v>m2</v>
      </c>
    </row>
    <row r="3108" spans="1:123" ht="24" customHeight="1" x14ac:dyDescent="0.2">
      <c r="A3108" s="264"/>
      <c r="B3108" s="83"/>
      <c r="D3108" s="89"/>
      <c r="E3108" s="90"/>
      <c r="G3108" s="265"/>
    </row>
    <row r="3109" spans="1:123" ht="24" customHeight="1" x14ac:dyDescent="0.2">
      <c r="A3109" s="425" t="s">
        <v>506</v>
      </c>
      <c r="B3109" s="426"/>
      <c r="C3109" s="427" t="s">
        <v>0</v>
      </c>
      <c r="D3109" s="427" t="s">
        <v>26</v>
      </c>
      <c r="E3109" s="429" t="s">
        <v>27</v>
      </c>
      <c r="F3109" s="431" t="s">
        <v>28</v>
      </c>
      <c r="G3109" s="431" t="s">
        <v>29</v>
      </c>
    </row>
    <row r="3110" spans="1:123" s="89" customFormat="1" ht="24" customHeight="1" x14ac:dyDescent="0.2">
      <c r="A3110" s="94" t="s">
        <v>507</v>
      </c>
      <c r="B3110" s="94" t="s">
        <v>508</v>
      </c>
      <c r="C3110" s="428"/>
      <c r="D3110" s="428"/>
      <c r="E3110" s="430"/>
      <c r="F3110" s="432"/>
      <c r="G3110" s="432"/>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10.1.1.8</v>
      </c>
      <c r="B3149" s="276" t="str">
        <f>C3107</f>
        <v>P8</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ENI Nº 66</v>
      </c>
      <c r="C3154" s="82"/>
      <c r="D3154" s="82"/>
      <c r="E3154" s="82"/>
      <c r="F3154" s="88" t="s">
        <v>37</v>
      </c>
      <c r="G3154" s="263">
        <f>Fecha_Base</f>
        <v>0</v>
      </c>
    </row>
    <row r="3155" spans="1:123" ht="24" customHeight="1" x14ac:dyDescent="0.2">
      <c r="A3155" s="264" t="s">
        <v>600</v>
      </c>
      <c r="B3155" s="83" t="str">
        <f>Ubicación</f>
        <v>9 de Julio</v>
      </c>
      <c r="C3155" s="83"/>
      <c r="D3155" s="89"/>
      <c r="E3155" s="90"/>
      <c r="G3155" s="265"/>
    </row>
    <row r="3156" spans="1:123" ht="24" customHeight="1" x14ac:dyDescent="0.2">
      <c r="A3156" s="264" t="s">
        <v>38</v>
      </c>
      <c r="B3156" s="92">
        <f>IFERROR(VALUE(LEFT(B3157,FIND(".",B3157)-1)),"")</f>
        <v>10</v>
      </c>
      <c r="C3156" s="84" t="str">
        <f>IFERROR(VLOOKUP(B3156,Tabla_CyP,2,FALSE),"")</f>
        <v xml:space="preserve"> CARPINTERÍAS</v>
      </c>
      <c r="E3156" s="90"/>
      <c r="G3156" s="265"/>
    </row>
    <row r="3157" spans="1:123" ht="24" customHeight="1" x14ac:dyDescent="0.2">
      <c r="A3157" s="264" t="s">
        <v>24</v>
      </c>
      <c r="B3157" s="93" t="str">
        <f>IFERROR(VLOOKUP(COUNTIF($A$1:A3157,"ANALISIS DE PRECIOS"),Tabla_NumeroItem,2,FALSE),"")</f>
        <v>10.1.1.9</v>
      </c>
      <c r="C3157" s="84" t="str">
        <f>IFERROR(VLOOKUP(B3157,Tabla_CyP,2,FALSE),"")</f>
        <v>P9</v>
      </c>
      <c r="D3157" s="89"/>
      <c r="E3157" s="90"/>
      <c r="F3157" s="88" t="s">
        <v>25</v>
      </c>
      <c r="G3157" s="266" t="str">
        <f>IFERROR(VLOOKUP(B3157,Tabla_CyP,4,FALSE),"")</f>
        <v>m2</v>
      </c>
    </row>
    <row r="3158" spans="1:123" ht="24" customHeight="1" x14ac:dyDescent="0.2">
      <c r="A3158" s="264"/>
      <c r="B3158" s="83"/>
      <c r="D3158" s="89"/>
      <c r="E3158" s="90"/>
      <c r="G3158" s="265"/>
    </row>
    <row r="3159" spans="1:123" ht="24" customHeight="1" x14ac:dyDescent="0.2">
      <c r="A3159" s="425" t="s">
        <v>506</v>
      </c>
      <c r="B3159" s="426"/>
      <c r="C3159" s="427" t="s">
        <v>0</v>
      </c>
      <c r="D3159" s="427" t="s">
        <v>26</v>
      </c>
      <c r="E3159" s="429" t="s">
        <v>27</v>
      </c>
      <c r="F3159" s="431" t="s">
        <v>28</v>
      </c>
      <c r="G3159" s="431" t="s">
        <v>29</v>
      </c>
    </row>
    <row r="3160" spans="1:123" s="89" customFormat="1" ht="24" customHeight="1" x14ac:dyDescent="0.2">
      <c r="A3160" s="94" t="s">
        <v>507</v>
      </c>
      <c r="B3160" s="94" t="s">
        <v>508</v>
      </c>
      <c r="C3160" s="428"/>
      <c r="D3160" s="428"/>
      <c r="E3160" s="430"/>
      <c r="F3160" s="432"/>
      <c r="G3160" s="432"/>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10.1.1.9</v>
      </c>
      <c r="B3199" s="276" t="str">
        <f>C3157</f>
        <v>P9</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ENI Nº 66</v>
      </c>
      <c r="C3204" s="82"/>
      <c r="D3204" s="82"/>
      <c r="E3204" s="82"/>
      <c r="F3204" s="88" t="s">
        <v>37</v>
      </c>
      <c r="G3204" s="263">
        <f>Fecha_Base</f>
        <v>0</v>
      </c>
    </row>
    <row r="3205" spans="1:123" ht="24" customHeight="1" x14ac:dyDescent="0.2">
      <c r="A3205" s="264" t="s">
        <v>600</v>
      </c>
      <c r="B3205" s="83" t="str">
        <f>Ubicación</f>
        <v>9 de Julio</v>
      </c>
      <c r="C3205" s="83"/>
      <c r="D3205" s="89"/>
      <c r="E3205" s="90"/>
      <c r="G3205" s="265"/>
    </row>
    <row r="3206" spans="1:123" ht="24" customHeight="1" x14ac:dyDescent="0.2">
      <c r="A3206" s="264" t="s">
        <v>38</v>
      </c>
      <c r="B3206" s="92">
        <f>IFERROR(VALUE(LEFT(B3207,FIND(".",B3207)-1)),"")</f>
        <v>10</v>
      </c>
      <c r="C3206" s="84" t="str">
        <f>IFERROR(VLOOKUP(B3206,Tabla_CyP,2,FALSE),"")</f>
        <v xml:space="preserve"> CARPINTERÍAS</v>
      </c>
      <c r="E3206" s="90"/>
      <c r="G3206" s="265"/>
    </row>
    <row r="3207" spans="1:123" ht="24" customHeight="1" x14ac:dyDescent="0.2">
      <c r="A3207" s="264" t="s">
        <v>24</v>
      </c>
      <c r="B3207" s="93" t="str">
        <f>IFERROR(VLOOKUP(COUNTIF($A$1:A3207,"ANALISIS DE PRECIOS"),Tabla_NumeroItem,2,FALSE),"")</f>
        <v>10.1.1.10</v>
      </c>
      <c r="C3207" s="84" t="str">
        <f>IFERROR(VLOOKUP(B3207,Tabla_CyP,2,FALSE),"")</f>
        <v>P10</v>
      </c>
      <c r="D3207" s="89"/>
      <c r="E3207" s="90"/>
      <c r="F3207" s="88" t="s">
        <v>25</v>
      </c>
      <c r="G3207" s="266" t="str">
        <f>IFERROR(VLOOKUP(B3207,Tabla_CyP,4,FALSE),"")</f>
        <v>m2</v>
      </c>
    </row>
    <row r="3208" spans="1:123" ht="24" customHeight="1" x14ac:dyDescent="0.2">
      <c r="A3208" s="264"/>
      <c r="B3208" s="83"/>
      <c r="D3208" s="89"/>
      <c r="E3208" s="90"/>
      <c r="G3208" s="265"/>
    </row>
    <row r="3209" spans="1:123" ht="24" customHeight="1" x14ac:dyDescent="0.2">
      <c r="A3209" s="425" t="s">
        <v>506</v>
      </c>
      <c r="B3209" s="426"/>
      <c r="C3209" s="427" t="s">
        <v>0</v>
      </c>
      <c r="D3209" s="427" t="s">
        <v>26</v>
      </c>
      <c r="E3209" s="429" t="s">
        <v>27</v>
      </c>
      <c r="F3209" s="431" t="s">
        <v>28</v>
      </c>
      <c r="G3209" s="431" t="s">
        <v>29</v>
      </c>
    </row>
    <row r="3210" spans="1:123" s="89" customFormat="1" ht="24" customHeight="1" x14ac:dyDescent="0.2">
      <c r="A3210" s="94" t="s">
        <v>507</v>
      </c>
      <c r="B3210" s="94" t="s">
        <v>508</v>
      </c>
      <c r="C3210" s="428"/>
      <c r="D3210" s="428"/>
      <c r="E3210" s="430"/>
      <c r="F3210" s="432"/>
      <c r="G3210" s="432"/>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10.1.1.10</v>
      </c>
      <c r="B3249" s="276" t="str">
        <f>C3207</f>
        <v>P10</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ENI Nº 66</v>
      </c>
      <c r="C3254" s="82"/>
      <c r="D3254" s="82"/>
      <c r="E3254" s="82"/>
      <c r="F3254" s="88" t="s">
        <v>37</v>
      </c>
      <c r="G3254" s="263">
        <f>Fecha_Base</f>
        <v>0</v>
      </c>
    </row>
    <row r="3255" spans="1:123" ht="24" customHeight="1" x14ac:dyDescent="0.2">
      <c r="A3255" s="264" t="s">
        <v>600</v>
      </c>
      <c r="B3255" s="83" t="str">
        <f>Ubicación</f>
        <v>9 de Julio</v>
      </c>
      <c r="C3255" s="83"/>
      <c r="D3255" s="89"/>
      <c r="E3255" s="90"/>
      <c r="G3255" s="265"/>
    </row>
    <row r="3256" spans="1:123" ht="24" customHeight="1" x14ac:dyDescent="0.2">
      <c r="A3256" s="264" t="s">
        <v>38</v>
      </c>
      <c r="B3256" s="92">
        <f>IFERROR(VALUE(LEFT(B3257,FIND(".",B3257)-1)),"")</f>
        <v>10</v>
      </c>
      <c r="C3256" s="84" t="str">
        <f>IFERROR(VLOOKUP(B3256,Tabla_CyP,2,FALSE),"")</f>
        <v xml:space="preserve"> CARPINTERÍAS</v>
      </c>
      <c r="E3256" s="90"/>
      <c r="G3256" s="265"/>
    </row>
    <row r="3257" spans="1:123" ht="24" customHeight="1" x14ac:dyDescent="0.2">
      <c r="A3257" s="264" t="s">
        <v>24</v>
      </c>
      <c r="B3257" s="93" t="str">
        <f>IFERROR(VLOOKUP(COUNTIF($A$1:A3257,"ANALISIS DE PRECIOS"),Tabla_NumeroItem,2,FALSE),"")</f>
        <v>10.1.1.11</v>
      </c>
      <c r="C3257" s="84" t="str">
        <f>IFERROR(VLOOKUP(B3257,Tabla_CyP,2,FALSE),"")</f>
        <v>P11</v>
      </c>
      <c r="D3257" s="89"/>
      <c r="E3257" s="90"/>
      <c r="F3257" s="88" t="s">
        <v>25</v>
      </c>
      <c r="G3257" s="266" t="str">
        <f>IFERROR(VLOOKUP(B3257,Tabla_CyP,4,FALSE),"")</f>
        <v>m2</v>
      </c>
    </row>
    <row r="3258" spans="1:123" ht="24" customHeight="1" x14ac:dyDescent="0.2">
      <c r="A3258" s="264"/>
      <c r="B3258" s="83"/>
      <c r="D3258" s="89"/>
      <c r="E3258" s="90"/>
      <c r="G3258" s="265"/>
    </row>
    <row r="3259" spans="1:123" ht="24" customHeight="1" x14ac:dyDescent="0.2">
      <c r="A3259" s="425" t="s">
        <v>506</v>
      </c>
      <c r="B3259" s="426"/>
      <c r="C3259" s="427" t="s">
        <v>0</v>
      </c>
      <c r="D3259" s="427" t="s">
        <v>26</v>
      </c>
      <c r="E3259" s="429" t="s">
        <v>27</v>
      </c>
      <c r="F3259" s="431" t="s">
        <v>28</v>
      </c>
      <c r="G3259" s="431" t="s">
        <v>29</v>
      </c>
    </row>
    <row r="3260" spans="1:123" s="89" customFormat="1" ht="24" customHeight="1" x14ac:dyDescent="0.2">
      <c r="A3260" s="94" t="s">
        <v>507</v>
      </c>
      <c r="B3260" s="94" t="s">
        <v>508</v>
      </c>
      <c r="C3260" s="428"/>
      <c r="D3260" s="428"/>
      <c r="E3260" s="430"/>
      <c r="F3260" s="432"/>
      <c r="G3260" s="432"/>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10.1.1.11</v>
      </c>
      <c r="B3299" s="276" t="str">
        <f>C3257</f>
        <v>P11</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ENI Nº 66</v>
      </c>
      <c r="C3304" s="82"/>
      <c r="D3304" s="82"/>
      <c r="E3304" s="82"/>
      <c r="F3304" s="88" t="s">
        <v>37</v>
      </c>
      <c r="G3304" s="263">
        <f>Fecha_Base</f>
        <v>0</v>
      </c>
    </row>
    <row r="3305" spans="1:123" ht="24" customHeight="1" x14ac:dyDescent="0.2">
      <c r="A3305" s="264" t="s">
        <v>600</v>
      </c>
      <c r="B3305" s="83" t="str">
        <f>Ubicación</f>
        <v>9 de Julio</v>
      </c>
      <c r="C3305" s="83"/>
      <c r="D3305" s="89"/>
      <c r="E3305" s="90"/>
      <c r="G3305" s="265"/>
    </row>
    <row r="3306" spans="1:123" ht="24" customHeight="1" x14ac:dyDescent="0.2">
      <c r="A3306" s="264" t="s">
        <v>38</v>
      </c>
      <c r="B3306" s="92">
        <f>IFERROR(VALUE(LEFT(B3307,FIND(".",B3307)-1)),"")</f>
        <v>10</v>
      </c>
      <c r="C3306" s="84" t="str">
        <f>IFERROR(VLOOKUP(B3306,Tabla_CyP,2,FALSE),"")</f>
        <v xml:space="preserve"> CARPINTERÍAS</v>
      </c>
      <c r="E3306" s="90"/>
      <c r="G3306" s="265"/>
    </row>
    <row r="3307" spans="1:123" ht="24" customHeight="1" x14ac:dyDescent="0.2">
      <c r="A3307" s="264" t="s">
        <v>24</v>
      </c>
      <c r="B3307" s="93" t="str">
        <f>IFERROR(VLOOKUP(COUNTIF($A$1:A3307,"ANALISIS DE PRECIOS"),Tabla_NumeroItem,2,FALSE),"")</f>
        <v>10.1.1.12</v>
      </c>
      <c r="C3307" s="84" t="str">
        <f>IFERROR(VLOOKUP(B3307,Tabla_CyP,2,FALSE),"")</f>
        <v>P12</v>
      </c>
      <c r="D3307" s="89"/>
      <c r="E3307" s="90"/>
      <c r="F3307" s="88" t="s">
        <v>25</v>
      </c>
      <c r="G3307" s="266" t="str">
        <f>IFERROR(VLOOKUP(B3307,Tabla_CyP,4,FALSE),"")</f>
        <v>m2</v>
      </c>
    </row>
    <row r="3308" spans="1:123" ht="24" customHeight="1" x14ac:dyDescent="0.2">
      <c r="A3308" s="264"/>
      <c r="B3308" s="83"/>
      <c r="D3308" s="89"/>
      <c r="E3308" s="90"/>
      <c r="G3308" s="265"/>
    </row>
    <row r="3309" spans="1:123" ht="24" customHeight="1" x14ac:dyDescent="0.2">
      <c r="A3309" s="425" t="s">
        <v>506</v>
      </c>
      <c r="B3309" s="426"/>
      <c r="C3309" s="427" t="s">
        <v>0</v>
      </c>
      <c r="D3309" s="427" t="s">
        <v>26</v>
      </c>
      <c r="E3309" s="429" t="s">
        <v>27</v>
      </c>
      <c r="F3309" s="431" t="s">
        <v>28</v>
      </c>
      <c r="G3309" s="431" t="s">
        <v>29</v>
      </c>
    </row>
    <row r="3310" spans="1:123" s="89" customFormat="1" ht="24" customHeight="1" x14ac:dyDescent="0.2">
      <c r="A3310" s="94" t="s">
        <v>507</v>
      </c>
      <c r="B3310" s="94" t="s">
        <v>508</v>
      </c>
      <c r="C3310" s="428"/>
      <c r="D3310" s="428"/>
      <c r="E3310" s="430"/>
      <c r="F3310" s="432"/>
      <c r="G3310" s="432"/>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10.1.1.12</v>
      </c>
      <c r="B3349" s="276" t="str">
        <f>C3307</f>
        <v>P12</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ENI Nº 66</v>
      </c>
      <c r="C3354" s="82"/>
      <c r="D3354" s="82"/>
      <c r="E3354" s="82"/>
      <c r="F3354" s="88" t="s">
        <v>37</v>
      </c>
      <c r="G3354" s="263">
        <f>Fecha_Base</f>
        <v>0</v>
      </c>
    </row>
    <row r="3355" spans="1:123" ht="24" customHeight="1" x14ac:dyDescent="0.2">
      <c r="A3355" s="264" t="s">
        <v>600</v>
      </c>
      <c r="B3355" s="83" t="str">
        <f>Ubicación</f>
        <v>9 de Julio</v>
      </c>
      <c r="C3355" s="83"/>
      <c r="D3355" s="89"/>
      <c r="E3355" s="90"/>
      <c r="G3355" s="265"/>
    </row>
    <row r="3356" spans="1:123" ht="24" customHeight="1" x14ac:dyDescent="0.2">
      <c r="A3356" s="264" t="s">
        <v>38</v>
      </c>
      <c r="B3356" s="92">
        <f>IFERROR(VALUE(LEFT(B3357,FIND(".",B3357)-1)),"")</f>
        <v>10</v>
      </c>
      <c r="C3356" s="84" t="str">
        <f>IFERROR(VLOOKUP(B3356,Tabla_CyP,2,FALSE),"")</f>
        <v xml:space="preserve"> CARPINTERÍAS</v>
      </c>
      <c r="E3356" s="90"/>
      <c r="G3356" s="265"/>
    </row>
    <row r="3357" spans="1:123" ht="24" customHeight="1" x14ac:dyDescent="0.2">
      <c r="A3357" s="264" t="s">
        <v>24</v>
      </c>
      <c r="B3357" s="93" t="str">
        <f>IFERROR(VLOOKUP(COUNTIF($A$1:A3357,"ANALISIS DE PRECIOS"),Tabla_NumeroItem,2,FALSE),"")</f>
        <v>10.1.1.13</v>
      </c>
      <c r="C3357" s="84" t="str">
        <f>IFERROR(VLOOKUP(B3357,Tabla_CyP,2,FALSE),"")</f>
        <v>PL</v>
      </c>
      <c r="D3357" s="89"/>
      <c r="E3357" s="90"/>
      <c r="F3357" s="88" t="s">
        <v>25</v>
      </c>
      <c r="G3357" s="266" t="str">
        <f>IFERROR(VLOOKUP(B3357,Tabla_CyP,4,FALSE),"")</f>
        <v>m2</v>
      </c>
    </row>
    <row r="3358" spans="1:123" ht="24" customHeight="1" x14ac:dyDescent="0.2">
      <c r="A3358" s="264"/>
      <c r="B3358" s="83"/>
      <c r="D3358" s="89"/>
      <c r="E3358" s="90"/>
      <c r="G3358" s="265"/>
    </row>
    <row r="3359" spans="1:123" ht="24" customHeight="1" x14ac:dyDescent="0.2">
      <c r="A3359" s="425" t="s">
        <v>506</v>
      </c>
      <c r="B3359" s="426"/>
      <c r="C3359" s="427" t="s">
        <v>0</v>
      </c>
      <c r="D3359" s="427" t="s">
        <v>26</v>
      </c>
      <c r="E3359" s="429" t="s">
        <v>27</v>
      </c>
      <c r="F3359" s="431" t="s">
        <v>28</v>
      </c>
      <c r="G3359" s="431" t="s">
        <v>29</v>
      </c>
    </row>
    <row r="3360" spans="1:123" s="89" customFormat="1" ht="24" customHeight="1" x14ac:dyDescent="0.2">
      <c r="A3360" s="94" t="s">
        <v>507</v>
      </c>
      <c r="B3360" s="94" t="s">
        <v>508</v>
      </c>
      <c r="C3360" s="428"/>
      <c r="D3360" s="428"/>
      <c r="E3360" s="430"/>
      <c r="F3360" s="432"/>
      <c r="G3360" s="432"/>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10.1.1.13</v>
      </c>
      <c r="B3399" s="276" t="str">
        <f>C3357</f>
        <v>PL</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ENI Nº 66</v>
      </c>
      <c r="C3404" s="82"/>
      <c r="D3404" s="82"/>
      <c r="E3404" s="82"/>
      <c r="F3404" s="88" t="s">
        <v>37</v>
      </c>
      <c r="G3404" s="263">
        <f>Fecha_Base</f>
        <v>0</v>
      </c>
    </row>
    <row r="3405" spans="1:7" ht="24" customHeight="1" x14ac:dyDescent="0.2">
      <c r="A3405" s="264" t="s">
        <v>600</v>
      </c>
      <c r="B3405" s="83" t="str">
        <f>Ubicación</f>
        <v>9 de Julio</v>
      </c>
      <c r="C3405" s="83"/>
      <c r="D3405" s="89"/>
      <c r="E3405" s="90"/>
      <c r="G3405" s="265"/>
    </row>
    <row r="3406" spans="1:7" ht="24" customHeight="1" x14ac:dyDescent="0.2">
      <c r="A3406" s="264" t="s">
        <v>38</v>
      </c>
      <c r="B3406" s="92">
        <f>IFERROR(VALUE(LEFT(B3407,FIND(".",B3407)-1)),"")</f>
        <v>10</v>
      </c>
      <c r="C3406" s="84" t="str">
        <f>IFERROR(VLOOKUP(B3406,Tabla_CyP,2,FALSE),"")</f>
        <v xml:space="preserve"> CARPINTERÍAS</v>
      </c>
      <c r="E3406" s="90"/>
      <c r="G3406" s="265"/>
    </row>
    <row r="3407" spans="1:7" ht="24" customHeight="1" x14ac:dyDescent="0.2">
      <c r="A3407" s="264" t="s">
        <v>24</v>
      </c>
      <c r="B3407" s="93" t="str">
        <f>IFERROR(VLOOKUP(COUNTIF($A$1:A3407,"ANALISIS DE PRECIOS"),Tabla_NumeroItem,2,FALSE),"")</f>
        <v>10.1.1.14</v>
      </c>
      <c r="C3407" s="84" t="str">
        <f>IFERROR(VLOOKUP(B3407,Tabla_CyP,2,FALSE),"")</f>
        <v>PL1</v>
      </c>
      <c r="D3407" s="89"/>
      <c r="E3407" s="90"/>
      <c r="F3407" s="88" t="s">
        <v>25</v>
      </c>
      <c r="G3407" s="266" t="str">
        <f>IFERROR(VLOOKUP(B3407,Tabla_CyP,4,FALSE),"")</f>
        <v>m2</v>
      </c>
    </row>
    <row r="3408" spans="1:7" ht="24" customHeight="1" x14ac:dyDescent="0.2">
      <c r="A3408" s="264"/>
      <c r="B3408" s="83"/>
      <c r="D3408" s="89"/>
      <c r="E3408" s="90"/>
      <c r="G3408" s="265"/>
    </row>
    <row r="3409" spans="1:123" ht="24" customHeight="1" x14ac:dyDescent="0.2">
      <c r="A3409" s="425" t="s">
        <v>506</v>
      </c>
      <c r="B3409" s="426"/>
      <c r="C3409" s="427" t="s">
        <v>0</v>
      </c>
      <c r="D3409" s="427" t="s">
        <v>26</v>
      </c>
      <c r="E3409" s="429" t="s">
        <v>27</v>
      </c>
      <c r="F3409" s="431" t="s">
        <v>28</v>
      </c>
      <c r="G3409" s="431" t="s">
        <v>29</v>
      </c>
    </row>
    <row r="3410" spans="1:123" s="89" customFormat="1" ht="24" customHeight="1" x14ac:dyDescent="0.2">
      <c r="A3410" s="94" t="s">
        <v>507</v>
      </c>
      <c r="B3410" s="94" t="s">
        <v>508</v>
      </c>
      <c r="C3410" s="428"/>
      <c r="D3410" s="428"/>
      <c r="E3410" s="430"/>
      <c r="F3410" s="432"/>
      <c r="G3410" s="432"/>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10.1.1.14</v>
      </c>
      <c r="B3449" s="276" t="str">
        <f>C3407</f>
        <v>PL1</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ENI Nº 66</v>
      </c>
      <c r="C3454" s="82"/>
      <c r="D3454" s="82"/>
      <c r="E3454" s="82"/>
      <c r="F3454" s="88" t="s">
        <v>37</v>
      </c>
      <c r="G3454" s="263">
        <f>Fecha_Base</f>
        <v>0</v>
      </c>
    </row>
    <row r="3455" spans="1:7" ht="24" customHeight="1" x14ac:dyDescent="0.2">
      <c r="A3455" s="264" t="s">
        <v>600</v>
      </c>
      <c r="B3455" s="83" t="str">
        <f>Ubicación</f>
        <v>9 de Julio</v>
      </c>
      <c r="C3455" s="83"/>
      <c r="D3455" s="89"/>
      <c r="E3455" s="90"/>
      <c r="G3455" s="265"/>
    </row>
    <row r="3456" spans="1:7" ht="24" customHeight="1" x14ac:dyDescent="0.2">
      <c r="A3456" s="264" t="s">
        <v>38</v>
      </c>
      <c r="B3456" s="92">
        <f>IFERROR(VALUE(LEFT(B3457,FIND(".",B3457)-1)),"")</f>
        <v>10</v>
      </c>
      <c r="C3456" s="84" t="str">
        <f>IFERROR(VLOOKUP(B3456,Tabla_CyP,2,FALSE),"")</f>
        <v xml:space="preserve"> CARPINTERÍAS</v>
      </c>
      <c r="E3456" s="90"/>
      <c r="G3456" s="265"/>
    </row>
    <row r="3457" spans="1:123" ht="24" customHeight="1" x14ac:dyDescent="0.2">
      <c r="A3457" s="264" t="s">
        <v>24</v>
      </c>
      <c r="B3457" s="93" t="str">
        <f>IFERROR(VLOOKUP(COUNTIF($A$1:A3457,"ANALISIS DE PRECIOS"),Tabla_NumeroItem,2,FALSE),"")</f>
        <v>10.1.1.15</v>
      </c>
      <c r="C3457" s="84" t="str">
        <f>IFERROR(VLOOKUP(B3457,Tabla_CyP,2,FALSE),"")</f>
        <v>P12</v>
      </c>
      <c r="D3457" s="89"/>
      <c r="E3457" s="90"/>
      <c r="F3457" s="88" t="s">
        <v>25</v>
      </c>
      <c r="G3457" s="266" t="str">
        <f>IFERROR(VLOOKUP(B3457,Tabla_CyP,4,FALSE),"")</f>
        <v>m2</v>
      </c>
    </row>
    <row r="3458" spans="1:123" ht="24" customHeight="1" x14ac:dyDescent="0.2">
      <c r="A3458" s="264"/>
      <c r="B3458" s="83"/>
      <c r="D3458" s="89"/>
      <c r="E3458" s="90"/>
      <c r="G3458" s="265"/>
    </row>
    <row r="3459" spans="1:123" ht="24" customHeight="1" x14ac:dyDescent="0.2">
      <c r="A3459" s="425" t="s">
        <v>506</v>
      </c>
      <c r="B3459" s="426"/>
      <c r="C3459" s="427" t="s">
        <v>0</v>
      </c>
      <c r="D3459" s="427" t="s">
        <v>26</v>
      </c>
      <c r="E3459" s="429" t="s">
        <v>27</v>
      </c>
      <c r="F3459" s="431" t="s">
        <v>28</v>
      </c>
      <c r="G3459" s="431" t="s">
        <v>29</v>
      </c>
    </row>
    <row r="3460" spans="1:123" s="89" customFormat="1" ht="24" customHeight="1" x14ac:dyDescent="0.2">
      <c r="A3460" s="94" t="s">
        <v>507</v>
      </c>
      <c r="B3460" s="94" t="s">
        <v>508</v>
      </c>
      <c r="C3460" s="428"/>
      <c r="D3460" s="428"/>
      <c r="E3460" s="430"/>
      <c r="F3460" s="432"/>
      <c r="G3460" s="432"/>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10.1.1.15</v>
      </c>
      <c r="B3499" s="276" t="str">
        <f>C3457</f>
        <v>P12</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ENI Nº 66</v>
      </c>
      <c r="C3504" s="82"/>
      <c r="D3504" s="82"/>
      <c r="E3504" s="82"/>
      <c r="F3504" s="88" t="s">
        <v>37</v>
      </c>
      <c r="G3504" s="263">
        <f>Fecha_Base</f>
        <v>0</v>
      </c>
    </row>
    <row r="3505" spans="1:123" ht="24" customHeight="1" x14ac:dyDescent="0.2">
      <c r="A3505" s="264" t="s">
        <v>600</v>
      </c>
      <c r="B3505" s="83" t="str">
        <f>Ubicación</f>
        <v>9 de Julio</v>
      </c>
      <c r="C3505" s="83"/>
      <c r="D3505" s="89"/>
      <c r="E3505" s="90"/>
      <c r="G3505" s="265"/>
    </row>
    <row r="3506" spans="1:123" ht="24" customHeight="1" x14ac:dyDescent="0.2">
      <c r="A3506" s="264" t="s">
        <v>38</v>
      </c>
      <c r="B3506" s="92">
        <f>IFERROR(VALUE(LEFT(B3507,FIND(".",B3507)-1)),"")</f>
        <v>10</v>
      </c>
      <c r="C3506" s="84" t="str">
        <f>IFERROR(VLOOKUP(B3506,Tabla_CyP,2,FALSE),"")</f>
        <v xml:space="preserve"> CARPINTERÍAS</v>
      </c>
      <c r="E3506" s="90"/>
      <c r="G3506" s="265"/>
    </row>
    <row r="3507" spans="1:123" ht="24" customHeight="1" x14ac:dyDescent="0.2">
      <c r="A3507" s="264" t="s">
        <v>24</v>
      </c>
      <c r="B3507" s="93" t="str">
        <f>IFERROR(VLOOKUP(COUNTIF($A$1:A3507,"ANALISIS DE PRECIOS"),Tabla_NumeroItem,2,FALSE),"")</f>
        <v>10.1.1.16</v>
      </c>
      <c r="C3507" s="84" t="str">
        <f>IFERROR(VLOOKUP(B3507,Tabla_CyP,2,FALSE),"")</f>
        <v>V6</v>
      </c>
      <c r="D3507" s="89"/>
      <c r="E3507" s="90"/>
      <c r="F3507" s="88" t="s">
        <v>25</v>
      </c>
      <c r="G3507" s="266" t="str">
        <f>IFERROR(VLOOKUP(B3507,Tabla_CyP,4,FALSE),"")</f>
        <v>m2</v>
      </c>
    </row>
    <row r="3508" spans="1:123" ht="24" customHeight="1" x14ac:dyDescent="0.2">
      <c r="A3508" s="264"/>
      <c r="B3508" s="83"/>
      <c r="D3508" s="89"/>
      <c r="E3508" s="90"/>
      <c r="G3508" s="265"/>
    </row>
    <row r="3509" spans="1:123" ht="24" customHeight="1" x14ac:dyDescent="0.2">
      <c r="A3509" s="425" t="s">
        <v>506</v>
      </c>
      <c r="B3509" s="426"/>
      <c r="C3509" s="427" t="s">
        <v>0</v>
      </c>
      <c r="D3509" s="427" t="s">
        <v>26</v>
      </c>
      <c r="E3509" s="429" t="s">
        <v>27</v>
      </c>
      <c r="F3509" s="431" t="s">
        <v>28</v>
      </c>
      <c r="G3509" s="431" t="s">
        <v>29</v>
      </c>
    </row>
    <row r="3510" spans="1:123" s="89" customFormat="1" ht="24" customHeight="1" x14ac:dyDescent="0.2">
      <c r="A3510" s="94" t="s">
        <v>507</v>
      </c>
      <c r="B3510" s="94" t="s">
        <v>508</v>
      </c>
      <c r="C3510" s="428"/>
      <c r="D3510" s="428"/>
      <c r="E3510" s="430"/>
      <c r="F3510" s="432"/>
      <c r="G3510" s="432"/>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10.1.1.16</v>
      </c>
      <c r="B3549" s="276" t="str">
        <f>C3507</f>
        <v>V6</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ENI Nº 66</v>
      </c>
      <c r="C3554" s="82"/>
      <c r="D3554" s="82"/>
      <c r="E3554" s="82"/>
      <c r="F3554" s="88" t="s">
        <v>37</v>
      </c>
      <c r="G3554" s="263">
        <f>Fecha_Base</f>
        <v>0</v>
      </c>
    </row>
    <row r="3555" spans="1:123" ht="24" customHeight="1" x14ac:dyDescent="0.2">
      <c r="A3555" s="264" t="s">
        <v>600</v>
      </c>
      <c r="B3555" s="83" t="str">
        <f>Ubicación</f>
        <v>9 de Julio</v>
      </c>
      <c r="C3555" s="83"/>
      <c r="D3555" s="89"/>
      <c r="E3555" s="90"/>
      <c r="G3555" s="265"/>
    </row>
    <row r="3556" spans="1:123" ht="24" customHeight="1" x14ac:dyDescent="0.2">
      <c r="A3556" s="264" t="s">
        <v>38</v>
      </c>
      <c r="B3556" s="92">
        <f>IFERROR(VALUE(LEFT(B3557,FIND(".",B3557)-1)),"")</f>
        <v>10</v>
      </c>
      <c r="C3556" s="84" t="str">
        <f>IFERROR(VLOOKUP(B3556,Tabla_CyP,2,FALSE),"")</f>
        <v xml:space="preserve"> CARPINTERÍAS</v>
      </c>
      <c r="E3556" s="90"/>
      <c r="G3556" s="265"/>
    </row>
    <row r="3557" spans="1:123" ht="24" customHeight="1" x14ac:dyDescent="0.2">
      <c r="A3557" s="264" t="s">
        <v>24</v>
      </c>
      <c r="B3557" s="93" t="str">
        <f>IFERROR(VLOOKUP(COUNTIF($A$1:A3557,"ANALISIS DE PRECIOS"),Tabla_NumeroItem,2,FALSE),"")</f>
        <v>10.1.1.17</v>
      </c>
      <c r="C3557" s="84" t="str">
        <f>IFERROR(VLOOKUP(B3557,Tabla_CyP,2,FALSE),"")</f>
        <v>V7</v>
      </c>
      <c r="D3557" s="89"/>
      <c r="E3557" s="90"/>
      <c r="F3557" s="88" t="s">
        <v>25</v>
      </c>
      <c r="G3557" s="266" t="str">
        <f>IFERROR(VLOOKUP(B3557,Tabla_CyP,4,FALSE),"")</f>
        <v>m2</v>
      </c>
    </row>
    <row r="3558" spans="1:123" ht="24" customHeight="1" x14ac:dyDescent="0.2">
      <c r="A3558" s="264"/>
      <c r="B3558" s="83"/>
      <c r="D3558" s="89"/>
      <c r="E3558" s="90"/>
      <c r="G3558" s="265"/>
    </row>
    <row r="3559" spans="1:123" ht="24" customHeight="1" x14ac:dyDescent="0.2">
      <c r="A3559" s="425" t="s">
        <v>506</v>
      </c>
      <c r="B3559" s="426"/>
      <c r="C3559" s="427" t="s">
        <v>0</v>
      </c>
      <c r="D3559" s="427" t="s">
        <v>26</v>
      </c>
      <c r="E3559" s="429" t="s">
        <v>27</v>
      </c>
      <c r="F3559" s="431" t="s">
        <v>28</v>
      </c>
      <c r="G3559" s="431" t="s">
        <v>29</v>
      </c>
    </row>
    <row r="3560" spans="1:123" s="89" customFormat="1" ht="24" customHeight="1" x14ac:dyDescent="0.2">
      <c r="A3560" s="94" t="s">
        <v>507</v>
      </c>
      <c r="B3560" s="94" t="s">
        <v>508</v>
      </c>
      <c r="C3560" s="428"/>
      <c r="D3560" s="428"/>
      <c r="E3560" s="430"/>
      <c r="F3560" s="432"/>
      <c r="G3560" s="432"/>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10.1.1.17</v>
      </c>
      <c r="B3599" s="276" t="str">
        <f>C3557</f>
        <v>V7</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ENI Nº 66</v>
      </c>
      <c r="C3604" s="82"/>
      <c r="D3604" s="82"/>
      <c r="E3604" s="82"/>
      <c r="F3604" s="88" t="s">
        <v>37</v>
      </c>
      <c r="G3604" s="263">
        <f>Fecha_Base</f>
        <v>0</v>
      </c>
    </row>
    <row r="3605" spans="1:123" ht="24" customHeight="1" x14ac:dyDescent="0.2">
      <c r="A3605" s="264" t="s">
        <v>600</v>
      </c>
      <c r="B3605" s="83" t="str">
        <f>Ubicación</f>
        <v>9 de Julio</v>
      </c>
      <c r="C3605" s="83"/>
      <c r="D3605" s="89"/>
      <c r="E3605" s="90"/>
      <c r="G3605" s="265"/>
    </row>
    <row r="3606" spans="1:123" ht="24" customHeight="1" x14ac:dyDescent="0.2">
      <c r="A3606" s="264" t="s">
        <v>38</v>
      </c>
      <c r="B3606" s="92">
        <f>IFERROR(VALUE(LEFT(B3607,FIND(".",B3607)-1)),"")</f>
        <v>10</v>
      </c>
      <c r="C3606" s="84" t="str">
        <f>IFERROR(VLOOKUP(B3606,Tabla_CyP,2,FALSE),"")</f>
        <v xml:space="preserve"> CARPINTERÍAS</v>
      </c>
      <c r="E3606" s="90"/>
      <c r="G3606" s="265"/>
    </row>
    <row r="3607" spans="1:123" ht="24" customHeight="1" x14ac:dyDescent="0.2">
      <c r="A3607" s="264" t="s">
        <v>24</v>
      </c>
      <c r="B3607" s="93" t="str">
        <f>IFERROR(VLOOKUP(COUNTIF($A$1:A3607,"ANALISIS DE PRECIOS"),Tabla_NumeroItem,2,FALSE),"")</f>
        <v>10.1.1.18</v>
      </c>
      <c r="C3607" s="84" t="str">
        <f>IFERROR(VLOOKUP(B3607,Tabla_CyP,2,FALSE),"")</f>
        <v>V8</v>
      </c>
      <c r="D3607" s="89"/>
      <c r="E3607" s="90"/>
      <c r="F3607" s="88" t="s">
        <v>25</v>
      </c>
      <c r="G3607" s="266" t="str">
        <f>IFERROR(VLOOKUP(B3607,Tabla_CyP,4,FALSE),"")</f>
        <v>m2</v>
      </c>
    </row>
    <row r="3608" spans="1:123" ht="24" customHeight="1" x14ac:dyDescent="0.2">
      <c r="A3608" s="264"/>
      <c r="B3608" s="83"/>
      <c r="D3608" s="89"/>
      <c r="E3608" s="90"/>
      <c r="G3608" s="265"/>
    </row>
    <row r="3609" spans="1:123" ht="24" customHeight="1" x14ac:dyDescent="0.2">
      <c r="A3609" s="425" t="s">
        <v>506</v>
      </c>
      <c r="B3609" s="426"/>
      <c r="C3609" s="427" t="s">
        <v>0</v>
      </c>
      <c r="D3609" s="427" t="s">
        <v>26</v>
      </c>
      <c r="E3609" s="429" t="s">
        <v>27</v>
      </c>
      <c r="F3609" s="431" t="s">
        <v>28</v>
      </c>
      <c r="G3609" s="431" t="s">
        <v>29</v>
      </c>
    </row>
    <row r="3610" spans="1:123" s="89" customFormat="1" ht="24" customHeight="1" x14ac:dyDescent="0.2">
      <c r="A3610" s="94" t="s">
        <v>507</v>
      </c>
      <c r="B3610" s="94" t="s">
        <v>508</v>
      </c>
      <c r="C3610" s="428"/>
      <c r="D3610" s="428"/>
      <c r="E3610" s="430"/>
      <c r="F3610" s="432"/>
      <c r="G3610" s="432"/>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10.1.1.18</v>
      </c>
      <c r="B3649" s="276" t="str">
        <f>C3607</f>
        <v>V8</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ENI Nº 66</v>
      </c>
      <c r="C3654" s="82"/>
      <c r="D3654" s="82"/>
      <c r="E3654" s="82"/>
      <c r="F3654" s="88" t="s">
        <v>37</v>
      </c>
      <c r="G3654" s="263">
        <f>Fecha_Base</f>
        <v>0</v>
      </c>
    </row>
    <row r="3655" spans="1:123" ht="24" customHeight="1" x14ac:dyDescent="0.2">
      <c r="A3655" s="264" t="s">
        <v>600</v>
      </c>
      <c r="B3655" s="83" t="str">
        <f>Ubicación</f>
        <v>9 de Julio</v>
      </c>
      <c r="C3655" s="83"/>
      <c r="D3655" s="89"/>
      <c r="E3655" s="90"/>
      <c r="G3655" s="265"/>
    </row>
    <row r="3656" spans="1:123" ht="24" customHeight="1" x14ac:dyDescent="0.2">
      <c r="A3656" s="264" t="s">
        <v>38</v>
      </c>
      <c r="B3656" s="92">
        <f>IFERROR(VALUE(LEFT(B3657,FIND(".",B3657)-1)),"")</f>
        <v>10</v>
      </c>
      <c r="C3656" s="84" t="str">
        <f>IFERROR(VLOOKUP(B3656,Tabla_CyP,2,FALSE),"")</f>
        <v xml:space="preserve"> CARPINTERÍAS</v>
      </c>
      <c r="E3656" s="90"/>
      <c r="G3656" s="265"/>
    </row>
    <row r="3657" spans="1:123" ht="24" customHeight="1" x14ac:dyDescent="0.2">
      <c r="A3657" s="264" t="s">
        <v>24</v>
      </c>
      <c r="B3657" s="93" t="str">
        <f>IFERROR(VLOOKUP(COUNTIF($A$1:A3657,"ANALISIS DE PRECIOS"),Tabla_NumeroItem,2,FALSE),"")</f>
        <v>10.1.1.19</v>
      </c>
      <c r="C3657" s="84" t="str">
        <f>IFERROR(VLOOKUP(B3657,Tabla_CyP,2,FALSE),"")</f>
        <v>V9</v>
      </c>
      <c r="D3657" s="89"/>
      <c r="E3657" s="90"/>
      <c r="F3657" s="88" t="s">
        <v>25</v>
      </c>
      <c r="G3657" s="266" t="str">
        <f>IFERROR(VLOOKUP(B3657,Tabla_CyP,4,FALSE),"")</f>
        <v>m2</v>
      </c>
    </row>
    <row r="3658" spans="1:123" ht="24" customHeight="1" x14ac:dyDescent="0.2">
      <c r="A3658" s="264"/>
      <c r="B3658" s="83"/>
      <c r="D3658" s="89"/>
      <c r="E3658" s="90"/>
      <c r="G3658" s="265"/>
    </row>
    <row r="3659" spans="1:123" ht="24" customHeight="1" x14ac:dyDescent="0.2">
      <c r="A3659" s="425" t="s">
        <v>506</v>
      </c>
      <c r="B3659" s="426"/>
      <c r="C3659" s="427" t="s">
        <v>0</v>
      </c>
      <c r="D3659" s="427" t="s">
        <v>26</v>
      </c>
      <c r="E3659" s="429" t="s">
        <v>27</v>
      </c>
      <c r="F3659" s="431" t="s">
        <v>28</v>
      </c>
      <c r="G3659" s="431" t="s">
        <v>29</v>
      </c>
    </row>
    <row r="3660" spans="1:123" s="89" customFormat="1" ht="24" customHeight="1" x14ac:dyDescent="0.2">
      <c r="A3660" s="94" t="s">
        <v>507</v>
      </c>
      <c r="B3660" s="94" t="s">
        <v>508</v>
      </c>
      <c r="C3660" s="428"/>
      <c r="D3660" s="428"/>
      <c r="E3660" s="430"/>
      <c r="F3660" s="432"/>
      <c r="G3660" s="432"/>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10.1.1.19</v>
      </c>
      <c r="B3699" s="276" t="str">
        <f>C3657</f>
        <v>V9</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ENI Nº 66</v>
      </c>
      <c r="C3704" s="82"/>
      <c r="D3704" s="82"/>
      <c r="E3704" s="82"/>
      <c r="F3704" s="88" t="s">
        <v>37</v>
      </c>
      <c r="G3704" s="263">
        <f>Fecha_Base</f>
        <v>0</v>
      </c>
    </row>
    <row r="3705" spans="1:123" ht="24" customHeight="1" x14ac:dyDescent="0.2">
      <c r="A3705" s="264" t="s">
        <v>600</v>
      </c>
      <c r="B3705" s="83" t="str">
        <f>Ubicación</f>
        <v>9 de Julio</v>
      </c>
      <c r="C3705" s="83"/>
      <c r="D3705" s="89"/>
      <c r="E3705" s="90"/>
      <c r="G3705" s="265"/>
    </row>
    <row r="3706" spans="1:123" ht="24" customHeight="1" x14ac:dyDescent="0.2">
      <c r="A3706" s="264" t="s">
        <v>38</v>
      </c>
      <c r="B3706" s="92">
        <f>IFERROR(VALUE(LEFT(B3707,FIND(".",B3707)-1)),"")</f>
        <v>10</v>
      </c>
      <c r="C3706" s="84" t="str">
        <f>IFERROR(VLOOKUP(B3706,Tabla_CyP,2,FALSE),"")</f>
        <v xml:space="preserve"> CARPINTERÍAS</v>
      </c>
      <c r="E3706" s="90"/>
      <c r="G3706" s="265"/>
    </row>
    <row r="3707" spans="1:123" ht="24" customHeight="1" x14ac:dyDescent="0.2">
      <c r="A3707" s="264" t="s">
        <v>24</v>
      </c>
      <c r="B3707" s="93" t="str">
        <f>IFERROR(VLOOKUP(COUNTIF($A$1:A3707,"ANALISIS DE PRECIOS"),Tabla_NumeroItem,2,FALSE),"")</f>
        <v>10.1.5</v>
      </c>
      <c r="C3707" s="84" t="str">
        <f>IFERROR(VLOOKUP(B3707,Tabla_CyP,2,FALSE),"")</f>
        <v>Malla de Seguridad</v>
      </c>
      <c r="D3707" s="89"/>
      <c r="E3707" s="90"/>
      <c r="F3707" s="88" t="s">
        <v>25</v>
      </c>
      <c r="G3707" s="266" t="str">
        <f>IFERROR(VLOOKUP(B3707,Tabla_CyP,4,FALSE),"")</f>
        <v>m2</v>
      </c>
    </row>
    <row r="3708" spans="1:123" ht="24" customHeight="1" x14ac:dyDescent="0.2">
      <c r="A3708" s="264"/>
      <c r="B3708" s="83"/>
      <c r="D3708" s="89"/>
      <c r="E3708" s="90"/>
      <c r="G3708" s="265"/>
    </row>
    <row r="3709" spans="1:123" ht="24" customHeight="1" x14ac:dyDescent="0.2">
      <c r="A3709" s="425" t="s">
        <v>506</v>
      </c>
      <c r="B3709" s="426"/>
      <c r="C3709" s="427" t="s">
        <v>0</v>
      </c>
      <c r="D3709" s="427" t="s">
        <v>26</v>
      </c>
      <c r="E3709" s="429" t="s">
        <v>27</v>
      </c>
      <c r="F3709" s="431" t="s">
        <v>28</v>
      </c>
      <c r="G3709" s="431" t="s">
        <v>29</v>
      </c>
    </row>
    <row r="3710" spans="1:123" s="89" customFormat="1" ht="24" customHeight="1" x14ac:dyDescent="0.2">
      <c r="A3710" s="94" t="s">
        <v>507</v>
      </c>
      <c r="B3710" s="94" t="s">
        <v>508</v>
      </c>
      <c r="C3710" s="428"/>
      <c r="D3710" s="428"/>
      <c r="E3710" s="430"/>
      <c r="F3710" s="432"/>
      <c r="G3710" s="432"/>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10.1.5</v>
      </c>
      <c r="B3749" s="276" t="str">
        <f>C3707</f>
        <v>Malla de Seguridad</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ENI Nº 66</v>
      </c>
      <c r="C3754" s="82"/>
      <c r="D3754" s="82"/>
      <c r="E3754" s="82"/>
      <c r="F3754" s="88" t="s">
        <v>37</v>
      </c>
      <c r="G3754" s="263">
        <f>Fecha_Base</f>
        <v>0</v>
      </c>
    </row>
    <row r="3755" spans="1:123" ht="24" customHeight="1" x14ac:dyDescent="0.2">
      <c r="A3755" s="264" t="s">
        <v>600</v>
      </c>
      <c r="B3755" s="83" t="str">
        <f>Ubicación</f>
        <v>9 de Julio</v>
      </c>
      <c r="C3755" s="83"/>
      <c r="D3755" s="89"/>
      <c r="E3755" s="90"/>
      <c r="G3755" s="265"/>
    </row>
    <row r="3756" spans="1:123" ht="24" customHeight="1" x14ac:dyDescent="0.2">
      <c r="A3756" s="264" t="s">
        <v>38</v>
      </c>
      <c r="B3756" s="92">
        <f>IFERROR(VALUE(LEFT(B3757,FIND(".",B3757)-1)),"")</f>
        <v>10</v>
      </c>
      <c r="C3756" s="84" t="str">
        <f>IFERROR(VLOOKUP(B3756,Tabla_CyP,2,FALSE),"")</f>
        <v xml:space="preserve"> CARPINTERÍAS</v>
      </c>
      <c r="E3756" s="90"/>
      <c r="G3756" s="265"/>
    </row>
    <row r="3757" spans="1:123" ht="24" customHeight="1" x14ac:dyDescent="0.2">
      <c r="A3757" s="264" t="s">
        <v>24</v>
      </c>
      <c r="B3757" s="93" t="str">
        <f>IFERROR(VLOOKUP(COUNTIF($A$1:A3757,"ANALISIS DE PRECIOS"),Tabla_NumeroItem,2,FALSE),"")</f>
        <v>10.2.1</v>
      </c>
      <c r="C3757" s="84" t="str">
        <f>IFERROR(VLOOKUP(B3757,Tabla_CyP,2,FALSE),"")</f>
        <v>V1</v>
      </c>
      <c r="D3757" s="89"/>
      <c r="E3757" s="90"/>
      <c r="F3757" s="88" t="s">
        <v>25</v>
      </c>
      <c r="G3757" s="266" t="str">
        <f>IFERROR(VLOOKUP(B3757,Tabla_CyP,4,FALSE),"")</f>
        <v>m2</v>
      </c>
    </row>
    <row r="3758" spans="1:123" ht="24" customHeight="1" x14ac:dyDescent="0.2">
      <c r="A3758" s="264"/>
      <c r="B3758" s="83"/>
      <c r="D3758" s="89"/>
      <c r="E3758" s="90"/>
      <c r="G3758" s="265"/>
    </row>
    <row r="3759" spans="1:123" ht="24" customHeight="1" x14ac:dyDescent="0.2">
      <c r="A3759" s="425" t="s">
        <v>506</v>
      </c>
      <c r="B3759" s="426"/>
      <c r="C3759" s="427" t="s">
        <v>0</v>
      </c>
      <c r="D3759" s="427" t="s">
        <v>26</v>
      </c>
      <c r="E3759" s="429" t="s">
        <v>27</v>
      </c>
      <c r="F3759" s="431" t="s">
        <v>28</v>
      </c>
      <c r="G3759" s="431" t="s">
        <v>29</v>
      </c>
    </row>
    <row r="3760" spans="1:123" s="89" customFormat="1" ht="24" customHeight="1" x14ac:dyDescent="0.2">
      <c r="A3760" s="94" t="s">
        <v>507</v>
      </c>
      <c r="B3760" s="94" t="s">
        <v>508</v>
      </c>
      <c r="C3760" s="428"/>
      <c r="D3760" s="428"/>
      <c r="E3760" s="430"/>
      <c r="F3760" s="432"/>
      <c r="G3760" s="432"/>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10.2.1</v>
      </c>
      <c r="B3799" s="276" t="str">
        <f>C3757</f>
        <v>V1</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ENI Nº 66</v>
      </c>
      <c r="C3804" s="82"/>
      <c r="D3804" s="82"/>
      <c r="E3804" s="82"/>
      <c r="F3804" s="88" t="s">
        <v>37</v>
      </c>
      <c r="G3804" s="263">
        <f>Fecha_Base</f>
        <v>0</v>
      </c>
    </row>
    <row r="3805" spans="1:7" ht="24" customHeight="1" x14ac:dyDescent="0.2">
      <c r="A3805" s="264" t="s">
        <v>600</v>
      </c>
      <c r="B3805" s="83" t="str">
        <f>Ubicación</f>
        <v>9 de Julio</v>
      </c>
      <c r="C3805" s="83"/>
      <c r="D3805" s="89"/>
      <c r="E3805" s="90"/>
      <c r="G3805" s="265"/>
    </row>
    <row r="3806" spans="1:7" ht="24" customHeight="1" x14ac:dyDescent="0.2">
      <c r="A3806" s="264" t="s">
        <v>38</v>
      </c>
      <c r="B3806" s="92">
        <f>IFERROR(VALUE(LEFT(B3807,FIND(".",B3807)-1)),"")</f>
        <v>10</v>
      </c>
      <c r="C3806" s="84" t="str">
        <f>IFERROR(VLOOKUP(B3806,Tabla_CyP,2,FALSE),"")</f>
        <v xml:space="preserve"> CARPINTERÍAS</v>
      </c>
      <c r="E3806" s="90"/>
      <c r="G3806" s="265"/>
    </row>
    <row r="3807" spans="1:7" ht="24" customHeight="1" x14ac:dyDescent="0.2">
      <c r="A3807" s="264" t="s">
        <v>24</v>
      </c>
      <c r="B3807" s="93" t="str">
        <f>IFERROR(VLOOKUP(COUNTIF($A$1:A3807,"ANALISIS DE PRECIOS"),Tabla_NumeroItem,2,FALSE),"")</f>
        <v>10.2.2</v>
      </c>
      <c r="C3807" s="84" t="str">
        <f>IFERROR(VLOOKUP(B3807,Tabla_CyP,2,FALSE),"")</f>
        <v>V2</v>
      </c>
      <c r="D3807" s="89"/>
      <c r="E3807" s="90"/>
      <c r="F3807" s="88" t="s">
        <v>25</v>
      </c>
      <c r="G3807" s="266" t="str">
        <f>IFERROR(VLOOKUP(B3807,Tabla_CyP,4,FALSE),"")</f>
        <v>m2</v>
      </c>
    </row>
    <row r="3808" spans="1:7" ht="24" customHeight="1" x14ac:dyDescent="0.2">
      <c r="A3808" s="264"/>
      <c r="B3808" s="83"/>
      <c r="D3808" s="89"/>
      <c r="E3808" s="90"/>
      <c r="G3808" s="265"/>
    </row>
    <row r="3809" spans="1:123" ht="24" customHeight="1" x14ac:dyDescent="0.2">
      <c r="A3809" s="425" t="s">
        <v>506</v>
      </c>
      <c r="B3809" s="426"/>
      <c r="C3809" s="427" t="s">
        <v>0</v>
      </c>
      <c r="D3809" s="427" t="s">
        <v>26</v>
      </c>
      <c r="E3809" s="429" t="s">
        <v>27</v>
      </c>
      <c r="F3809" s="431" t="s">
        <v>28</v>
      </c>
      <c r="G3809" s="431" t="s">
        <v>29</v>
      </c>
    </row>
    <row r="3810" spans="1:123" s="89" customFormat="1" ht="24" customHeight="1" x14ac:dyDescent="0.2">
      <c r="A3810" s="94" t="s">
        <v>507</v>
      </c>
      <c r="B3810" s="94" t="s">
        <v>508</v>
      </c>
      <c r="C3810" s="428"/>
      <c r="D3810" s="428"/>
      <c r="E3810" s="430"/>
      <c r="F3810" s="432"/>
      <c r="G3810" s="432"/>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10.2.2</v>
      </c>
      <c r="B3849" s="276" t="str">
        <f>C3807</f>
        <v>V2</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ENI Nº 66</v>
      </c>
      <c r="C3854" s="82"/>
      <c r="D3854" s="82"/>
      <c r="E3854" s="82"/>
      <c r="F3854" s="88" t="s">
        <v>37</v>
      </c>
      <c r="G3854" s="263">
        <f>Fecha_Base</f>
        <v>0</v>
      </c>
    </row>
    <row r="3855" spans="1:7" ht="24" customHeight="1" x14ac:dyDescent="0.2">
      <c r="A3855" s="264" t="s">
        <v>600</v>
      </c>
      <c r="B3855" s="83" t="str">
        <f>Ubicación</f>
        <v>9 de Julio</v>
      </c>
      <c r="C3855" s="83"/>
      <c r="D3855" s="89"/>
      <c r="E3855" s="90"/>
      <c r="G3855" s="265"/>
    </row>
    <row r="3856" spans="1:7" ht="24" customHeight="1" x14ac:dyDescent="0.2">
      <c r="A3856" s="264" t="s">
        <v>38</v>
      </c>
      <c r="B3856" s="92">
        <f>IFERROR(VALUE(LEFT(B3857,FIND(".",B3857)-1)),"")</f>
        <v>10</v>
      </c>
      <c r="C3856" s="84" t="str">
        <f>IFERROR(VLOOKUP(B3856,Tabla_CyP,2,FALSE),"")</f>
        <v xml:space="preserve"> CARPINTERÍAS</v>
      </c>
      <c r="E3856" s="90"/>
      <c r="G3856" s="265"/>
    </row>
    <row r="3857" spans="1:123" ht="24" customHeight="1" x14ac:dyDescent="0.2">
      <c r="A3857" s="264" t="s">
        <v>24</v>
      </c>
      <c r="B3857" s="93" t="str">
        <f>IFERROR(VLOOKUP(COUNTIF($A$1:A3857,"ANALISIS DE PRECIOS"),Tabla_NumeroItem,2,FALSE),"")</f>
        <v>10.2.3</v>
      </c>
      <c r="C3857" s="84" t="str">
        <f>IFERROR(VLOOKUP(B3857,Tabla_CyP,2,FALSE),"")</f>
        <v>V3</v>
      </c>
      <c r="D3857" s="89"/>
      <c r="E3857" s="90"/>
      <c r="F3857" s="88" t="s">
        <v>25</v>
      </c>
      <c r="G3857" s="266" t="str">
        <f>IFERROR(VLOOKUP(B3857,Tabla_CyP,4,FALSE),"")</f>
        <v>m2</v>
      </c>
    </row>
    <row r="3858" spans="1:123" ht="24" customHeight="1" x14ac:dyDescent="0.2">
      <c r="A3858" s="264"/>
      <c r="B3858" s="83"/>
      <c r="D3858" s="89"/>
      <c r="E3858" s="90"/>
      <c r="G3858" s="265"/>
    </row>
    <row r="3859" spans="1:123" ht="24" customHeight="1" x14ac:dyDescent="0.2">
      <c r="A3859" s="425" t="s">
        <v>506</v>
      </c>
      <c r="B3859" s="426"/>
      <c r="C3859" s="427" t="s">
        <v>0</v>
      </c>
      <c r="D3859" s="427" t="s">
        <v>26</v>
      </c>
      <c r="E3859" s="429" t="s">
        <v>27</v>
      </c>
      <c r="F3859" s="431" t="s">
        <v>28</v>
      </c>
      <c r="G3859" s="431" t="s">
        <v>29</v>
      </c>
    </row>
    <row r="3860" spans="1:123" s="89" customFormat="1" ht="24" customHeight="1" x14ac:dyDescent="0.2">
      <c r="A3860" s="94" t="s">
        <v>507</v>
      </c>
      <c r="B3860" s="94" t="s">
        <v>508</v>
      </c>
      <c r="C3860" s="428"/>
      <c r="D3860" s="428"/>
      <c r="E3860" s="430"/>
      <c r="F3860" s="432"/>
      <c r="G3860" s="432"/>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10.2.3</v>
      </c>
      <c r="B3899" s="276" t="str">
        <f>C3857</f>
        <v>V3</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ENI Nº 66</v>
      </c>
      <c r="C3904" s="82"/>
      <c r="D3904" s="82"/>
      <c r="E3904" s="82"/>
      <c r="F3904" s="88" t="s">
        <v>37</v>
      </c>
      <c r="G3904" s="263">
        <f>Fecha_Base</f>
        <v>0</v>
      </c>
    </row>
    <row r="3905" spans="1:123" ht="24" customHeight="1" x14ac:dyDescent="0.2">
      <c r="A3905" s="264" t="s">
        <v>600</v>
      </c>
      <c r="B3905" s="83" t="str">
        <f>Ubicación</f>
        <v>9 de Julio</v>
      </c>
      <c r="C3905" s="83"/>
      <c r="D3905" s="89"/>
      <c r="E3905" s="90"/>
      <c r="G3905" s="265"/>
    </row>
    <row r="3906" spans="1:123" ht="24" customHeight="1" x14ac:dyDescent="0.2">
      <c r="A3906" s="264" t="s">
        <v>38</v>
      </c>
      <c r="B3906" s="92">
        <f>IFERROR(VALUE(LEFT(B3907,FIND(".",B3907)-1)),"")</f>
        <v>10</v>
      </c>
      <c r="C3906" s="84" t="str">
        <f>IFERROR(VLOOKUP(B3906,Tabla_CyP,2,FALSE),"")</f>
        <v xml:space="preserve"> CARPINTERÍAS</v>
      </c>
      <c r="E3906" s="90"/>
      <c r="G3906" s="265"/>
    </row>
    <row r="3907" spans="1:123" ht="24" customHeight="1" x14ac:dyDescent="0.2">
      <c r="A3907" s="264" t="s">
        <v>24</v>
      </c>
      <c r="B3907" s="93" t="str">
        <f>IFERROR(VLOOKUP(COUNTIF($A$1:A3907,"ANALISIS DE PRECIOS"),Tabla_NumeroItem,2,FALSE),"")</f>
        <v>10.2.4</v>
      </c>
      <c r="C3907" s="84" t="str">
        <f>IFERROR(VLOOKUP(B3907,Tabla_CyP,2,FALSE),"")</f>
        <v>V4</v>
      </c>
      <c r="D3907" s="89"/>
      <c r="E3907" s="90"/>
      <c r="F3907" s="88" t="s">
        <v>25</v>
      </c>
      <c r="G3907" s="266" t="str">
        <f>IFERROR(VLOOKUP(B3907,Tabla_CyP,4,FALSE),"")</f>
        <v>m2</v>
      </c>
    </row>
    <row r="3908" spans="1:123" ht="24" customHeight="1" x14ac:dyDescent="0.2">
      <c r="A3908" s="264"/>
      <c r="B3908" s="83"/>
      <c r="D3908" s="89"/>
      <c r="E3908" s="90"/>
      <c r="G3908" s="265"/>
    </row>
    <row r="3909" spans="1:123" ht="24" customHeight="1" x14ac:dyDescent="0.2">
      <c r="A3909" s="425" t="s">
        <v>506</v>
      </c>
      <c r="B3909" s="426"/>
      <c r="C3909" s="427" t="s">
        <v>0</v>
      </c>
      <c r="D3909" s="427" t="s">
        <v>26</v>
      </c>
      <c r="E3909" s="429" t="s">
        <v>27</v>
      </c>
      <c r="F3909" s="431" t="s">
        <v>28</v>
      </c>
      <c r="G3909" s="431" t="s">
        <v>29</v>
      </c>
    </row>
    <row r="3910" spans="1:123" s="89" customFormat="1" ht="24" customHeight="1" x14ac:dyDescent="0.2">
      <c r="A3910" s="94" t="s">
        <v>507</v>
      </c>
      <c r="B3910" s="94" t="s">
        <v>508</v>
      </c>
      <c r="C3910" s="428"/>
      <c r="D3910" s="428"/>
      <c r="E3910" s="430"/>
      <c r="F3910" s="432"/>
      <c r="G3910" s="432"/>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10.2.4</v>
      </c>
      <c r="B3949" s="276" t="str">
        <f>C3907</f>
        <v>V4</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ENI Nº 66</v>
      </c>
      <c r="C3954" s="82"/>
      <c r="D3954" s="82"/>
      <c r="E3954" s="82"/>
      <c r="F3954" s="88" t="s">
        <v>37</v>
      </c>
      <c r="G3954" s="263">
        <f>Fecha_Base</f>
        <v>0</v>
      </c>
    </row>
    <row r="3955" spans="1:123" ht="24" customHeight="1" x14ac:dyDescent="0.2">
      <c r="A3955" s="264" t="s">
        <v>600</v>
      </c>
      <c r="B3955" s="83" t="str">
        <f>Ubicación</f>
        <v>9 de Julio</v>
      </c>
      <c r="C3955" s="83"/>
      <c r="D3955" s="89"/>
      <c r="E3955" s="90"/>
      <c r="G3955" s="265"/>
    </row>
    <row r="3956" spans="1:123" ht="24" customHeight="1" x14ac:dyDescent="0.2">
      <c r="A3956" s="264" t="s">
        <v>38</v>
      </c>
      <c r="B3956" s="92">
        <f>IFERROR(VALUE(LEFT(B3957,FIND(".",B3957)-1)),"")</f>
        <v>10</v>
      </c>
      <c r="C3956" s="84" t="str">
        <f>IFERROR(VLOOKUP(B3956,Tabla_CyP,2,FALSE),"")</f>
        <v xml:space="preserve"> CARPINTERÍAS</v>
      </c>
      <c r="E3956" s="90"/>
      <c r="G3956" s="265"/>
    </row>
    <row r="3957" spans="1:123" ht="24" customHeight="1" x14ac:dyDescent="0.2">
      <c r="A3957" s="264" t="s">
        <v>24</v>
      </c>
      <c r="B3957" s="93" t="str">
        <f>IFERROR(VLOOKUP(COUNTIF($A$1:A3957,"ANALISIS DE PRECIOS"),Tabla_NumeroItem,2,FALSE),"")</f>
        <v>10.2.5</v>
      </c>
      <c r="C3957" s="84" t="str">
        <f>IFERROR(VLOOKUP(B3957,Tabla_CyP,2,FALSE),"")</f>
        <v>V4a</v>
      </c>
      <c r="D3957" s="89"/>
      <c r="E3957" s="90"/>
      <c r="F3957" s="88" t="s">
        <v>25</v>
      </c>
      <c r="G3957" s="266" t="str">
        <f>IFERROR(VLOOKUP(B3957,Tabla_CyP,4,FALSE),"")</f>
        <v>m2</v>
      </c>
    </row>
    <row r="3958" spans="1:123" ht="24" customHeight="1" x14ac:dyDescent="0.2">
      <c r="A3958" s="264"/>
      <c r="B3958" s="83"/>
      <c r="D3958" s="89"/>
      <c r="E3958" s="90"/>
      <c r="G3958" s="265"/>
    </row>
    <row r="3959" spans="1:123" ht="24" customHeight="1" x14ac:dyDescent="0.2">
      <c r="A3959" s="425" t="s">
        <v>506</v>
      </c>
      <c r="B3959" s="426"/>
      <c r="C3959" s="427" t="s">
        <v>0</v>
      </c>
      <c r="D3959" s="427" t="s">
        <v>26</v>
      </c>
      <c r="E3959" s="429" t="s">
        <v>27</v>
      </c>
      <c r="F3959" s="431" t="s">
        <v>28</v>
      </c>
      <c r="G3959" s="431" t="s">
        <v>29</v>
      </c>
    </row>
    <row r="3960" spans="1:123" s="89" customFormat="1" ht="24" customHeight="1" x14ac:dyDescent="0.2">
      <c r="A3960" s="94" t="s">
        <v>507</v>
      </c>
      <c r="B3960" s="94" t="s">
        <v>508</v>
      </c>
      <c r="C3960" s="428"/>
      <c r="D3960" s="428"/>
      <c r="E3960" s="430"/>
      <c r="F3960" s="432"/>
      <c r="G3960" s="432"/>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10.2.5</v>
      </c>
      <c r="B3999" s="276" t="str">
        <f>C3957</f>
        <v>V4a</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ENI Nº 66</v>
      </c>
      <c r="C4004" s="82"/>
      <c r="D4004" s="82"/>
      <c r="E4004" s="82"/>
      <c r="F4004" s="88" t="s">
        <v>37</v>
      </c>
      <c r="G4004" s="263">
        <f>Fecha_Base</f>
        <v>0</v>
      </c>
    </row>
    <row r="4005" spans="1:123" ht="24" customHeight="1" x14ac:dyDescent="0.2">
      <c r="A4005" s="264" t="s">
        <v>600</v>
      </c>
      <c r="B4005" s="83" t="str">
        <f>Ubicación</f>
        <v>9 de Julio</v>
      </c>
      <c r="C4005" s="83"/>
      <c r="D4005" s="89"/>
      <c r="E4005" s="90"/>
      <c r="G4005" s="265"/>
    </row>
    <row r="4006" spans="1:123" ht="24" customHeight="1" x14ac:dyDescent="0.2">
      <c r="A4006" s="264" t="s">
        <v>38</v>
      </c>
      <c r="B4006" s="92">
        <f>IFERROR(VALUE(LEFT(B4007,FIND(".",B4007)-1)),"")</f>
        <v>10</v>
      </c>
      <c r="C4006" s="84" t="str">
        <f>IFERROR(VLOOKUP(B4006,Tabla_CyP,2,FALSE),"")</f>
        <v xml:space="preserve"> CARPINTERÍAS</v>
      </c>
      <c r="E4006" s="90"/>
      <c r="G4006" s="265"/>
    </row>
    <row r="4007" spans="1:123" ht="24" customHeight="1" x14ac:dyDescent="0.2">
      <c r="A4007" s="264" t="s">
        <v>24</v>
      </c>
      <c r="B4007" s="93" t="str">
        <f>IFERROR(VLOOKUP(COUNTIF($A$1:A4007,"ANALISIS DE PRECIOS"),Tabla_NumeroItem,2,FALSE),"")</f>
        <v>10.2.6</v>
      </c>
      <c r="C4007" s="84" t="str">
        <f>IFERROR(VLOOKUP(B4007,Tabla_CyP,2,FALSE),"")</f>
        <v>V5</v>
      </c>
      <c r="D4007" s="89"/>
      <c r="E4007" s="90"/>
      <c r="F4007" s="88" t="s">
        <v>25</v>
      </c>
      <c r="G4007" s="266" t="str">
        <f>IFERROR(VLOOKUP(B4007,Tabla_CyP,4,FALSE),"")</f>
        <v>m2</v>
      </c>
    </row>
    <row r="4008" spans="1:123" ht="24" customHeight="1" x14ac:dyDescent="0.2">
      <c r="A4008" s="264"/>
      <c r="B4008" s="83"/>
      <c r="D4008" s="89"/>
      <c r="E4008" s="90"/>
      <c r="G4008" s="265"/>
    </row>
    <row r="4009" spans="1:123" ht="24" customHeight="1" x14ac:dyDescent="0.2">
      <c r="A4009" s="425" t="s">
        <v>506</v>
      </c>
      <c r="B4009" s="426"/>
      <c r="C4009" s="427" t="s">
        <v>0</v>
      </c>
      <c r="D4009" s="427" t="s">
        <v>26</v>
      </c>
      <c r="E4009" s="429" t="s">
        <v>27</v>
      </c>
      <c r="F4009" s="431" t="s">
        <v>28</v>
      </c>
      <c r="G4009" s="431" t="s">
        <v>29</v>
      </c>
    </row>
    <row r="4010" spans="1:123" s="89" customFormat="1" ht="24" customHeight="1" x14ac:dyDescent="0.2">
      <c r="A4010" s="94" t="s">
        <v>507</v>
      </c>
      <c r="B4010" s="94" t="s">
        <v>508</v>
      </c>
      <c r="C4010" s="428"/>
      <c r="D4010" s="428"/>
      <c r="E4010" s="430"/>
      <c r="F4010" s="432"/>
      <c r="G4010" s="432"/>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10.2.6</v>
      </c>
      <c r="B4049" s="276" t="str">
        <f>C4007</f>
        <v>V5</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ENI Nº 66</v>
      </c>
      <c r="C4054" s="82"/>
      <c r="D4054" s="82"/>
      <c r="E4054" s="82"/>
      <c r="F4054" s="88" t="s">
        <v>37</v>
      </c>
      <c r="G4054" s="263">
        <f>Fecha_Base</f>
        <v>0</v>
      </c>
    </row>
    <row r="4055" spans="1:123" ht="24" customHeight="1" x14ac:dyDescent="0.2">
      <c r="A4055" s="264" t="s">
        <v>600</v>
      </c>
      <c r="B4055" s="83" t="str">
        <f>Ubicación</f>
        <v>9 de Julio</v>
      </c>
      <c r="C4055" s="83"/>
      <c r="D4055" s="89"/>
      <c r="E4055" s="90"/>
      <c r="G4055" s="265"/>
    </row>
    <row r="4056" spans="1:123" ht="24" customHeight="1" x14ac:dyDescent="0.2">
      <c r="A4056" s="264" t="s">
        <v>38</v>
      </c>
      <c r="B4056" s="92">
        <f>IFERROR(VALUE(LEFT(B4057,FIND(".",B4057)-1)),"")</f>
        <v>10</v>
      </c>
      <c r="C4056" s="84" t="str">
        <f>IFERROR(VLOOKUP(B4056,Tabla_CyP,2,FALSE),"")</f>
        <v xml:space="preserve"> CARPINTERÍAS</v>
      </c>
      <c r="E4056" s="90"/>
      <c r="G4056" s="265"/>
    </row>
    <row r="4057" spans="1:123" ht="24" customHeight="1" x14ac:dyDescent="0.2">
      <c r="A4057" s="264" t="s">
        <v>24</v>
      </c>
      <c r="B4057" s="93" t="str">
        <f>IFERROR(VLOOKUP(COUNTIF($A$1:A4057,"ANALISIS DE PRECIOS"),Tabla_NumeroItem,2,FALSE),"")</f>
        <v>10.2.7</v>
      </c>
      <c r="C4057" s="84" t="str">
        <f>IFERROR(VLOOKUP(B4057,Tabla_CyP,2,FALSE),"")</f>
        <v>V5a</v>
      </c>
      <c r="D4057" s="89"/>
      <c r="E4057" s="90"/>
      <c r="F4057" s="88" t="s">
        <v>25</v>
      </c>
      <c r="G4057" s="266" t="str">
        <f>IFERROR(VLOOKUP(B4057,Tabla_CyP,4,FALSE),"")</f>
        <v>m2</v>
      </c>
    </row>
    <row r="4058" spans="1:123" ht="24" customHeight="1" x14ac:dyDescent="0.2">
      <c r="A4058" s="264"/>
      <c r="B4058" s="83"/>
      <c r="D4058" s="89"/>
      <c r="E4058" s="90"/>
      <c r="G4058" s="265"/>
    </row>
    <row r="4059" spans="1:123" ht="24" customHeight="1" x14ac:dyDescent="0.2">
      <c r="A4059" s="425" t="s">
        <v>506</v>
      </c>
      <c r="B4059" s="426"/>
      <c r="C4059" s="427" t="s">
        <v>0</v>
      </c>
      <c r="D4059" s="427" t="s">
        <v>26</v>
      </c>
      <c r="E4059" s="429" t="s">
        <v>27</v>
      </c>
      <c r="F4059" s="431" t="s">
        <v>28</v>
      </c>
      <c r="G4059" s="431" t="s">
        <v>29</v>
      </c>
    </row>
    <row r="4060" spans="1:123" s="89" customFormat="1" ht="24" customHeight="1" x14ac:dyDescent="0.2">
      <c r="A4060" s="94" t="s">
        <v>507</v>
      </c>
      <c r="B4060" s="94" t="s">
        <v>508</v>
      </c>
      <c r="C4060" s="428"/>
      <c r="D4060" s="428"/>
      <c r="E4060" s="430"/>
      <c r="F4060" s="432"/>
      <c r="G4060" s="432"/>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10.2.7</v>
      </c>
      <c r="B4099" s="276" t="str">
        <f>C4057</f>
        <v>V5a</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ENI Nº 66</v>
      </c>
      <c r="C4104" s="82"/>
      <c r="D4104" s="82"/>
      <c r="E4104" s="82"/>
      <c r="F4104" s="88" t="s">
        <v>37</v>
      </c>
      <c r="G4104" s="263">
        <f>Fecha_Base</f>
        <v>0</v>
      </c>
    </row>
    <row r="4105" spans="1:123" ht="24" customHeight="1" x14ac:dyDescent="0.2">
      <c r="A4105" s="264" t="s">
        <v>600</v>
      </c>
      <c r="B4105" s="83" t="str">
        <f>Ubicación</f>
        <v>9 de Julio</v>
      </c>
      <c r="C4105" s="83"/>
      <c r="D4105" s="89"/>
      <c r="E4105" s="90"/>
      <c r="G4105" s="265"/>
    </row>
    <row r="4106" spans="1:123" ht="24" customHeight="1" x14ac:dyDescent="0.2">
      <c r="A4106" s="264" t="s">
        <v>38</v>
      </c>
      <c r="B4106" s="92">
        <f>IFERROR(VALUE(LEFT(B4107,FIND(".",B4107)-1)),"")</f>
        <v>10</v>
      </c>
      <c r="C4106" s="84" t="str">
        <f>IFERROR(VLOOKUP(B4106,Tabla_CyP,2,FALSE),"")</f>
        <v xml:space="preserve"> CARPINTERÍAS</v>
      </c>
      <c r="E4106" s="90"/>
      <c r="G4106" s="265"/>
    </row>
    <row r="4107" spans="1:123" ht="24" customHeight="1" x14ac:dyDescent="0.2">
      <c r="A4107" s="264" t="s">
        <v>24</v>
      </c>
      <c r="B4107" s="93" t="str">
        <f>IFERROR(VLOOKUP(COUNTIF($A$1:A4107,"ANALISIS DE PRECIOS"),Tabla_NumeroItem,2,FALSE),"")</f>
        <v>10.4</v>
      </c>
      <c r="C4107" s="84" t="str">
        <f>IFERROR(VLOOKUP(B4107,Tabla_CyP,2,FALSE),"")</f>
        <v>Muebles fijos</v>
      </c>
      <c r="D4107" s="89"/>
      <c r="E4107" s="90"/>
      <c r="F4107" s="88" t="s">
        <v>25</v>
      </c>
      <c r="G4107" s="266" t="str">
        <f>IFERROR(VLOOKUP(B4107,Tabla_CyP,4,FALSE),"")</f>
        <v>m2</v>
      </c>
    </row>
    <row r="4108" spans="1:123" ht="24" customHeight="1" x14ac:dyDescent="0.2">
      <c r="A4108" s="264"/>
      <c r="B4108" s="83"/>
      <c r="D4108" s="89"/>
      <c r="E4108" s="90"/>
      <c r="G4108" s="265"/>
    </row>
    <row r="4109" spans="1:123" ht="24" customHeight="1" x14ac:dyDescent="0.2">
      <c r="A4109" s="425" t="s">
        <v>506</v>
      </c>
      <c r="B4109" s="426"/>
      <c r="C4109" s="427" t="s">
        <v>0</v>
      </c>
      <c r="D4109" s="427" t="s">
        <v>26</v>
      </c>
      <c r="E4109" s="429" t="s">
        <v>27</v>
      </c>
      <c r="F4109" s="431" t="s">
        <v>28</v>
      </c>
      <c r="G4109" s="431" t="s">
        <v>29</v>
      </c>
    </row>
    <row r="4110" spans="1:123" s="89" customFormat="1" ht="24" customHeight="1" x14ac:dyDescent="0.2">
      <c r="A4110" s="94" t="s">
        <v>507</v>
      </c>
      <c r="B4110" s="94" t="s">
        <v>508</v>
      </c>
      <c r="C4110" s="428"/>
      <c r="D4110" s="428"/>
      <c r="E4110" s="430"/>
      <c r="F4110" s="432"/>
      <c r="G4110" s="432"/>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10.4</v>
      </c>
      <c r="B4149" s="276" t="str">
        <f>C4107</f>
        <v>Muebles fijos</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ENI Nº 66</v>
      </c>
      <c r="C4154" s="82"/>
      <c r="D4154" s="82"/>
      <c r="E4154" s="82"/>
      <c r="F4154" s="88" t="s">
        <v>37</v>
      </c>
      <c r="G4154" s="263">
        <f>Fecha_Base</f>
        <v>0</v>
      </c>
    </row>
    <row r="4155" spans="1:123" ht="24" customHeight="1" x14ac:dyDescent="0.2">
      <c r="A4155" s="264" t="s">
        <v>600</v>
      </c>
      <c r="B4155" s="83" t="str">
        <f>Ubicación</f>
        <v>9 de Julio</v>
      </c>
      <c r="C4155" s="83"/>
      <c r="D4155" s="89"/>
      <c r="E4155" s="90"/>
      <c r="G4155" s="265"/>
    </row>
    <row r="4156" spans="1:123" ht="24" customHeight="1" x14ac:dyDescent="0.2">
      <c r="A4156" s="264" t="s">
        <v>38</v>
      </c>
      <c r="B4156" s="92">
        <f>IFERROR(VALUE(LEFT(B4157,FIND(".",B4157)-1)),"")</f>
        <v>11</v>
      </c>
      <c r="C4156" s="84" t="str">
        <f>IFERROR(VLOOKUP(B4156,Tabla_CyP,2,FALSE),"")</f>
        <v xml:space="preserve"> INSTALACIÓN ELÉCTRICA</v>
      </c>
      <c r="E4156" s="90"/>
      <c r="G4156" s="265"/>
    </row>
    <row r="4157" spans="1:123" ht="24" customHeight="1" x14ac:dyDescent="0.2">
      <c r="A4157" s="264" t="s">
        <v>24</v>
      </c>
      <c r="B4157" s="93" t="str">
        <f>IFERROR(VLOOKUP(COUNTIF($A$1:A4157,"ANALISIS DE PRECIOS"),Tabla_NumeroItem,2,FALSE),"")</f>
        <v>11.1.1</v>
      </c>
      <c r="C4157" s="84" t="str">
        <f>IFERROR(VLOOKUP(B4157,Tabla_CyP,2,FALSE),"")</f>
        <v>Bomba centrifuga 1HP</v>
      </c>
      <c r="D4157" s="89"/>
      <c r="E4157" s="90"/>
      <c r="F4157" s="88" t="s">
        <v>25</v>
      </c>
      <c r="G4157" s="266" t="str">
        <f>IFERROR(VLOOKUP(B4157,Tabla_CyP,4,FALSE),"")</f>
        <v>Un</v>
      </c>
    </row>
    <row r="4158" spans="1:123" ht="24" customHeight="1" x14ac:dyDescent="0.2">
      <c r="A4158" s="264"/>
      <c r="B4158" s="83"/>
      <c r="D4158" s="89"/>
      <c r="E4158" s="90"/>
      <c r="G4158" s="265"/>
    </row>
    <row r="4159" spans="1:123" ht="24" customHeight="1" x14ac:dyDescent="0.2">
      <c r="A4159" s="425" t="s">
        <v>506</v>
      </c>
      <c r="B4159" s="426"/>
      <c r="C4159" s="427" t="s">
        <v>0</v>
      </c>
      <c r="D4159" s="427" t="s">
        <v>26</v>
      </c>
      <c r="E4159" s="429" t="s">
        <v>27</v>
      </c>
      <c r="F4159" s="431" t="s">
        <v>28</v>
      </c>
      <c r="G4159" s="431" t="s">
        <v>29</v>
      </c>
    </row>
    <row r="4160" spans="1:123" s="89" customFormat="1" ht="24" customHeight="1" x14ac:dyDescent="0.2">
      <c r="A4160" s="94" t="s">
        <v>507</v>
      </c>
      <c r="B4160" s="94" t="s">
        <v>508</v>
      </c>
      <c r="C4160" s="428"/>
      <c r="D4160" s="428"/>
      <c r="E4160" s="430"/>
      <c r="F4160" s="432"/>
      <c r="G4160" s="432"/>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11.1.1</v>
      </c>
      <c r="B4199" s="276" t="str">
        <f>C4157</f>
        <v>Bomba centrifuga 1HP</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ENI Nº 66</v>
      </c>
      <c r="C4204" s="82"/>
      <c r="D4204" s="82"/>
      <c r="E4204" s="82"/>
      <c r="F4204" s="88" t="s">
        <v>37</v>
      </c>
      <c r="G4204" s="263">
        <f>Fecha_Base</f>
        <v>0</v>
      </c>
    </row>
    <row r="4205" spans="1:7" ht="24" customHeight="1" x14ac:dyDescent="0.2">
      <c r="A4205" s="264" t="s">
        <v>600</v>
      </c>
      <c r="B4205" s="83" t="str">
        <f>Ubicación</f>
        <v>9 de Julio</v>
      </c>
      <c r="C4205" s="83"/>
      <c r="D4205" s="89"/>
      <c r="E4205" s="90"/>
      <c r="G4205" s="265"/>
    </row>
    <row r="4206" spans="1:7" ht="24" customHeight="1" x14ac:dyDescent="0.2">
      <c r="A4206" s="264" t="s">
        <v>38</v>
      </c>
      <c r="B4206" s="92">
        <f>IFERROR(VALUE(LEFT(B4207,FIND(".",B4207)-1)),"")</f>
        <v>11</v>
      </c>
      <c r="C4206" s="84" t="str">
        <f>IFERROR(VLOOKUP(B4206,Tabla_CyP,2,FALSE),"")</f>
        <v xml:space="preserve"> INSTALACIÓN ELÉCTRICA</v>
      </c>
      <c r="E4206" s="90"/>
      <c r="G4206" s="265"/>
    </row>
    <row r="4207" spans="1:7" ht="24" customHeight="1" x14ac:dyDescent="0.2">
      <c r="A4207" s="264" t="s">
        <v>24</v>
      </c>
      <c r="B4207" s="93" t="str">
        <f>IFERROR(VLOOKUP(COUNTIF($A$1:A4207,"ANALISIS DE PRECIOS"),Tabla_NumeroItem,2,FALSE),"")</f>
        <v>11.2.1</v>
      </c>
      <c r="C4207" s="84" t="str">
        <f>IFERROR(VLOOKUP(B4207,Tabla_CyP,2,FALSE),"")</f>
        <v>GABINETE ELÉCTRICO</v>
      </c>
      <c r="D4207" s="89"/>
      <c r="E4207" s="90"/>
      <c r="F4207" s="88" t="s">
        <v>25</v>
      </c>
      <c r="G4207" s="266" t="str">
        <f>IFERROR(VLOOKUP(B4207,Tabla_CyP,4,FALSE),"")</f>
        <v>Un</v>
      </c>
    </row>
    <row r="4208" spans="1:7" ht="24" customHeight="1" x14ac:dyDescent="0.2">
      <c r="A4208" s="264"/>
      <c r="B4208" s="83"/>
      <c r="D4208" s="89"/>
      <c r="E4208" s="90"/>
      <c r="G4208" s="265"/>
    </row>
    <row r="4209" spans="1:123" ht="24" customHeight="1" x14ac:dyDescent="0.2">
      <c r="A4209" s="425" t="s">
        <v>506</v>
      </c>
      <c r="B4209" s="426"/>
      <c r="C4209" s="427" t="s">
        <v>0</v>
      </c>
      <c r="D4209" s="427" t="s">
        <v>26</v>
      </c>
      <c r="E4209" s="429" t="s">
        <v>27</v>
      </c>
      <c r="F4209" s="431" t="s">
        <v>28</v>
      </c>
      <c r="G4209" s="431" t="s">
        <v>29</v>
      </c>
    </row>
    <row r="4210" spans="1:123" s="89" customFormat="1" ht="24" customHeight="1" x14ac:dyDescent="0.2">
      <c r="A4210" s="94" t="s">
        <v>507</v>
      </c>
      <c r="B4210" s="94" t="s">
        <v>508</v>
      </c>
      <c r="C4210" s="428"/>
      <c r="D4210" s="428"/>
      <c r="E4210" s="430"/>
      <c r="F4210" s="432"/>
      <c r="G4210" s="432"/>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11.2.1</v>
      </c>
      <c r="B4249" s="276" t="str">
        <f>C4207</f>
        <v>GABINETE ELÉCTRICO</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ENI Nº 66</v>
      </c>
      <c r="C4254" s="82"/>
      <c r="D4254" s="82"/>
      <c r="E4254" s="82"/>
      <c r="F4254" s="88" t="s">
        <v>37</v>
      </c>
      <c r="G4254" s="263">
        <f>Fecha_Base</f>
        <v>0</v>
      </c>
    </row>
    <row r="4255" spans="1:7" ht="24" customHeight="1" x14ac:dyDescent="0.2">
      <c r="A4255" s="264" t="s">
        <v>600</v>
      </c>
      <c r="B4255" s="83" t="str">
        <f>Ubicación</f>
        <v>9 de Julio</v>
      </c>
      <c r="C4255" s="83"/>
      <c r="D4255" s="89"/>
      <c r="E4255" s="90"/>
      <c r="G4255" s="265"/>
    </row>
    <row r="4256" spans="1:7" ht="24" customHeight="1" x14ac:dyDescent="0.2">
      <c r="A4256" s="264" t="s">
        <v>38</v>
      </c>
      <c r="B4256" s="92">
        <f>IFERROR(VALUE(LEFT(B4257,FIND(".",B4257)-1)),"")</f>
        <v>11</v>
      </c>
      <c r="C4256" s="84" t="str">
        <f>IFERROR(VLOOKUP(B4256,Tabla_CyP,2,FALSE),"")</f>
        <v xml:space="preserve"> INSTALACIÓN ELÉCTRICA</v>
      </c>
      <c r="E4256" s="90"/>
      <c r="G4256" s="265"/>
    </row>
    <row r="4257" spans="1:123" ht="24" customHeight="1" x14ac:dyDescent="0.2">
      <c r="A4257" s="264" t="s">
        <v>24</v>
      </c>
      <c r="B4257" s="93" t="str">
        <f>IFERROR(VLOOKUP(COUNTIF($A$1:A4257,"ANALISIS DE PRECIOS"),Tabla_NumeroItem,2,FALSE),"")</f>
        <v>11.2.2</v>
      </c>
      <c r="C4257" s="84" t="str">
        <f>IFERROR(VLOOKUP(B4257,Tabla_CyP,2,FALSE),"")</f>
        <v>GABINETE ELÉCTRICO</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25" t="s">
        <v>506</v>
      </c>
      <c r="B4259" s="426"/>
      <c r="C4259" s="427" t="s">
        <v>0</v>
      </c>
      <c r="D4259" s="427" t="s">
        <v>26</v>
      </c>
      <c r="E4259" s="429" t="s">
        <v>27</v>
      </c>
      <c r="F4259" s="431" t="s">
        <v>28</v>
      </c>
      <c r="G4259" s="431" t="s">
        <v>29</v>
      </c>
    </row>
    <row r="4260" spans="1:123" s="89" customFormat="1" ht="24" customHeight="1" x14ac:dyDescent="0.2">
      <c r="A4260" s="94" t="s">
        <v>507</v>
      </c>
      <c r="B4260" s="94" t="s">
        <v>508</v>
      </c>
      <c r="C4260" s="428"/>
      <c r="D4260" s="428"/>
      <c r="E4260" s="430"/>
      <c r="F4260" s="432"/>
      <c r="G4260" s="432"/>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11.2.2</v>
      </c>
      <c r="B4299" s="276" t="str">
        <f>C4257</f>
        <v>GABINETE ELÉCTRICO</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ENI Nº 66</v>
      </c>
      <c r="C4304" s="82"/>
      <c r="D4304" s="82"/>
      <c r="E4304" s="82"/>
      <c r="F4304" s="88" t="s">
        <v>37</v>
      </c>
      <c r="G4304" s="263">
        <f>Fecha_Base</f>
        <v>0</v>
      </c>
    </row>
    <row r="4305" spans="1:123" ht="24" customHeight="1" x14ac:dyDescent="0.2">
      <c r="A4305" s="264" t="s">
        <v>600</v>
      </c>
      <c r="B4305" s="83" t="str">
        <f>Ubicación</f>
        <v>9 de Julio</v>
      </c>
      <c r="C4305" s="83"/>
      <c r="D4305" s="89"/>
      <c r="E4305" s="90"/>
      <c r="G4305" s="265"/>
    </row>
    <row r="4306" spans="1:123" ht="24" customHeight="1" x14ac:dyDescent="0.2">
      <c r="A4306" s="264" t="s">
        <v>38</v>
      </c>
      <c r="B4306" s="92">
        <f>IFERROR(VALUE(LEFT(B4307,FIND(".",B4307)-1)),"")</f>
        <v>11</v>
      </c>
      <c r="C4306" s="84" t="str">
        <f>IFERROR(VLOOKUP(B4306,Tabla_CyP,2,FALSE),"")</f>
        <v xml:space="preserve"> INSTALACIÓN ELÉCTRICA</v>
      </c>
      <c r="E4306" s="90"/>
      <c r="G4306" s="265"/>
    </row>
    <row r="4307" spans="1:123" ht="24" customHeight="1" x14ac:dyDescent="0.2">
      <c r="A4307" s="264" t="s">
        <v>24</v>
      </c>
      <c r="B4307" s="93" t="str">
        <f>IFERROR(VLOOKUP(COUNTIF($A$1:A4307,"ANALISIS DE PRECIOS"),Tabla_NumeroItem,2,FALSE),"")</f>
        <v>11.2.3</v>
      </c>
      <c r="C4307" s="84" t="str">
        <f>IFERROR(VLOOKUP(B4307,Tabla_CyP,2,FALSE),"")</f>
        <v>CAJAS RECTANGULARES</v>
      </c>
      <c r="D4307" s="89"/>
      <c r="E4307" s="90"/>
      <c r="F4307" s="88" t="s">
        <v>25</v>
      </c>
      <c r="G4307" s="266" t="str">
        <f>IFERROR(VLOOKUP(B4307,Tabla_CyP,4,FALSE),"")</f>
        <v>Un</v>
      </c>
    </row>
    <row r="4308" spans="1:123" ht="24" customHeight="1" x14ac:dyDescent="0.2">
      <c r="A4308" s="264"/>
      <c r="B4308" s="83"/>
      <c r="D4308" s="89"/>
      <c r="E4308" s="90"/>
      <c r="G4308" s="265"/>
    </row>
    <row r="4309" spans="1:123" ht="24" customHeight="1" x14ac:dyDescent="0.2">
      <c r="A4309" s="425" t="s">
        <v>506</v>
      </c>
      <c r="B4309" s="426"/>
      <c r="C4309" s="427" t="s">
        <v>0</v>
      </c>
      <c r="D4309" s="427" t="s">
        <v>26</v>
      </c>
      <c r="E4309" s="429" t="s">
        <v>27</v>
      </c>
      <c r="F4309" s="431" t="s">
        <v>28</v>
      </c>
      <c r="G4309" s="431" t="s">
        <v>29</v>
      </c>
    </row>
    <row r="4310" spans="1:123" s="89" customFormat="1" ht="24" customHeight="1" x14ac:dyDescent="0.2">
      <c r="A4310" s="94" t="s">
        <v>507</v>
      </c>
      <c r="B4310" s="94" t="s">
        <v>508</v>
      </c>
      <c r="C4310" s="428"/>
      <c r="D4310" s="428"/>
      <c r="E4310" s="430"/>
      <c r="F4310" s="432"/>
      <c r="G4310" s="432"/>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11.2.3</v>
      </c>
      <c r="B4349" s="276" t="str">
        <f>C4307</f>
        <v>CAJAS RECTANGULARES</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ENI Nº 66</v>
      </c>
      <c r="C4354" s="82"/>
      <c r="D4354" s="82"/>
      <c r="E4354" s="82"/>
      <c r="F4354" s="88" t="s">
        <v>37</v>
      </c>
      <c r="G4354" s="263">
        <f>Fecha_Base</f>
        <v>0</v>
      </c>
    </row>
    <row r="4355" spans="1:123" ht="24" customHeight="1" x14ac:dyDescent="0.2">
      <c r="A4355" s="264" t="s">
        <v>600</v>
      </c>
      <c r="B4355" s="83" t="str">
        <f>Ubicación</f>
        <v>9 de Julio</v>
      </c>
      <c r="C4355" s="83"/>
      <c r="D4355" s="89"/>
      <c r="E4355" s="90"/>
      <c r="G4355" s="265"/>
    </row>
    <row r="4356" spans="1:123" ht="24" customHeight="1" x14ac:dyDescent="0.2">
      <c r="A4356" s="264" t="s">
        <v>38</v>
      </c>
      <c r="B4356" s="92">
        <f>IFERROR(VALUE(LEFT(B4357,FIND(".",B4357)-1)),"")</f>
        <v>11</v>
      </c>
      <c r="C4356" s="84" t="str">
        <f>IFERROR(VLOOKUP(B4356,Tabla_CyP,2,FALSE),"")</f>
        <v xml:space="preserve"> INSTALACIÓN ELÉCTRICA</v>
      </c>
      <c r="E4356" s="90"/>
      <c r="G4356" s="265"/>
    </row>
    <row r="4357" spans="1:123" ht="24" customHeight="1" x14ac:dyDescent="0.2">
      <c r="A4357" s="264" t="s">
        <v>24</v>
      </c>
      <c r="B4357" s="93" t="str">
        <f>IFERROR(VLOOKUP(COUNTIF($A$1:A4357,"ANALISIS DE PRECIOS"),Tabla_NumeroItem,2,FALSE),"")</f>
        <v>11.2.4</v>
      </c>
      <c r="C4357" s="84" t="str">
        <f>IFERROR(VLOOKUP(B4357,Tabla_CyP,2,FALSE),"")</f>
        <v>CAJAS OCTOGONAL GRANDE</v>
      </c>
      <c r="D4357" s="89"/>
      <c r="E4357" s="90"/>
      <c r="F4357" s="88" t="s">
        <v>25</v>
      </c>
      <c r="G4357" s="266" t="str">
        <f>IFERROR(VLOOKUP(B4357,Tabla_CyP,4,FALSE),"")</f>
        <v>Un</v>
      </c>
    </row>
    <row r="4358" spans="1:123" ht="24" customHeight="1" x14ac:dyDescent="0.2">
      <c r="A4358" s="264"/>
      <c r="B4358" s="83"/>
      <c r="D4358" s="89"/>
      <c r="E4358" s="90"/>
      <c r="G4358" s="265"/>
    </row>
    <row r="4359" spans="1:123" ht="24" customHeight="1" x14ac:dyDescent="0.2">
      <c r="A4359" s="425" t="s">
        <v>506</v>
      </c>
      <c r="B4359" s="426"/>
      <c r="C4359" s="427" t="s">
        <v>0</v>
      </c>
      <c r="D4359" s="427" t="s">
        <v>26</v>
      </c>
      <c r="E4359" s="429" t="s">
        <v>27</v>
      </c>
      <c r="F4359" s="431" t="s">
        <v>28</v>
      </c>
      <c r="G4359" s="431" t="s">
        <v>29</v>
      </c>
    </row>
    <row r="4360" spans="1:123" s="89" customFormat="1" ht="24" customHeight="1" x14ac:dyDescent="0.2">
      <c r="A4360" s="94" t="s">
        <v>507</v>
      </c>
      <c r="B4360" s="94" t="s">
        <v>508</v>
      </c>
      <c r="C4360" s="428"/>
      <c r="D4360" s="428"/>
      <c r="E4360" s="430"/>
      <c r="F4360" s="432"/>
      <c r="G4360" s="432"/>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11.2.4</v>
      </c>
      <c r="B4399" s="276" t="str">
        <f>C4357</f>
        <v>CAJAS OCTOGONAL GRANDE</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ENI Nº 66</v>
      </c>
      <c r="C4404" s="82"/>
      <c r="D4404" s="82"/>
      <c r="E4404" s="82"/>
      <c r="F4404" s="88" t="s">
        <v>37</v>
      </c>
      <c r="G4404" s="263">
        <f>Fecha_Base</f>
        <v>0</v>
      </c>
    </row>
    <row r="4405" spans="1:123" ht="24" customHeight="1" x14ac:dyDescent="0.2">
      <c r="A4405" s="264" t="s">
        <v>600</v>
      </c>
      <c r="B4405" s="83" t="str">
        <f>Ubicación</f>
        <v>9 de Julio</v>
      </c>
      <c r="C4405" s="83"/>
      <c r="D4405" s="89"/>
      <c r="E4405" s="90"/>
      <c r="G4405" s="265"/>
    </row>
    <row r="4406" spans="1:123" ht="24" customHeight="1" x14ac:dyDescent="0.2">
      <c r="A4406" s="264" t="s">
        <v>38</v>
      </c>
      <c r="B4406" s="92">
        <f>IFERROR(VALUE(LEFT(B4407,FIND(".",B4407)-1)),"")</f>
        <v>11</v>
      </c>
      <c r="C4406" s="84" t="str">
        <f>IFERROR(VLOOKUP(B4406,Tabla_CyP,2,FALSE),"")</f>
        <v xml:space="preserve"> INSTALACIÓN ELÉCTRICA</v>
      </c>
      <c r="E4406" s="90"/>
      <c r="G4406" s="265"/>
    </row>
    <row r="4407" spans="1:123" ht="24" customHeight="1" x14ac:dyDescent="0.2">
      <c r="A4407" s="264" t="s">
        <v>24</v>
      </c>
      <c r="B4407" s="93" t="str">
        <f>IFERROR(VLOOKUP(COUNTIF($A$1:A4407,"ANALISIS DE PRECIOS"),Tabla_NumeroItem,2,FALSE),"")</f>
        <v>11.2.5</v>
      </c>
      <c r="C4407" s="84" t="str">
        <f>IFERROR(VLOOKUP(B4407,Tabla_CyP,2,FALSE),"")</f>
        <v>CUPLAS</v>
      </c>
      <c r="D4407" s="89"/>
      <c r="E4407" s="90"/>
      <c r="F4407" s="88" t="s">
        <v>25</v>
      </c>
      <c r="G4407" s="266" t="str">
        <f>IFERROR(VLOOKUP(B4407,Tabla_CyP,4,FALSE),"")</f>
        <v>Un</v>
      </c>
    </row>
    <row r="4408" spans="1:123" ht="24" customHeight="1" x14ac:dyDescent="0.2">
      <c r="A4408" s="264"/>
      <c r="B4408" s="83"/>
      <c r="D4408" s="89"/>
      <c r="E4408" s="90"/>
      <c r="G4408" s="265"/>
    </row>
    <row r="4409" spans="1:123" ht="24" customHeight="1" x14ac:dyDescent="0.2">
      <c r="A4409" s="425" t="s">
        <v>506</v>
      </c>
      <c r="B4409" s="426"/>
      <c r="C4409" s="427" t="s">
        <v>0</v>
      </c>
      <c r="D4409" s="427" t="s">
        <v>26</v>
      </c>
      <c r="E4409" s="429" t="s">
        <v>27</v>
      </c>
      <c r="F4409" s="431" t="s">
        <v>28</v>
      </c>
      <c r="G4409" s="431" t="s">
        <v>29</v>
      </c>
    </row>
    <row r="4410" spans="1:123" s="89" customFormat="1" ht="24" customHeight="1" x14ac:dyDescent="0.2">
      <c r="A4410" s="94" t="s">
        <v>507</v>
      </c>
      <c r="B4410" s="94" t="s">
        <v>508</v>
      </c>
      <c r="C4410" s="428"/>
      <c r="D4410" s="428"/>
      <c r="E4410" s="430"/>
      <c r="F4410" s="432"/>
      <c r="G4410" s="432"/>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11.2.5</v>
      </c>
      <c r="B4449" s="276" t="str">
        <f>C4407</f>
        <v>CUPLAS</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ENI Nº 66</v>
      </c>
      <c r="C4454" s="82"/>
      <c r="D4454" s="82"/>
      <c r="E4454" s="82"/>
      <c r="F4454" s="88" t="s">
        <v>37</v>
      </c>
      <c r="G4454" s="263">
        <f>Fecha_Base</f>
        <v>0</v>
      </c>
    </row>
    <row r="4455" spans="1:123" ht="24" customHeight="1" x14ac:dyDescent="0.2">
      <c r="A4455" s="264" t="s">
        <v>600</v>
      </c>
      <c r="B4455" s="83" t="str">
        <f>Ubicación</f>
        <v>9 de Julio</v>
      </c>
      <c r="C4455" s="83"/>
      <c r="D4455" s="89"/>
      <c r="E4455" s="90"/>
      <c r="G4455" s="265"/>
    </row>
    <row r="4456" spans="1:123" ht="24" customHeight="1" x14ac:dyDescent="0.2">
      <c r="A4456" s="264" t="s">
        <v>38</v>
      </c>
      <c r="B4456" s="92">
        <f>IFERROR(VALUE(LEFT(B4457,FIND(".",B4457)-1)),"")</f>
        <v>11</v>
      </c>
      <c r="C4456" s="84" t="str">
        <f>IFERROR(VLOOKUP(B4456,Tabla_CyP,2,FALSE),"")</f>
        <v xml:space="preserve"> INSTALACIÓN ELÉCTRICA</v>
      </c>
      <c r="E4456" s="90"/>
      <c r="G4456" s="265"/>
    </row>
    <row r="4457" spans="1:123" ht="24" customHeight="1" x14ac:dyDescent="0.2">
      <c r="A4457" s="264" t="s">
        <v>24</v>
      </c>
      <c r="B4457" s="93" t="str">
        <f>IFERROR(VLOOKUP(COUNTIF($A$1:A4457,"ANALISIS DE PRECIOS"),Tabla_NumeroItem,2,FALSE),"")</f>
        <v>11.2.6</v>
      </c>
      <c r="C4457" s="84" t="str">
        <f>IFERROR(VLOOKUP(B4457,Tabla_CyP,2,FALSE),"")</f>
        <v>CAJA DE DERIVACIÓN</v>
      </c>
      <c r="D4457" s="89"/>
      <c r="E4457" s="90"/>
      <c r="F4457" s="88" t="s">
        <v>25</v>
      </c>
      <c r="G4457" s="266" t="str">
        <f>IFERROR(VLOOKUP(B4457,Tabla_CyP,4,FALSE),"")</f>
        <v>Un</v>
      </c>
    </row>
    <row r="4458" spans="1:123" ht="24" customHeight="1" x14ac:dyDescent="0.2">
      <c r="A4458" s="264"/>
      <c r="B4458" s="83"/>
      <c r="D4458" s="89"/>
      <c r="E4458" s="90"/>
      <c r="G4458" s="265"/>
    </row>
    <row r="4459" spans="1:123" ht="24" customHeight="1" x14ac:dyDescent="0.2">
      <c r="A4459" s="425" t="s">
        <v>506</v>
      </c>
      <c r="B4459" s="426"/>
      <c r="C4459" s="427" t="s">
        <v>0</v>
      </c>
      <c r="D4459" s="427" t="s">
        <v>26</v>
      </c>
      <c r="E4459" s="429" t="s">
        <v>27</v>
      </c>
      <c r="F4459" s="431" t="s">
        <v>28</v>
      </c>
      <c r="G4459" s="431" t="s">
        <v>29</v>
      </c>
    </row>
    <row r="4460" spans="1:123" s="89" customFormat="1" ht="24" customHeight="1" x14ac:dyDescent="0.2">
      <c r="A4460" s="94" t="s">
        <v>507</v>
      </c>
      <c r="B4460" s="94" t="s">
        <v>508</v>
      </c>
      <c r="C4460" s="428"/>
      <c r="D4460" s="428"/>
      <c r="E4460" s="430"/>
      <c r="F4460" s="432"/>
      <c r="G4460" s="432"/>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11.2.6</v>
      </c>
      <c r="B4499" s="276" t="str">
        <f>C4457</f>
        <v>CAJA DE DERIVACIÓN</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ENI Nº 66</v>
      </c>
      <c r="C4504" s="82"/>
      <c r="D4504" s="82"/>
      <c r="E4504" s="82"/>
      <c r="F4504" s="88" t="s">
        <v>37</v>
      </c>
      <c r="G4504" s="263">
        <f>Fecha_Base</f>
        <v>0</v>
      </c>
    </row>
    <row r="4505" spans="1:123" ht="24" customHeight="1" x14ac:dyDescent="0.2">
      <c r="A4505" s="264" t="s">
        <v>600</v>
      </c>
      <c r="B4505" s="83" t="str">
        <f>Ubicación</f>
        <v>9 de Julio</v>
      </c>
      <c r="C4505" s="83"/>
      <c r="D4505" s="89"/>
      <c r="E4505" s="90"/>
      <c r="G4505" s="265"/>
    </row>
    <row r="4506" spans="1:123" ht="24" customHeight="1" x14ac:dyDescent="0.2">
      <c r="A4506" s="264" t="s">
        <v>38</v>
      </c>
      <c r="B4506" s="92">
        <f>IFERROR(VALUE(LEFT(B4507,FIND(".",B4507)-1)),"")</f>
        <v>11</v>
      </c>
      <c r="C4506" s="84" t="str">
        <f>IFERROR(VLOOKUP(B4506,Tabla_CyP,2,FALSE),"")</f>
        <v xml:space="preserve"> INSTALACIÓN ELÉCTRICA</v>
      </c>
      <c r="E4506" s="90"/>
      <c r="G4506" s="265"/>
    </row>
    <row r="4507" spans="1:123" ht="24" customHeight="1" x14ac:dyDescent="0.2">
      <c r="A4507" s="264" t="s">
        <v>24</v>
      </c>
      <c r="B4507" s="93" t="str">
        <f>IFERROR(VLOOKUP(COUNTIF($A$1:A4507,"ANALISIS DE PRECIOS"),Tabla_NumeroItem,2,FALSE),"")</f>
        <v>11.2.7</v>
      </c>
      <c r="C4507" s="84" t="str">
        <f>IFERROR(VLOOKUP(B4507,Tabla_CyP,2,FALSE),"")</f>
        <v>TOMA PERISCOPIO</v>
      </c>
      <c r="D4507" s="89"/>
      <c r="E4507" s="90"/>
      <c r="F4507" s="88" t="s">
        <v>25</v>
      </c>
      <c r="G4507" s="266" t="str">
        <f>IFERROR(VLOOKUP(B4507,Tabla_CyP,4,FALSE),"")</f>
        <v>Un</v>
      </c>
    </row>
    <row r="4508" spans="1:123" ht="24" customHeight="1" x14ac:dyDescent="0.2">
      <c r="A4508" s="264"/>
      <c r="B4508" s="83"/>
      <c r="D4508" s="89"/>
      <c r="E4508" s="90"/>
      <c r="G4508" s="265"/>
    </row>
    <row r="4509" spans="1:123" ht="24" customHeight="1" x14ac:dyDescent="0.2">
      <c r="A4509" s="425" t="s">
        <v>506</v>
      </c>
      <c r="B4509" s="426"/>
      <c r="C4509" s="427" t="s">
        <v>0</v>
      </c>
      <c r="D4509" s="427" t="s">
        <v>26</v>
      </c>
      <c r="E4509" s="429" t="s">
        <v>27</v>
      </c>
      <c r="F4509" s="431" t="s">
        <v>28</v>
      </c>
      <c r="G4509" s="431" t="s">
        <v>29</v>
      </c>
    </row>
    <row r="4510" spans="1:123" s="89" customFormat="1" ht="24" customHeight="1" x14ac:dyDescent="0.2">
      <c r="A4510" s="94" t="s">
        <v>507</v>
      </c>
      <c r="B4510" s="94" t="s">
        <v>508</v>
      </c>
      <c r="C4510" s="428"/>
      <c r="D4510" s="428"/>
      <c r="E4510" s="430"/>
      <c r="F4510" s="432"/>
      <c r="G4510" s="432"/>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11.2.7</v>
      </c>
      <c r="B4549" s="276" t="str">
        <f>C4507</f>
        <v>TOMA PERISCOPIO</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ENI Nº 66</v>
      </c>
      <c r="C4554" s="82"/>
      <c r="D4554" s="82"/>
      <c r="E4554" s="82"/>
      <c r="F4554" s="88" t="s">
        <v>37</v>
      </c>
      <c r="G4554" s="263">
        <f>Fecha_Base</f>
        <v>0</v>
      </c>
    </row>
    <row r="4555" spans="1:123" ht="24" customHeight="1" x14ac:dyDescent="0.2">
      <c r="A4555" s="264" t="s">
        <v>600</v>
      </c>
      <c r="B4555" s="83" t="str">
        <f>Ubicación</f>
        <v>9 de Julio</v>
      </c>
      <c r="C4555" s="83"/>
      <c r="D4555" s="89"/>
      <c r="E4555" s="90"/>
      <c r="G4555" s="265"/>
    </row>
    <row r="4556" spans="1:123" ht="24" customHeight="1" x14ac:dyDescent="0.2">
      <c r="A4556" s="264" t="s">
        <v>38</v>
      </c>
      <c r="B4556" s="92">
        <f>IFERROR(VALUE(LEFT(B4557,FIND(".",B4557)-1)),"")</f>
        <v>11</v>
      </c>
      <c r="C4556" s="84" t="str">
        <f>IFERROR(VLOOKUP(B4556,Tabla_CyP,2,FALSE),"")</f>
        <v xml:space="preserve"> INSTALACIÓN ELÉCTRICA</v>
      </c>
      <c r="E4556" s="90"/>
      <c r="G4556" s="265"/>
    </row>
    <row r="4557" spans="1:123" ht="24" customHeight="1" x14ac:dyDescent="0.2">
      <c r="A4557" s="264" t="s">
        <v>24</v>
      </c>
      <c r="B4557" s="93" t="str">
        <f>IFERROR(VLOOKUP(COUNTIF($A$1:A4557,"ANALISIS DE PRECIOS"),Tabla_NumeroItem,2,FALSE),"")</f>
        <v>11.2.8</v>
      </c>
      <c r="C4557" s="84" t="str">
        <f>IFERROR(VLOOKUP(B4557,Tabla_CyP,2,FALSE),"")</f>
        <v>TOMA TRIFASICO</v>
      </c>
      <c r="D4557" s="89"/>
      <c r="E4557" s="90"/>
      <c r="F4557" s="88" t="s">
        <v>25</v>
      </c>
      <c r="G4557" s="266" t="str">
        <f>IFERROR(VLOOKUP(B4557,Tabla_CyP,4,FALSE),"")</f>
        <v>Un</v>
      </c>
    </row>
    <row r="4558" spans="1:123" ht="24" customHeight="1" x14ac:dyDescent="0.2">
      <c r="A4558" s="264"/>
      <c r="B4558" s="83"/>
      <c r="D4558" s="89"/>
      <c r="E4558" s="90"/>
      <c r="G4558" s="265"/>
    </row>
    <row r="4559" spans="1:123" ht="24" customHeight="1" x14ac:dyDescent="0.2">
      <c r="A4559" s="425" t="s">
        <v>506</v>
      </c>
      <c r="B4559" s="426"/>
      <c r="C4559" s="427" t="s">
        <v>0</v>
      </c>
      <c r="D4559" s="427" t="s">
        <v>26</v>
      </c>
      <c r="E4559" s="429" t="s">
        <v>27</v>
      </c>
      <c r="F4559" s="431" t="s">
        <v>28</v>
      </c>
      <c r="G4559" s="431" t="s">
        <v>29</v>
      </c>
    </row>
    <row r="4560" spans="1:123" s="89" customFormat="1" ht="24" customHeight="1" x14ac:dyDescent="0.2">
      <c r="A4560" s="94" t="s">
        <v>507</v>
      </c>
      <c r="B4560" s="94" t="s">
        <v>508</v>
      </c>
      <c r="C4560" s="428"/>
      <c r="D4560" s="428"/>
      <c r="E4560" s="430"/>
      <c r="F4560" s="432"/>
      <c r="G4560" s="432"/>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11.2.8</v>
      </c>
      <c r="B4599" s="276" t="str">
        <f>C4557</f>
        <v>TOMA TRIFASICO</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ENI Nº 66</v>
      </c>
      <c r="C4604" s="82"/>
      <c r="D4604" s="82"/>
      <c r="E4604" s="82"/>
      <c r="F4604" s="88" t="s">
        <v>37</v>
      </c>
      <c r="G4604" s="263">
        <f>Fecha_Base</f>
        <v>0</v>
      </c>
    </row>
    <row r="4605" spans="1:7" ht="24" customHeight="1" x14ac:dyDescent="0.2">
      <c r="A4605" s="264" t="s">
        <v>600</v>
      </c>
      <c r="B4605" s="83" t="str">
        <f>Ubicación</f>
        <v>9 de Julio</v>
      </c>
      <c r="C4605" s="83"/>
      <c r="D4605" s="89"/>
      <c r="E4605" s="90"/>
      <c r="G4605" s="265"/>
    </row>
    <row r="4606" spans="1:7" ht="24" customHeight="1" x14ac:dyDescent="0.2">
      <c r="A4606" s="264" t="s">
        <v>38</v>
      </c>
      <c r="B4606" s="92">
        <f>IFERROR(VALUE(LEFT(B4607,FIND(".",B4607)-1)),"")</f>
        <v>11</v>
      </c>
      <c r="C4606" s="84" t="str">
        <f>IFERROR(VLOOKUP(B4606,Tabla_CyP,2,FALSE),"")</f>
        <v xml:space="preserve"> INSTALACIÓN ELÉCTRICA</v>
      </c>
      <c r="E4606" s="90"/>
      <c r="G4606" s="265"/>
    </row>
    <row r="4607" spans="1:7" ht="24" customHeight="1" x14ac:dyDescent="0.2">
      <c r="A4607" s="264" t="s">
        <v>24</v>
      </c>
      <c r="B4607" s="93" t="str">
        <f>IFERROR(VLOOKUP(COUNTIF($A$1:A4607,"ANALISIS DE PRECIOS"),Tabla_NumeroItem,2,FALSE),"")</f>
        <v>11.2.9</v>
      </c>
      <c r="C4607" s="84" t="str">
        <f>IFERROR(VLOOKUP(B4607,Tabla_CyP,2,FALSE),"")</f>
        <v>TOMA MONOFASICO</v>
      </c>
      <c r="D4607" s="89"/>
      <c r="E4607" s="90"/>
      <c r="F4607" s="88" t="s">
        <v>25</v>
      </c>
      <c r="G4607" s="266" t="str">
        <f>IFERROR(VLOOKUP(B4607,Tabla_CyP,4,FALSE),"")</f>
        <v>Un</v>
      </c>
    </row>
    <row r="4608" spans="1:7" ht="24" customHeight="1" x14ac:dyDescent="0.2">
      <c r="A4608" s="264"/>
      <c r="B4608" s="83"/>
      <c r="D4608" s="89"/>
      <c r="E4608" s="90"/>
      <c r="G4608" s="265"/>
    </row>
    <row r="4609" spans="1:123" ht="24" customHeight="1" x14ac:dyDescent="0.2">
      <c r="A4609" s="425" t="s">
        <v>506</v>
      </c>
      <c r="B4609" s="426"/>
      <c r="C4609" s="427" t="s">
        <v>0</v>
      </c>
      <c r="D4609" s="427" t="s">
        <v>26</v>
      </c>
      <c r="E4609" s="429" t="s">
        <v>27</v>
      </c>
      <c r="F4609" s="431" t="s">
        <v>28</v>
      </c>
      <c r="G4609" s="431" t="s">
        <v>29</v>
      </c>
    </row>
    <row r="4610" spans="1:123" s="89" customFormat="1" ht="24" customHeight="1" x14ac:dyDescent="0.2">
      <c r="A4610" s="94" t="s">
        <v>507</v>
      </c>
      <c r="B4610" s="94" t="s">
        <v>508</v>
      </c>
      <c r="C4610" s="428"/>
      <c r="D4610" s="428"/>
      <c r="E4610" s="430"/>
      <c r="F4610" s="432"/>
      <c r="G4610" s="432"/>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11.2.9</v>
      </c>
      <c r="B4649" s="276" t="str">
        <f>C4607</f>
        <v>TOMA MONOFASICO</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ENI Nº 66</v>
      </c>
      <c r="C4654" s="82"/>
      <c r="D4654" s="82"/>
      <c r="E4654" s="82"/>
      <c r="F4654" s="88" t="s">
        <v>37</v>
      </c>
      <c r="G4654" s="263">
        <f>Fecha_Base</f>
        <v>0</v>
      </c>
    </row>
    <row r="4655" spans="1:7" ht="24" customHeight="1" x14ac:dyDescent="0.2">
      <c r="A4655" s="264" t="s">
        <v>600</v>
      </c>
      <c r="B4655" s="83" t="str">
        <f>Ubicación</f>
        <v>9 de Julio</v>
      </c>
      <c r="C4655" s="83"/>
      <c r="D4655" s="89"/>
      <c r="E4655" s="90"/>
      <c r="G4655" s="265"/>
    </row>
    <row r="4656" spans="1:7" ht="24" customHeight="1" x14ac:dyDescent="0.2">
      <c r="A4656" s="264" t="s">
        <v>38</v>
      </c>
      <c r="B4656" s="92">
        <f>IFERROR(VALUE(LEFT(B4657,FIND(".",B4657)-1)),"")</f>
        <v>11</v>
      </c>
      <c r="C4656" s="84" t="str">
        <f>IFERROR(VLOOKUP(B4656,Tabla_CyP,2,FALSE),"")</f>
        <v xml:space="preserve"> INSTALACIÓN ELÉCTRICA</v>
      </c>
      <c r="E4656" s="90"/>
      <c r="G4656" s="265"/>
    </row>
    <row r="4657" spans="1:123" ht="24" customHeight="1" x14ac:dyDescent="0.2">
      <c r="A4657" s="264" t="s">
        <v>24</v>
      </c>
      <c r="B4657" s="93" t="str">
        <f>IFERROR(VLOOKUP(COUNTIF($A$1:A4657,"ANALISIS DE PRECIOS"),Tabla_NumeroItem,2,FALSE),"")</f>
        <v>11.2.10</v>
      </c>
      <c r="C4657" s="84" t="str">
        <f>IFERROR(VLOOKUP(B4657,Tabla_CyP,2,FALSE),"")</f>
        <v>TOMA In=10 [Amp]</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25" t="s">
        <v>506</v>
      </c>
      <c r="B4659" s="426"/>
      <c r="C4659" s="427" t="s">
        <v>0</v>
      </c>
      <c r="D4659" s="427" t="s">
        <v>26</v>
      </c>
      <c r="E4659" s="429" t="s">
        <v>27</v>
      </c>
      <c r="F4659" s="431" t="s">
        <v>28</v>
      </c>
      <c r="G4659" s="431" t="s">
        <v>29</v>
      </c>
    </row>
    <row r="4660" spans="1:123" s="89" customFormat="1" ht="24" customHeight="1" x14ac:dyDescent="0.2">
      <c r="A4660" s="94" t="s">
        <v>507</v>
      </c>
      <c r="B4660" s="94" t="s">
        <v>508</v>
      </c>
      <c r="C4660" s="428"/>
      <c r="D4660" s="428"/>
      <c r="E4660" s="430"/>
      <c r="F4660" s="432"/>
      <c r="G4660" s="432"/>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11.2.10</v>
      </c>
      <c r="B4699" s="276" t="str">
        <f>C4657</f>
        <v>TOMA In=10 [Amp]</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ENI Nº 66</v>
      </c>
      <c r="C4704" s="82"/>
      <c r="D4704" s="82"/>
      <c r="E4704" s="82"/>
      <c r="F4704" s="88" t="s">
        <v>37</v>
      </c>
      <c r="G4704" s="263">
        <f>Fecha_Base</f>
        <v>0</v>
      </c>
    </row>
    <row r="4705" spans="1:123" ht="24" customHeight="1" x14ac:dyDescent="0.2">
      <c r="A4705" s="264" t="s">
        <v>600</v>
      </c>
      <c r="B4705" s="83" t="str">
        <f>Ubicación</f>
        <v>9 de Julio</v>
      </c>
      <c r="C4705" s="83"/>
      <c r="D4705" s="89"/>
      <c r="E4705" s="90"/>
      <c r="G4705" s="265"/>
    </row>
    <row r="4706" spans="1:123" ht="24" customHeight="1" x14ac:dyDescent="0.2">
      <c r="A4706" s="264" t="s">
        <v>38</v>
      </c>
      <c r="B4706" s="92">
        <f>IFERROR(VALUE(LEFT(B4707,FIND(".",B4707)-1)),"")</f>
        <v>11</v>
      </c>
      <c r="C4706" s="84" t="str">
        <f>IFERROR(VLOOKUP(B4706,Tabla_CyP,2,FALSE),"")</f>
        <v xml:space="preserve"> INSTALACIÓN ELÉCTRICA</v>
      </c>
      <c r="E4706" s="90"/>
      <c r="G4706" s="265"/>
    </row>
    <row r="4707" spans="1:123" ht="24" customHeight="1" x14ac:dyDescent="0.2">
      <c r="A4707" s="264" t="s">
        <v>24</v>
      </c>
      <c r="B4707" s="93" t="str">
        <f>IFERROR(VLOOKUP(COUNTIF($A$1:A4707,"ANALISIS DE PRECIOS"),Tabla_NumeroItem,2,FALSE),"")</f>
        <v>11.2.11</v>
      </c>
      <c r="C4707" s="84" t="str">
        <f>IFERROR(VLOOKUP(B4707,Tabla_CyP,2,FALSE),"")</f>
        <v>LLAVE DE UN PUNTO</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25" t="s">
        <v>506</v>
      </c>
      <c r="B4709" s="426"/>
      <c r="C4709" s="427" t="s">
        <v>0</v>
      </c>
      <c r="D4709" s="427" t="s">
        <v>26</v>
      </c>
      <c r="E4709" s="429" t="s">
        <v>27</v>
      </c>
      <c r="F4709" s="431" t="s">
        <v>28</v>
      </c>
      <c r="G4709" s="431" t="s">
        <v>29</v>
      </c>
    </row>
    <row r="4710" spans="1:123" s="89" customFormat="1" ht="24" customHeight="1" x14ac:dyDescent="0.2">
      <c r="A4710" s="94" t="s">
        <v>507</v>
      </c>
      <c r="B4710" s="94" t="s">
        <v>508</v>
      </c>
      <c r="C4710" s="428"/>
      <c r="D4710" s="428"/>
      <c r="E4710" s="430"/>
      <c r="F4710" s="432"/>
      <c r="G4710" s="432"/>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11.2.11</v>
      </c>
      <c r="B4749" s="276" t="str">
        <f>C4707</f>
        <v>LLAVE DE UN PUNTO</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ENI Nº 66</v>
      </c>
      <c r="C4754" s="82"/>
      <c r="D4754" s="82"/>
      <c r="E4754" s="82"/>
      <c r="F4754" s="88" t="s">
        <v>37</v>
      </c>
      <c r="G4754" s="263">
        <f>Fecha_Base</f>
        <v>0</v>
      </c>
    </row>
    <row r="4755" spans="1:123" ht="24" customHeight="1" x14ac:dyDescent="0.2">
      <c r="A4755" s="264" t="s">
        <v>600</v>
      </c>
      <c r="B4755" s="83" t="str">
        <f>Ubicación</f>
        <v>9 de Julio</v>
      </c>
      <c r="C4755" s="83"/>
      <c r="D4755" s="89"/>
      <c r="E4755" s="90"/>
      <c r="G4755" s="265"/>
    </row>
    <row r="4756" spans="1:123" ht="24" customHeight="1" x14ac:dyDescent="0.2">
      <c r="A4756" s="264" t="s">
        <v>38</v>
      </c>
      <c r="B4756" s="92">
        <f>IFERROR(VALUE(LEFT(B4757,FIND(".",B4757)-1)),"")</f>
        <v>11</v>
      </c>
      <c r="C4756" s="84" t="str">
        <f>IFERROR(VLOOKUP(B4756,Tabla_CyP,2,FALSE),"")</f>
        <v xml:space="preserve"> INSTALACIÓN ELÉCTRICA</v>
      </c>
      <c r="E4756" s="90"/>
      <c r="G4756" s="265"/>
    </row>
    <row r="4757" spans="1:123" ht="24" customHeight="1" x14ac:dyDescent="0.2">
      <c r="A4757" s="264" t="s">
        <v>24</v>
      </c>
      <c r="B4757" s="93" t="str">
        <f>IFERROR(VLOOKUP(COUNTIF($A$1:A4757,"ANALISIS DE PRECIOS"),Tabla_NumeroItem,2,FALSE),"")</f>
        <v>11.2.12</v>
      </c>
      <c r="C4757" s="84" t="str">
        <f>IFERROR(VLOOKUP(B4757,Tabla_CyP,2,FALSE),"")</f>
        <v>LLAVE PUNTO Y TOMA</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25" t="s">
        <v>506</v>
      </c>
      <c r="B4759" s="426"/>
      <c r="C4759" s="427" t="s">
        <v>0</v>
      </c>
      <c r="D4759" s="427" t="s">
        <v>26</v>
      </c>
      <c r="E4759" s="429" t="s">
        <v>27</v>
      </c>
      <c r="F4759" s="431" t="s">
        <v>28</v>
      </c>
      <c r="G4759" s="431" t="s">
        <v>29</v>
      </c>
    </row>
    <row r="4760" spans="1:123" s="89" customFormat="1" ht="24" customHeight="1" x14ac:dyDescent="0.2">
      <c r="A4760" s="94" t="s">
        <v>507</v>
      </c>
      <c r="B4760" s="94" t="s">
        <v>508</v>
      </c>
      <c r="C4760" s="428"/>
      <c r="D4760" s="428"/>
      <c r="E4760" s="430"/>
      <c r="F4760" s="432"/>
      <c r="G4760" s="432"/>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11.2.12</v>
      </c>
      <c r="B4799" s="276" t="str">
        <f>C4757</f>
        <v>LLAVE PUNTO Y TOMA</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ENI Nº 66</v>
      </c>
      <c r="C4804" s="82"/>
      <c r="D4804" s="82"/>
      <c r="E4804" s="82"/>
      <c r="F4804" s="88" t="s">
        <v>37</v>
      </c>
      <c r="G4804" s="263">
        <f>Fecha_Base</f>
        <v>0</v>
      </c>
    </row>
    <row r="4805" spans="1:123" ht="24" customHeight="1" x14ac:dyDescent="0.2">
      <c r="A4805" s="264" t="s">
        <v>600</v>
      </c>
      <c r="B4805" s="83" t="str">
        <f>Ubicación</f>
        <v>9 de Julio</v>
      </c>
      <c r="C4805" s="83"/>
      <c r="D4805" s="89"/>
      <c r="E4805" s="90"/>
      <c r="G4805" s="265"/>
    </row>
    <row r="4806" spans="1:123" ht="24" customHeight="1" x14ac:dyDescent="0.2">
      <c r="A4806" s="264" t="s">
        <v>38</v>
      </c>
      <c r="B4806" s="92">
        <f>IFERROR(VALUE(LEFT(B4807,FIND(".",B4807)-1)),"")</f>
        <v>11</v>
      </c>
      <c r="C4806" s="84" t="str">
        <f>IFERROR(VLOOKUP(B4806,Tabla_CyP,2,FALSE),"")</f>
        <v xml:space="preserve"> INSTALACIÓN ELÉCTRICA</v>
      </c>
      <c r="E4806" s="90"/>
      <c r="G4806" s="265"/>
    </row>
    <row r="4807" spans="1:123" ht="24" customHeight="1" x14ac:dyDescent="0.2">
      <c r="A4807" s="264" t="s">
        <v>24</v>
      </c>
      <c r="B4807" s="93" t="str">
        <f>IFERROR(VLOOKUP(COUNTIF($A$1:A4807,"ANALISIS DE PRECIOS"),Tabla_NumeroItem,2,FALSE),"")</f>
        <v>11.2.13</v>
      </c>
      <c r="C4807" s="84" t="str">
        <f>IFERROR(VLOOKUP(B4807,Tabla_CyP,2,FALSE),"")</f>
        <v>CONDUCTOR 1.5 mm2</v>
      </c>
      <c r="D4807" s="89"/>
      <c r="E4807" s="90"/>
      <c r="F4807" s="88" t="s">
        <v>25</v>
      </c>
      <c r="G4807" s="266" t="str">
        <f>IFERROR(VLOOKUP(B4807,Tabla_CyP,4,FALSE),"")</f>
        <v>m</v>
      </c>
    </row>
    <row r="4808" spans="1:123" ht="24" customHeight="1" x14ac:dyDescent="0.2">
      <c r="A4808" s="264"/>
      <c r="B4808" s="83"/>
      <c r="D4808" s="89"/>
      <c r="E4808" s="90"/>
      <c r="G4808" s="265"/>
    </row>
    <row r="4809" spans="1:123" ht="24" customHeight="1" x14ac:dyDescent="0.2">
      <c r="A4809" s="425" t="s">
        <v>506</v>
      </c>
      <c r="B4809" s="426"/>
      <c r="C4809" s="427" t="s">
        <v>0</v>
      </c>
      <c r="D4809" s="427" t="s">
        <v>26</v>
      </c>
      <c r="E4809" s="429" t="s">
        <v>27</v>
      </c>
      <c r="F4809" s="431" t="s">
        <v>28</v>
      </c>
      <c r="G4809" s="431" t="s">
        <v>29</v>
      </c>
    </row>
    <row r="4810" spans="1:123" s="89" customFormat="1" ht="24" customHeight="1" x14ac:dyDescent="0.2">
      <c r="A4810" s="94" t="s">
        <v>507</v>
      </c>
      <c r="B4810" s="94" t="s">
        <v>508</v>
      </c>
      <c r="C4810" s="428"/>
      <c r="D4810" s="428"/>
      <c r="E4810" s="430"/>
      <c r="F4810" s="432"/>
      <c r="G4810" s="432"/>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11.2.13</v>
      </c>
      <c r="B4849" s="276" t="str">
        <f>C4807</f>
        <v>CONDUCTOR 1.5 mm2</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ENI Nº 66</v>
      </c>
      <c r="C4854" s="82"/>
      <c r="D4854" s="82"/>
      <c r="E4854" s="82"/>
      <c r="F4854" s="88" t="s">
        <v>37</v>
      </c>
      <c r="G4854" s="263">
        <f>Fecha_Base</f>
        <v>0</v>
      </c>
    </row>
    <row r="4855" spans="1:123" ht="24" customHeight="1" x14ac:dyDescent="0.2">
      <c r="A4855" s="264" t="s">
        <v>600</v>
      </c>
      <c r="B4855" s="83" t="str">
        <f>Ubicación</f>
        <v>9 de Julio</v>
      </c>
      <c r="C4855" s="83"/>
      <c r="D4855" s="89"/>
      <c r="E4855" s="90"/>
      <c r="G4855" s="265"/>
    </row>
    <row r="4856" spans="1:123" ht="24" customHeight="1" x14ac:dyDescent="0.2">
      <c r="A4856" s="264" t="s">
        <v>38</v>
      </c>
      <c r="B4856" s="92">
        <f>IFERROR(VALUE(LEFT(B4857,FIND(".",B4857)-1)),"")</f>
        <v>11</v>
      </c>
      <c r="C4856" s="84" t="str">
        <f>IFERROR(VLOOKUP(B4856,Tabla_CyP,2,FALSE),"")</f>
        <v xml:space="preserve"> INSTALACIÓN ELÉCTRICA</v>
      </c>
      <c r="E4856" s="90"/>
      <c r="G4856" s="265"/>
    </row>
    <row r="4857" spans="1:123" ht="24" customHeight="1" x14ac:dyDescent="0.2">
      <c r="A4857" s="264" t="s">
        <v>24</v>
      </c>
      <c r="B4857" s="93" t="str">
        <f>IFERROR(VLOOKUP(COUNTIF($A$1:A4857,"ANALISIS DE PRECIOS"),Tabla_NumeroItem,2,FALSE),"")</f>
        <v>11.2.14</v>
      </c>
      <c r="C4857" s="84" t="str">
        <f>IFERROR(VLOOKUP(B4857,Tabla_CyP,2,FALSE),"")</f>
        <v>CONDUCTOR 2.5 mm2</v>
      </c>
      <c r="D4857" s="89"/>
      <c r="E4857" s="90"/>
      <c r="F4857" s="88" t="s">
        <v>25</v>
      </c>
      <c r="G4857" s="266" t="str">
        <f>IFERROR(VLOOKUP(B4857,Tabla_CyP,4,FALSE),"")</f>
        <v>m</v>
      </c>
    </row>
    <row r="4858" spans="1:123" ht="24" customHeight="1" x14ac:dyDescent="0.2">
      <c r="A4858" s="264"/>
      <c r="B4858" s="83"/>
      <c r="D4858" s="89"/>
      <c r="E4858" s="90"/>
      <c r="G4858" s="265"/>
    </row>
    <row r="4859" spans="1:123" ht="24" customHeight="1" x14ac:dyDescent="0.2">
      <c r="A4859" s="425" t="s">
        <v>506</v>
      </c>
      <c r="B4859" s="426"/>
      <c r="C4859" s="427" t="s">
        <v>0</v>
      </c>
      <c r="D4859" s="427" t="s">
        <v>26</v>
      </c>
      <c r="E4859" s="429" t="s">
        <v>27</v>
      </c>
      <c r="F4859" s="431" t="s">
        <v>28</v>
      </c>
      <c r="G4859" s="431" t="s">
        <v>29</v>
      </c>
    </row>
    <row r="4860" spans="1:123" s="89" customFormat="1" ht="24" customHeight="1" x14ac:dyDescent="0.2">
      <c r="A4860" s="94" t="s">
        <v>507</v>
      </c>
      <c r="B4860" s="94" t="s">
        <v>508</v>
      </c>
      <c r="C4860" s="428"/>
      <c r="D4860" s="428"/>
      <c r="E4860" s="430"/>
      <c r="F4860" s="432"/>
      <c r="G4860" s="432"/>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11.2.14</v>
      </c>
      <c r="B4899" s="276" t="str">
        <f>C4857</f>
        <v>CONDUCTOR 2.5 mm2</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ENI Nº 66</v>
      </c>
      <c r="C4904" s="82"/>
      <c r="D4904" s="82"/>
      <c r="E4904" s="82"/>
      <c r="F4904" s="88" t="s">
        <v>37</v>
      </c>
      <c r="G4904" s="263">
        <f>Fecha_Base</f>
        <v>0</v>
      </c>
    </row>
    <row r="4905" spans="1:123" ht="24" customHeight="1" x14ac:dyDescent="0.2">
      <c r="A4905" s="264" t="s">
        <v>600</v>
      </c>
      <c r="B4905" s="83" t="str">
        <f>Ubicación</f>
        <v>9 de Julio</v>
      </c>
      <c r="C4905" s="83"/>
      <c r="D4905" s="89"/>
      <c r="E4905" s="90"/>
      <c r="G4905" s="265"/>
    </row>
    <row r="4906" spans="1:123" ht="24" customHeight="1" x14ac:dyDescent="0.2">
      <c r="A4906" s="264" t="s">
        <v>38</v>
      </c>
      <c r="B4906" s="92">
        <f>IFERROR(VALUE(LEFT(B4907,FIND(".",B4907)-1)),"")</f>
        <v>11</v>
      </c>
      <c r="C4906" s="84" t="str">
        <f>IFERROR(VLOOKUP(B4906,Tabla_CyP,2,FALSE),"")</f>
        <v xml:space="preserve"> INSTALACIÓN ELÉCTRICA</v>
      </c>
      <c r="E4906" s="90"/>
      <c r="G4906" s="265"/>
    </row>
    <row r="4907" spans="1:123" ht="24" customHeight="1" x14ac:dyDescent="0.2">
      <c r="A4907" s="264" t="s">
        <v>24</v>
      </c>
      <c r="B4907" s="93" t="str">
        <f>IFERROR(VLOOKUP(COUNTIF($A$1:A4907,"ANALISIS DE PRECIOS"),Tabla_NumeroItem,2,FALSE),"")</f>
        <v>11.2.15</v>
      </c>
      <c r="C4907" s="84" t="str">
        <f>IFERROR(VLOOKUP(B4907,Tabla_CyP,2,FALSE),"")</f>
        <v>CONDUCTOR 4 mm2</v>
      </c>
      <c r="D4907" s="89"/>
      <c r="E4907" s="90"/>
      <c r="F4907" s="88" t="s">
        <v>25</v>
      </c>
      <c r="G4907" s="266" t="str">
        <f>IFERROR(VLOOKUP(B4907,Tabla_CyP,4,FALSE),"")</f>
        <v>m</v>
      </c>
    </row>
    <row r="4908" spans="1:123" ht="24" customHeight="1" x14ac:dyDescent="0.2">
      <c r="A4908" s="264"/>
      <c r="B4908" s="83"/>
      <c r="D4908" s="89"/>
      <c r="E4908" s="90"/>
      <c r="G4908" s="265"/>
    </row>
    <row r="4909" spans="1:123" ht="24" customHeight="1" x14ac:dyDescent="0.2">
      <c r="A4909" s="425" t="s">
        <v>506</v>
      </c>
      <c r="B4909" s="426"/>
      <c r="C4909" s="427" t="s">
        <v>0</v>
      </c>
      <c r="D4909" s="427" t="s">
        <v>26</v>
      </c>
      <c r="E4909" s="429" t="s">
        <v>27</v>
      </c>
      <c r="F4909" s="431" t="s">
        <v>28</v>
      </c>
      <c r="G4909" s="431" t="s">
        <v>29</v>
      </c>
    </row>
    <row r="4910" spans="1:123" s="89" customFormat="1" ht="24" customHeight="1" x14ac:dyDescent="0.2">
      <c r="A4910" s="94" t="s">
        <v>507</v>
      </c>
      <c r="B4910" s="94" t="s">
        <v>508</v>
      </c>
      <c r="C4910" s="428"/>
      <c r="D4910" s="428"/>
      <c r="E4910" s="430"/>
      <c r="F4910" s="432"/>
      <c r="G4910" s="432"/>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11.2.15</v>
      </c>
      <c r="B4949" s="276" t="str">
        <f>C4907</f>
        <v>CONDUCTOR 4 mm2</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ENI Nº 66</v>
      </c>
      <c r="C4954" s="82"/>
      <c r="D4954" s="82"/>
      <c r="E4954" s="82"/>
      <c r="F4954" s="88" t="s">
        <v>37</v>
      </c>
      <c r="G4954" s="263">
        <f>Fecha_Base</f>
        <v>0</v>
      </c>
    </row>
    <row r="4955" spans="1:123" ht="24" customHeight="1" x14ac:dyDescent="0.2">
      <c r="A4955" s="264" t="s">
        <v>600</v>
      </c>
      <c r="B4955" s="83" t="str">
        <f>Ubicación</f>
        <v>9 de Julio</v>
      </c>
      <c r="C4955" s="83"/>
      <c r="D4955" s="89"/>
      <c r="E4955" s="90"/>
      <c r="G4955" s="265"/>
    </row>
    <row r="4956" spans="1:123" ht="24" customHeight="1" x14ac:dyDescent="0.2">
      <c r="A4956" s="264" t="s">
        <v>38</v>
      </c>
      <c r="B4956" s="92">
        <f>IFERROR(VALUE(LEFT(B4957,FIND(".",B4957)-1)),"")</f>
        <v>11</v>
      </c>
      <c r="C4956" s="84" t="str">
        <f>IFERROR(VLOOKUP(B4956,Tabla_CyP,2,FALSE),"")</f>
        <v xml:space="preserve"> INSTALACIÓN ELÉCTRICA</v>
      </c>
      <c r="E4956" s="90"/>
      <c r="G4956" s="265"/>
    </row>
    <row r="4957" spans="1:123" ht="24" customHeight="1" x14ac:dyDescent="0.2">
      <c r="A4957" s="264" t="s">
        <v>24</v>
      </c>
      <c r="B4957" s="93" t="str">
        <f>IFERROR(VLOOKUP(COUNTIF($A$1:A4957,"ANALISIS DE PRECIOS"),Tabla_NumeroItem,2,FALSE),"")</f>
        <v>11.2.16</v>
      </c>
      <c r="C4957" s="84" t="str">
        <f>IFERROR(VLOOKUP(B4957,Tabla_CyP,2,FALSE),"")</f>
        <v>CONDUCTOR subterraneo 2.5 mm2</v>
      </c>
      <c r="D4957" s="89"/>
      <c r="E4957" s="90"/>
      <c r="F4957" s="88" t="s">
        <v>25</v>
      </c>
      <c r="G4957" s="266" t="str">
        <f>IFERROR(VLOOKUP(B4957,Tabla_CyP,4,FALSE),"")</f>
        <v>m</v>
      </c>
    </row>
    <row r="4958" spans="1:123" ht="24" customHeight="1" x14ac:dyDescent="0.2">
      <c r="A4958" s="264"/>
      <c r="B4958" s="83"/>
      <c r="D4958" s="89"/>
      <c r="E4958" s="90"/>
      <c r="G4958" s="265"/>
    </row>
    <row r="4959" spans="1:123" ht="24" customHeight="1" x14ac:dyDescent="0.2">
      <c r="A4959" s="425" t="s">
        <v>506</v>
      </c>
      <c r="B4959" s="426"/>
      <c r="C4959" s="427" t="s">
        <v>0</v>
      </c>
      <c r="D4959" s="427" t="s">
        <v>26</v>
      </c>
      <c r="E4959" s="429" t="s">
        <v>27</v>
      </c>
      <c r="F4959" s="431" t="s">
        <v>28</v>
      </c>
      <c r="G4959" s="431" t="s">
        <v>29</v>
      </c>
    </row>
    <row r="4960" spans="1:123" s="89" customFormat="1" ht="24" customHeight="1" x14ac:dyDescent="0.2">
      <c r="A4960" s="94" t="s">
        <v>507</v>
      </c>
      <c r="B4960" s="94" t="s">
        <v>508</v>
      </c>
      <c r="C4960" s="428"/>
      <c r="D4960" s="428"/>
      <c r="E4960" s="430"/>
      <c r="F4960" s="432"/>
      <c r="G4960" s="432"/>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11.2.16</v>
      </c>
      <c r="B4999" s="276" t="str">
        <f>C4957</f>
        <v>CONDUCTOR subterraneo 2.5 mm2</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ENI Nº 66</v>
      </c>
      <c r="C5004" s="82"/>
      <c r="D5004" s="82"/>
      <c r="E5004" s="82"/>
      <c r="F5004" s="88" t="s">
        <v>37</v>
      </c>
      <c r="G5004" s="263">
        <f>Fecha_Base</f>
        <v>0</v>
      </c>
    </row>
    <row r="5005" spans="1:7" ht="24" customHeight="1" x14ac:dyDescent="0.2">
      <c r="A5005" s="264" t="s">
        <v>600</v>
      </c>
      <c r="B5005" s="83" t="str">
        <f>Ubicación</f>
        <v>9 de Julio</v>
      </c>
      <c r="C5005" s="83"/>
      <c r="D5005" s="89"/>
      <c r="E5005" s="90"/>
      <c r="G5005" s="265"/>
    </row>
    <row r="5006" spans="1:7" ht="24" customHeight="1" x14ac:dyDescent="0.2">
      <c r="A5006" s="264" t="s">
        <v>38</v>
      </c>
      <c r="B5006" s="92">
        <f>IFERROR(VALUE(LEFT(B5007,FIND(".",B5007)-1)),"")</f>
        <v>11</v>
      </c>
      <c r="C5006" s="84" t="str">
        <f>IFERROR(VLOOKUP(B5006,Tabla_CyP,2,FALSE),"")</f>
        <v xml:space="preserve"> INSTALACIÓN ELÉCTRICA</v>
      </c>
      <c r="E5006" s="90"/>
      <c r="G5006" s="265"/>
    </row>
    <row r="5007" spans="1:7" ht="24" customHeight="1" x14ac:dyDescent="0.2">
      <c r="A5007" s="264" t="s">
        <v>24</v>
      </c>
      <c r="B5007" s="93" t="str">
        <f>IFERROR(VLOOKUP(COUNTIF($A$1:A5007,"ANALISIS DE PRECIOS"),Tabla_NumeroItem,2,FALSE),"")</f>
        <v>11.2.17</v>
      </c>
      <c r="C5007" s="84" t="str">
        <f>IFERROR(VLOOKUP(B5007,Tabla_CyP,2,FALSE),"")</f>
        <v>CONDUCTOR subterraneo 6 mm2</v>
      </c>
      <c r="D5007" s="89"/>
      <c r="E5007" s="90"/>
      <c r="F5007" s="88" t="s">
        <v>25</v>
      </c>
      <c r="G5007" s="266" t="str">
        <f>IFERROR(VLOOKUP(B5007,Tabla_CyP,4,FALSE),"")</f>
        <v>m</v>
      </c>
    </row>
    <row r="5008" spans="1:7" ht="24" customHeight="1" x14ac:dyDescent="0.2">
      <c r="A5008" s="264"/>
      <c r="B5008" s="83"/>
      <c r="D5008" s="89"/>
      <c r="E5008" s="90"/>
      <c r="G5008" s="265"/>
    </row>
    <row r="5009" spans="1:123" ht="24" customHeight="1" x14ac:dyDescent="0.2">
      <c r="A5009" s="425" t="s">
        <v>506</v>
      </c>
      <c r="B5009" s="426"/>
      <c r="C5009" s="427" t="s">
        <v>0</v>
      </c>
      <c r="D5009" s="427" t="s">
        <v>26</v>
      </c>
      <c r="E5009" s="429" t="s">
        <v>27</v>
      </c>
      <c r="F5009" s="431" t="s">
        <v>28</v>
      </c>
      <c r="G5009" s="431" t="s">
        <v>29</v>
      </c>
    </row>
    <row r="5010" spans="1:123" s="89" customFormat="1" ht="24" customHeight="1" x14ac:dyDescent="0.2">
      <c r="A5010" s="94" t="s">
        <v>507</v>
      </c>
      <c r="B5010" s="94" t="s">
        <v>508</v>
      </c>
      <c r="C5010" s="428"/>
      <c r="D5010" s="428"/>
      <c r="E5010" s="430"/>
      <c r="F5010" s="432"/>
      <c r="G5010" s="432"/>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11.2.17</v>
      </c>
      <c r="B5049" s="276" t="str">
        <f>C5007</f>
        <v>CONDUCTOR subterraneo 6 mm2</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ENI Nº 66</v>
      </c>
      <c r="C5054" s="82"/>
      <c r="D5054" s="82"/>
      <c r="E5054" s="82"/>
      <c r="F5054" s="88" t="s">
        <v>37</v>
      </c>
      <c r="G5054" s="263">
        <f>Fecha_Base</f>
        <v>0</v>
      </c>
    </row>
    <row r="5055" spans="1:7" ht="24" customHeight="1" x14ac:dyDescent="0.2">
      <c r="A5055" s="264" t="s">
        <v>600</v>
      </c>
      <c r="B5055" s="83" t="str">
        <f>Ubicación</f>
        <v>9 de Julio</v>
      </c>
      <c r="C5055" s="83"/>
      <c r="D5055" s="89"/>
      <c r="E5055" s="90"/>
      <c r="G5055" s="265"/>
    </row>
    <row r="5056" spans="1:7" ht="24" customHeight="1" x14ac:dyDescent="0.2">
      <c r="A5056" s="264" t="s">
        <v>38</v>
      </c>
      <c r="B5056" s="92">
        <f>IFERROR(VALUE(LEFT(B5057,FIND(".",B5057)-1)),"")</f>
        <v>11</v>
      </c>
      <c r="C5056" s="84" t="str">
        <f>IFERROR(VLOOKUP(B5056,Tabla_CyP,2,FALSE),"")</f>
        <v xml:space="preserve"> INSTALACIÓN ELÉCTRICA</v>
      </c>
      <c r="E5056" s="90"/>
      <c r="G5056" s="265"/>
    </row>
    <row r="5057" spans="1:123" ht="24" customHeight="1" x14ac:dyDescent="0.2">
      <c r="A5057" s="264" t="s">
        <v>24</v>
      </c>
      <c r="B5057" s="93" t="str">
        <f>IFERROR(VLOOKUP(COUNTIF($A$1:A5057,"ANALISIS DE PRECIOS"),Tabla_NumeroItem,2,FALSE),"")</f>
        <v>11.2.18</v>
      </c>
      <c r="C5057" s="84" t="str">
        <f>IFERROR(VLOOKUP(B5057,Tabla_CyP,2,FALSE),"")</f>
        <v>CONDUCTOR tetrapolar 16 mm2</v>
      </c>
      <c r="D5057" s="89"/>
      <c r="E5057" s="90"/>
      <c r="F5057" s="88" t="s">
        <v>25</v>
      </c>
      <c r="G5057" s="266" t="str">
        <f>IFERROR(VLOOKUP(B5057,Tabla_CyP,4,FALSE),"")</f>
        <v>m</v>
      </c>
    </row>
    <row r="5058" spans="1:123" ht="24" customHeight="1" x14ac:dyDescent="0.2">
      <c r="A5058" s="264"/>
      <c r="B5058" s="83"/>
      <c r="D5058" s="89"/>
      <c r="E5058" s="90"/>
      <c r="G5058" s="265"/>
    </row>
    <row r="5059" spans="1:123" ht="24" customHeight="1" x14ac:dyDescent="0.2">
      <c r="A5059" s="425" t="s">
        <v>506</v>
      </c>
      <c r="B5059" s="426"/>
      <c r="C5059" s="427" t="s">
        <v>0</v>
      </c>
      <c r="D5059" s="427" t="s">
        <v>26</v>
      </c>
      <c r="E5059" s="429" t="s">
        <v>27</v>
      </c>
      <c r="F5059" s="431" t="s">
        <v>28</v>
      </c>
      <c r="G5059" s="431" t="s">
        <v>29</v>
      </c>
    </row>
    <row r="5060" spans="1:123" s="89" customFormat="1" ht="24" customHeight="1" x14ac:dyDescent="0.2">
      <c r="A5060" s="94" t="s">
        <v>507</v>
      </c>
      <c r="B5060" s="94" t="s">
        <v>508</v>
      </c>
      <c r="C5060" s="428"/>
      <c r="D5060" s="428"/>
      <c r="E5060" s="430"/>
      <c r="F5060" s="432"/>
      <c r="G5060" s="432"/>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11.2.18</v>
      </c>
      <c r="B5099" s="276" t="str">
        <f>C5057</f>
        <v>CONDUCTOR tetrapolar 16 mm2</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ENI Nº 66</v>
      </c>
      <c r="C5104" s="82"/>
      <c r="D5104" s="82"/>
      <c r="E5104" s="82"/>
      <c r="F5104" s="88" t="s">
        <v>37</v>
      </c>
      <c r="G5104" s="263">
        <f>Fecha_Base</f>
        <v>0</v>
      </c>
    </row>
    <row r="5105" spans="1:123" ht="24" customHeight="1" x14ac:dyDescent="0.2">
      <c r="A5105" s="264" t="s">
        <v>600</v>
      </c>
      <c r="B5105" s="83" t="str">
        <f>Ubicación</f>
        <v>9 de Julio</v>
      </c>
      <c r="C5105" s="83"/>
      <c r="D5105" s="89"/>
      <c r="E5105" s="90"/>
      <c r="G5105" s="265"/>
    </row>
    <row r="5106" spans="1:123" ht="24" customHeight="1" x14ac:dyDescent="0.2">
      <c r="A5106" s="264" t="s">
        <v>38</v>
      </c>
      <c r="B5106" s="92">
        <f>IFERROR(VALUE(LEFT(B5107,FIND(".",B5107)-1)),"")</f>
        <v>11</v>
      </c>
      <c r="C5106" s="84" t="str">
        <f>IFERROR(VLOOKUP(B5106,Tabla_CyP,2,FALSE),"")</f>
        <v xml:space="preserve"> INSTALACIÓN ELÉCTRICA</v>
      </c>
      <c r="E5106" s="90"/>
      <c r="G5106" s="265"/>
    </row>
    <row r="5107" spans="1:123" ht="24" customHeight="1" x14ac:dyDescent="0.2">
      <c r="A5107" s="264" t="s">
        <v>24</v>
      </c>
      <c r="B5107" s="93" t="str">
        <f>IFERROR(VLOOKUP(COUNTIF($A$1:A5107,"ANALISIS DE PRECIOS"),Tabla_NumeroItem,2,FALSE),"")</f>
        <v>11.2.19</v>
      </c>
      <c r="C5107" s="84" t="str">
        <f>IFERROR(VLOOKUP(B5107,Tabla_CyP,2,FALSE),"")</f>
        <v>CONDUCTOR subterraneo 35 mm2</v>
      </c>
      <c r="D5107" s="89"/>
      <c r="E5107" s="90"/>
      <c r="F5107" s="88" t="s">
        <v>25</v>
      </c>
      <c r="G5107" s="266" t="str">
        <f>IFERROR(VLOOKUP(B5107,Tabla_CyP,4,FALSE),"")</f>
        <v>m</v>
      </c>
    </row>
    <row r="5108" spans="1:123" ht="24" customHeight="1" x14ac:dyDescent="0.2">
      <c r="A5108" s="264"/>
      <c r="B5108" s="83"/>
      <c r="D5108" s="89"/>
      <c r="E5108" s="90"/>
      <c r="G5108" s="265"/>
    </row>
    <row r="5109" spans="1:123" ht="24" customHeight="1" x14ac:dyDescent="0.2">
      <c r="A5109" s="425" t="s">
        <v>506</v>
      </c>
      <c r="B5109" s="426"/>
      <c r="C5109" s="427" t="s">
        <v>0</v>
      </c>
      <c r="D5109" s="427" t="s">
        <v>26</v>
      </c>
      <c r="E5109" s="429" t="s">
        <v>27</v>
      </c>
      <c r="F5109" s="431" t="s">
        <v>28</v>
      </c>
      <c r="G5109" s="431" t="s">
        <v>29</v>
      </c>
    </row>
    <row r="5110" spans="1:123" s="89" customFormat="1" ht="24" customHeight="1" x14ac:dyDescent="0.2">
      <c r="A5110" s="94" t="s">
        <v>507</v>
      </c>
      <c r="B5110" s="94" t="s">
        <v>508</v>
      </c>
      <c r="C5110" s="428"/>
      <c r="D5110" s="428"/>
      <c r="E5110" s="430"/>
      <c r="F5110" s="432"/>
      <c r="G5110" s="432"/>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11.2.19</v>
      </c>
      <c r="B5149" s="276" t="str">
        <f>C5107</f>
        <v>CONDUCTOR subterraneo 35 mm2</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ENI Nº 66</v>
      </c>
      <c r="C5154" s="82"/>
      <c r="D5154" s="82"/>
      <c r="E5154" s="82"/>
      <c r="F5154" s="88" t="s">
        <v>37</v>
      </c>
      <c r="G5154" s="263">
        <f>Fecha_Base</f>
        <v>0</v>
      </c>
    </row>
    <row r="5155" spans="1:123" ht="24" customHeight="1" x14ac:dyDescent="0.2">
      <c r="A5155" s="264" t="s">
        <v>600</v>
      </c>
      <c r="B5155" s="83" t="str">
        <f>Ubicación</f>
        <v>9 de Julio</v>
      </c>
      <c r="C5155" s="83"/>
      <c r="D5155" s="89"/>
      <c r="E5155" s="90"/>
      <c r="G5155" s="265"/>
    </row>
    <row r="5156" spans="1:123" ht="24" customHeight="1" x14ac:dyDescent="0.2">
      <c r="A5156" s="264" t="s">
        <v>38</v>
      </c>
      <c r="B5156" s="92">
        <f>IFERROR(VALUE(LEFT(B5157,FIND(".",B5157)-1)),"")</f>
        <v>11</v>
      </c>
      <c r="C5156" s="84" t="str">
        <f>IFERROR(VLOOKUP(B5156,Tabla_CyP,2,FALSE),"")</f>
        <v xml:space="preserve"> INSTALACIÓN ELÉCTRICA</v>
      </c>
      <c r="E5156" s="90"/>
      <c r="G5156" s="265"/>
    </row>
    <row r="5157" spans="1:123" ht="24" customHeight="1" x14ac:dyDescent="0.2">
      <c r="A5157" s="264" t="s">
        <v>24</v>
      </c>
      <c r="B5157" s="93" t="str">
        <f>IFERROR(VLOOKUP(COUNTIF($A$1:A5157,"ANALISIS DE PRECIOS"),Tabla_NumeroItem,2,FALSE),"")</f>
        <v>11.2.20</v>
      </c>
      <c r="C5157" s="84" t="str">
        <f>IFERROR(VLOOKUP(B5157,Tabla_CyP,2,FALSE),"")</f>
        <v>CONDUCTOR de proteccion 2.5 mm2</v>
      </c>
      <c r="D5157" s="89"/>
      <c r="E5157" s="90"/>
      <c r="F5157" s="88" t="s">
        <v>25</v>
      </c>
      <c r="G5157" s="266" t="str">
        <f>IFERROR(VLOOKUP(B5157,Tabla_CyP,4,FALSE),"")</f>
        <v>m</v>
      </c>
    </row>
    <row r="5158" spans="1:123" ht="24" customHeight="1" x14ac:dyDescent="0.2">
      <c r="A5158" s="264"/>
      <c r="B5158" s="83"/>
      <c r="D5158" s="89"/>
      <c r="E5158" s="90"/>
      <c r="G5158" s="265"/>
    </row>
    <row r="5159" spans="1:123" ht="24" customHeight="1" x14ac:dyDescent="0.2">
      <c r="A5159" s="425" t="s">
        <v>506</v>
      </c>
      <c r="B5159" s="426"/>
      <c r="C5159" s="427" t="s">
        <v>0</v>
      </c>
      <c r="D5159" s="427" t="s">
        <v>26</v>
      </c>
      <c r="E5159" s="429" t="s">
        <v>27</v>
      </c>
      <c r="F5159" s="431" t="s">
        <v>28</v>
      </c>
      <c r="G5159" s="431" t="s">
        <v>29</v>
      </c>
    </row>
    <row r="5160" spans="1:123" s="89" customFormat="1" ht="24" customHeight="1" x14ac:dyDescent="0.2">
      <c r="A5160" s="94" t="s">
        <v>507</v>
      </c>
      <c r="B5160" s="94" t="s">
        <v>508</v>
      </c>
      <c r="C5160" s="428"/>
      <c r="D5160" s="428"/>
      <c r="E5160" s="430"/>
      <c r="F5160" s="432"/>
      <c r="G5160" s="432"/>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11.2.20</v>
      </c>
      <c r="B5199" s="276" t="str">
        <f>C5157</f>
        <v>CONDUCTOR de proteccion 2.5 mm2</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ENI Nº 66</v>
      </c>
      <c r="C5204" s="82"/>
      <c r="D5204" s="82"/>
      <c r="E5204" s="82"/>
      <c r="F5204" s="88" t="s">
        <v>37</v>
      </c>
      <c r="G5204" s="263">
        <f>Fecha_Base</f>
        <v>0</v>
      </c>
    </row>
    <row r="5205" spans="1:123" ht="24" customHeight="1" x14ac:dyDescent="0.2">
      <c r="A5205" s="264" t="s">
        <v>600</v>
      </c>
      <c r="B5205" s="83" t="str">
        <f>Ubicación</f>
        <v>9 de Julio</v>
      </c>
      <c r="C5205" s="83"/>
      <c r="D5205" s="89"/>
      <c r="E5205" s="90"/>
      <c r="G5205" s="265"/>
    </row>
    <row r="5206" spans="1:123" ht="24" customHeight="1" x14ac:dyDescent="0.2">
      <c r="A5206" s="264" t="s">
        <v>38</v>
      </c>
      <c r="B5206" s="92">
        <f>IFERROR(VALUE(LEFT(B5207,FIND(".",B5207)-1)),"")</f>
        <v>11</v>
      </c>
      <c r="C5206" s="84" t="str">
        <f>IFERROR(VLOOKUP(B5206,Tabla_CyP,2,FALSE),"")</f>
        <v xml:space="preserve"> INSTALACIÓN ELÉCTRICA</v>
      </c>
      <c r="E5206" s="90"/>
      <c r="G5206" s="265"/>
    </row>
    <row r="5207" spans="1:123" ht="24" customHeight="1" x14ac:dyDescent="0.2">
      <c r="A5207" s="264" t="s">
        <v>24</v>
      </c>
      <c r="B5207" s="93" t="str">
        <f>IFERROR(VLOOKUP(COUNTIF($A$1:A5207,"ANALISIS DE PRECIOS"),Tabla_NumeroItem,2,FALSE),"")</f>
        <v>11.2.21</v>
      </c>
      <c r="C5207" s="84" t="str">
        <f>IFERROR(VLOOKUP(B5207,Tabla_CyP,2,FALSE),"")</f>
        <v>CONDUCTOR de proteccion 6 mm2</v>
      </c>
      <c r="D5207" s="89"/>
      <c r="E5207" s="90"/>
      <c r="F5207" s="88" t="s">
        <v>25</v>
      </c>
      <c r="G5207" s="266" t="str">
        <f>IFERROR(VLOOKUP(B5207,Tabla_CyP,4,FALSE),"")</f>
        <v>m</v>
      </c>
    </row>
    <row r="5208" spans="1:123" ht="24" customHeight="1" x14ac:dyDescent="0.2">
      <c r="A5208" s="264"/>
      <c r="B5208" s="83"/>
      <c r="D5208" s="89"/>
      <c r="E5208" s="90"/>
      <c r="G5208" s="265"/>
    </row>
    <row r="5209" spans="1:123" ht="24" customHeight="1" x14ac:dyDescent="0.2">
      <c r="A5209" s="425" t="s">
        <v>506</v>
      </c>
      <c r="B5209" s="426"/>
      <c r="C5209" s="427" t="s">
        <v>0</v>
      </c>
      <c r="D5209" s="427" t="s">
        <v>26</v>
      </c>
      <c r="E5209" s="429" t="s">
        <v>27</v>
      </c>
      <c r="F5209" s="431" t="s">
        <v>28</v>
      </c>
      <c r="G5209" s="431" t="s">
        <v>29</v>
      </c>
    </row>
    <row r="5210" spans="1:123" s="89" customFormat="1" ht="24" customHeight="1" x14ac:dyDescent="0.2">
      <c r="A5210" s="94" t="s">
        <v>507</v>
      </c>
      <c r="B5210" s="94" t="s">
        <v>508</v>
      </c>
      <c r="C5210" s="428"/>
      <c r="D5210" s="428"/>
      <c r="E5210" s="430"/>
      <c r="F5210" s="432"/>
      <c r="G5210" s="432"/>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11.2.21</v>
      </c>
      <c r="B5249" s="276" t="str">
        <f>C5207</f>
        <v>CONDUCTOR de proteccion 6 mm2</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ENI Nº 66</v>
      </c>
      <c r="C5254" s="82"/>
      <c r="D5254" s="82"/>
      <c r="E5254" s="82"/>
      <c r="F5254" s="88" t="s">
        <v>37</v>
      </c>
      <c r="G5254" s="263">
        <f>Fecha_Base</f>
        <v>0</v>
      </c>
    </row>
    <row r="5255" spans="1:123" ht="24" customHeight="1" x14ac:dyDescent="0.2">
      <c r="A5255" s="264" t="s">
        <v>600</v>
      </c>
      <c r="B5255" s="83" t="str">
        <f>Ubicación</f>
        <v>9 de Julio</v>
      </c>
      <c r="C5255" s="83"/>
      <c r="D5255" s="89"/>
      <c r="E5255" s="90"/>
      <c r="G5255" s="265"/>
    </row>
    <row r="5256" spans="1:123" ht="24" customHeight="1" x14ac:dyDescent="0.2">
      <c r="A5256" s="264" t="s">
        <v>38</v>
      </c>
      <c r="B5256" s="92">
        <f>IFERROR(VALUE(LEFT(B5257,FIND(".",B5257)-1)),"")</f>
        <v>11</v>
      </c>
      <c r="C5256" s="84" t="str">
        <f>IFERROR(VLOOKUP(B5256,Tabla_CyP,2,FALSE),"")</f>
        <v xml:space="preserve"> INSTALACIÓN ELÉCTRICA</v>
      </c>
      <c r="E5256" s="90"/>
      <c r="G5256" s="265"/>
    </row>
    <row r="5257" spans="1:123" ht="24" customHeight="1" x14ac:dyDescent="0.2">
      <c r="A5257" s="264" t="s">
        <v>24</v>
      </c>
      <c r="B5257" s="93" t="str">
        <f>IFERROR(VLOOKUP(COUNTIF($A$1:A5257,"ANALISIS DE PRECIOS"),Tabla_NumeroItem,2,FALSE),"")</f>
        <v>11.2.22</v>
      </c>
      <c r="C5257" s="84" t="str">
        <f>IFERROR(VLOOKUP(B5257,Tabla_CyP,2,FALSE),"")</f>
        <v>CONDUCTOR de proteccion 16 mm2</v>
      </c>
      <c r="D5257" s="89"/>
      <c r="E5257" s="90"/>
      <c r="F5257" s="88" t="s">
        <v>25</v>
      </c>
      <c r="G5257" s="266" t="str">
        <f>IFERROR(VLOOKUP(B5257,Tabla_CyP,4,FALSE),"")</f>
        <v>m</v>
      </c>
    </row>
    <row r="5258" spans="1:123" ht="24" customHeight="1" x14ac:dyDescent="0.2">
      <c r="A5258" s="264"/>
      <c r="B5258" s="83"/>
      <c r="D5258" s="89"/>
      <c r="E5258" s="90"/>
      <c r="G5258" s="265"/>
    </row>
    <row r="5259" spans="1:123" ht="24" customHeight="1" x14ac:dyDescent="0.2">
      <c r="A5259" s="425" t="s">
        <v>506</v>
      </c>
      <c r="B5259" s="426"/>
      <c r="C5259" s="427" t="s">
        <v>0</v>
      </c>
      <c r="D5259" s="427" t="s">
        <v>26</v>
      </c>
      <c r="E5259" s="429" t="s">
        <v>27</v>
      </c>
      <c r="F5259" s="431" t="s">
        <v>28</v>
      </c>
      <c r="G5259" s="431" t="s">
        <v>29</v>
      </c>
    </row>
    <row r="5260" spans="1:123" s="89" customFormat="1" ht="24" customHeight="1" x14ac:dyDescent="0.2">
      <c r="A5260" s="94" t="s">
        <v>507</v>
      </c>
      <c r="B5260" s="94" t="s">
        <v>508</v>
      </c>
      <c r="C5260" s="428"/>
      <c r="D5260" s="428"/>
      <c r="E5260" s="430"/>
      <c r="F5260" s="432"/>
      <c r="G5260" s="432"/>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11.2.22</v>
      </c>
      <c r="B5299" s="276" t="str">
        <f>C5257</f>
        <v>CONDUCTOR de proteccion 16 mm2</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ENI Nº 66</v>
      </c>
      <c r="C5304" s="82"/>
      <c r="D5304" s="82"/>
      <c r="E5304" s="82"/>
      <c r="F5304" s="88" t="s">
        <v>37</v>
      </c>
      <c r="G5304" s="263">
        <f>Fecha_Base</f>
        <v>0</v>
      </c>
    </row>
    <row r="5305" spans="1:123" ht="24" customHeight="1" x14ac:dyDescent="0.2">
      <c r="A5305" s="264" t="s">
        <v>600</v>
      </c>
      <c r="B5305" s="83" t="str">
        <f>Ubicación</f>
        <v>9 de Julio</v>
      </c>
      <c r="C5305" s="83"/>
      <c r="D5305" s="89"/>
      <c r="E5305" s="90"/>
      <c r="G5305" s="265"/>
    </row>
    <row r="5306" spans="1:123" ht="24" customHeight="1" x14ac:dyDescent="0.2">
      <c r="A5306" s="264" t="s">
        <v>38</v>
      </c>
      <c r="B5306" s="92">
        <f>IFERROR(VALUE(LEFT(B5307,FIND(".",B5307)-1)),"")</f>
        <v>11</v>
      </c>
      <c r="C5306" s="84" t="str">
        <f>IFERROR(VLOOKUP(B5306,Tabla_CyP,2,FALSE),"")</f>
        <v xml:space="preserve"> INSTALACIÓN ELÉCTRICA</v>
      </c>
      <c r="E5306" s="90"/>
      <c r="G5306" s="265"/>
    </row>
    <row r="5307" spans="1:123" ht="24" customHeight="1" x14ac:dyDescent="0.2">
      <c r="A5307" s="264" t="s">
        <v>24</v>
      </c>
      <c r="B5307" s="93" t="str">
        <f>IFERROR(VLOOKUP(COUNTIF($A$1:A5307,"ANALISIS DE PRECIOS"),Tabla_NumeroItem,2,FALSE),"")</f>
        <v>11.2.23</v>
      </c>
      <c r="C5307" s="84" t="str">
        <f>IFERROR(VLOOKUP(B5307,Tabla_CyP,2,FALSE),"")</f>
        <v>JABALINA de proteccion 3/4" 18mm2</v>
      </c>
      <c r="D5307" s="89"/>
      <c r="E5307" s="90"/>
      <c r="F5307" s="88" t="s">
        <v>25</v>
      </c>
      <c r="G5307" s="266" t="str">
        <f>IFERROR(VLOOKUP(B5307,Tabla_CyP,4,FALSE),"")</f>
        <v>Un</v>
      </c>
    </row>
    <row r="5308" spans="1:123" ht="24" customHeight="1" x14ac:dyDescent="0.2">
      <c r="A5308" s="264"/>
      <c r="B5308" s="83"/>
      <c r="D5308" s="89"/>
      <c r="E5308" s="90"/>
      <c r="G5308" s="265"/>
    </row>
    <row r="5309" spans="1:123" ht="24" customHeight="1" x14ac:dyDescent="0.2">
      <c r="A5309" s="425" t="s">
        <v>506</v>
      </c>
      <c r="B5309" s="426"/>
      <c r="C5309" s="427" t="s">
        <v>0</v>
      </c>
      <c r="D5309" s="427" t="s">
        <v>26</v>
      </c>
      <c r="E5309" s="429" t="s">
        <v>27</v>
      </c>
      <c r="F5309" s="431" t="s">
        <v>28</v>
      </c>
      <c r="G5309" s="431" t="s">
        <v>29</v>
      </c>
    </row>
    <row r="5310" spans="1:123" s="89" customFormat="1" ht="24" customHeight="1" x14ac:dyDescent="0.2">
      <c r="A5310" s="94" t="s">
        <v>507</v>
      </c>
      <c r="B5310" s="94" t="s">
        <v>508</v>
      </c>
      <c r="C5310" s="428"/>
      <c r="D5310" s="428"/>
      <c r="E5310" s="430"/>
      <c r="F5310" s="432"/>
      <c r="G5310" s="432"/>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11.2.23</v>
      </c>
      <c r="B5349" s="276" t="str">
        <f>C5307</f>
        <v>JABALINA de proteccion 3/4" 18mm2</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ENI Nº 66</v>
      </c>
      <c r="C5354" s="82"/>
      <c r="D5354" s="82"/>
      <c r="E5354" s="82"/>
      <c r="F5354" s="88" t="s">
        <v>37</v>
      </c>
      <c r="G5354" s="263">
        <f>Fecha_Base</f>
        <v>0</v>
      </c>
    </row>
    <row r="5355" spans="1:123" ht="24" customHeight="1" x14ac:dyDescent="0.2">
      <c r="A5355" s="264" t="s">
        <v>600</v>
      </c>
      <c r="B5355" s="83" t="str">
        <f>Ubicación</f>
        <v>9 de Julio</v>
      </c>
      <c r="C5355" s="83"/>
      <c r="D5355" s="89"/>
      <c r="E5355" s="90"/>
      <c r="G5355" s="265"/>
    </row>
    <row r="5356" spans="1:123" ht="24" customHeight="1" x14ac:dyDescent="0.2">
      <c r="A5356" s="264" t="s">
        <v>38</v>
      </c>
      <c r="B5356" s="92">
        <f>IFERROR(VALUE(LEFT(B5357,FIND(".",B5357)-1)),"")</f>
        <v>11</v>
      </c>
      <c r="C5356" s="84" t="str">
        <f>IFERROR(VLOOKUP(B5356,Tabla_CyP,2,FALSE),"")</f>
        <v xml:space="preserve"> INSTALACIÓN ELÉCTRICA</v>
      </c>
      <c r="E5356" s="90"/>
      <c r="G5356" s="265"/>
    </row>
    <row r="5357" spans="1:123" ht="24" customHeight="1" x14ac:dyDescent="0.2">
      <c r="A5357" s="264" t="s">
        <v>24</v>
      </c>
      <c r="B5357" s="93" t="str">
        <f>IFERROR(VLOOKUP(COUNTIF($A$1:A5357,"ANALISIS DE PRECIOS"),Tabla_NumeroItem,2,FALSE),"")</f>
        <v>11.2.24</v>
      </c>
      <c r="C5357" s="84" t="str">
        <f>IFERROR(VLOOKUP(B5357,Tabla_CyP,2,FALSE),"")</f>
        <v>MORCETOS</v>
      </c>
      <c r="D5357" s="89"/>
      <c r="E5357" s="90"/>
      <c r="F5357" s="88" t="s">
        <v>25</v>
      </c>
      <c r="G5357" s="266" t="str">
        <f>IFERROR(VLOOKUP(B5357,Tabla_CyP,4,FALSE),"")</f>
        <v>Un</v>
      </c>
    </row>
    <row r="5358" spans="1:123" ht="24" customHeight="1" x14ac:dyDescent="0.2">
      <c r="A5358" s="264"/>
      <c r="B5358" s="83"/>
      <c r="D5358" s="89"/>
      <c r="E5358" s="90"/>
      <c r="G5358" s="265"/>
    </row>
    <row r="5359" spans="1:123" ht="24" customHeight="1" x14ac:dyDescent="0.2">
      <c r="A5359" s="425" t="s">
        <v>506</v>
      </c>
      <c r="B5359" s="426"/>
      <c r="C5359" s="427" t="s">
        <v>0</v>
      </c>
      <c r="D5359" s="427" t="s">
        <v>26</v>
      </c>
      <c r="E5359" s="429" t="s">
        <v>27</v>
      </c>
      <c r="F5359" s="431" t="s">
        <v>28</v>
      </c>
      <c r="G5359" s="431" t="s">
        <v>29</v>
      </c>
    </row>
    <row r="5360" spans="1:123" s="89" customFormat="1" ht="24" customHeight="1" x14ac:dyDescent="0.2">
      <c r="A5360" s="94" t="s">
        <v>507</v>
      </c>
      <c r="B5360" s="94" t="s">
        <v>508</v>
      </c>
      <c r="C5360" s="428"/>
      <c r="D5360" s="428"/>
      <c r="E5360" s="430"/>
      <c r="F5360" s="432"/>
      <c r="G5360" s="432"/>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11.2.24</v>
      </c>
      <c r="B5399" s="276" t="str">
        <f>C5357</f>
        <v>MORCETOS</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ENI Nº 66</v>
      </c>
      <c r="C5404" s="82"/>
      <c r="D5404" s="82"/>
      <c r="E5404" s="82"/>
      <c r="F5404" s="88" t="s">
        <v>37</v>
      </c>
      <c r="G5404" s="263">
        <f>Fecha_Base</f>
        <v>0</v>
      </c>
    </row>
    <row r="5405" spans="1:7" ht="24" customHeight="1" x14ac:dyDescent="0.2">
      <c r="A5405" s="264" t="s">
        <v>600</v>
      </c>
      <c r="B5405" s="83" t="str">
        <f>Ubicación</f>
        <v>9 de Julio</v>
      </c>
      <c r="C5405" s="83"/>
      <c r="D5405" s="89"/>
      <c r="E5405" s="90"/>
      <c r="G5405" s="265"/>
    </row>
    <row r="5406" spans="1:7" ht="24" customHeight="1" x14ac:dyDescent="0.2">
      <c r="A5406" s="264" t="s">
        <v>38</v>
      </c>
      <c r="B5406" s="92">
        <f>IFERROR(VALUE(LEFT(B5407,FIND(".",B5407)-1)),"")</f>
        <v>11</v>
      </c>
      <c r="C5406" s="84" t="str">
        <f>IFERROR(VLOOKUP(B5406,Tabla_CyP,2,FALSE),"")</f>
        <v xml:space="preserve"> INSTALACIÓN ELÉCTRICA</v>
      </c>
      <c r="E5406" s="90"/>
      <c r="G5406" s="265"/>
    </row>
    <row r="5407" spans="1:7" ht="24" customHeight="1" x14ac:dyDescent="0.2">
      <c r="A5407" s="264" t="s">
        <v>24</v>
      </c>
      <c r="B5407" s="93" t="str">
        <f>IFERROR(VLOOKUP(COUNTIF($A$1:A5407,"ANALISIS DE PRECIOS"),Tabla_NumeroItem,2,FALSE),"")</f>
        <v>11.2.25</v>
      </c>
      <c r="C5407" s="84" t="str">
        <f>IFERROR(VLOOKUP(B5407,Tabla_CyP,2,FALSE),"")</f>
        <v>Caño semipesado</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25" t="s">
        <v>506</v>
      </c>
      <c r="B5409" s="426"/>
      <c r="C5409" s="427" t="s">
        <v>0</v>
      </c>
      <c r="D5409" s="427" t="s">
        <v>26</v>
      </c>
      <c r="E5409" s="429" t="s">
        <v>27</v>
      </c>
      <c r="F5409" s="431" t="s">
        <v>28</v>
      </c>
      <c r="G5409" s="431" t="s">
        <v>29</v>
      </c>
    </row>
    <row r="5410" spans="1:123" s="89" customFormat="1" ht="24" customHeight="1" x14ac:dyDescent="0.2">
      <c r="A5410" s="94" t="s">
        <v>507</v>
      </c>
      <c r="B5410" s="94" t="s">
        <v>508</v>
      </c>
      <c r="C5410" s="428"/>
      <c r="D5410" s="428"/>
      <c r="E5410" s="430"/>
      <c r="F5410" s="432"/>
      <c r="G5410" s="432"/>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11.2.25</v>
      </c>
      <c r="B5449" s="276" t="str">
        <f>C5407</f>
        <v>Caño semipesado</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ENI Nº 66</v>
      </c>
      <c r="C5454" s="82"/>
      <c r="D5454" s="82"/>
      <c r="E5454" s="82"/>
      <c r="F5454" s="88" t="s">
        <v>37</v>
      </c>
      <c r="G5454" s="263">
        <f>Fecha_Base</f>
        <v>0</v>
      </c>
    </row>
    <row r="5455" spans="1:7" ht="24" customHeight="1" x14ac:dyDescent="0.2">
      <c r="A5455" s="264" t="s">
        <v>600</v>
      </c>
      <c r="B5455" s="83" t="str">
        <f>Ubicación</f>
        <v>9 de Julio</v>
      </c>
      <c r="C5455" s="83"/>
      <c r="D5455" s="89"/>
      <c r="E5455" s="90"/>
      <c r="G5455" s="265"/>
    </row>
    <row r="5456" spans="1:7" ht="24" customHeight="1" x14ac:dyDescent="0.2">
      <c r="A5456" s="264" t="s">
        <v>38</v>
      </c>
      <c r="B5456" s="92">
        <f>IFERROR(VALUE(LEFT(B5457,FIND(".",B5457)-1)),"")</f>
        <v>11</v>
      </c>
      <c r="C5456" s="84" t="str">
        <f>IFERROR(VLOOKUP(B5456,Tabla_CyP,2,FALSE),"")</f>
        <v xml:space="preserve"> INSTALACIÓN ELÉCTRICA</v>
      </c>
      <c r="E5456" s="90"/>
      <c r="G5456" s="265"/>
    </row>
    <row r="5457" spans="1:123" ht="24" customHeight="1" x14ac:dyDescent="0.2">
      <c r="A5457" s="264" t="s">
        <v>24</v>
      </c>
      <c r="B5457" s="93" t="str">
        <f>IFERROR(VLOOKUP(COUNTIF($A$1:A5457,"ANALISIS DE PRECIOS"),Tabla_NumeroItem,2,FALSE),"")</f>
        <v>11.2.26</v>
      </c>
      <c r="C5457" s="84" t="str">
        <f>IFERROR(VLOOKUP(B5457,Tabla_CyP,2,FALSE),"")</f>
        <v xml:space="preserve">curvas </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25" t="s">
        <v>506</v>
      </c>
      <c r="B5459" s="426"/>
      <c r="C5459" s="427" t="s">
        <v>0</v>
      </c>
      <c r="D5459" s="427" t="s">
        <v>26</v>
      </c>
      <c r="E5459" s="429" t="s">
        <v>27</v>
      </c>
      <c r="F5459" s="431" t="s">
        <v>28</v>
      </c>
      <c r="G5459" s="431" t="s">
        <v>29</v>
      </c>
    </row>
    <row r="5460" spans="1:123" s="89" customFormat="1" ht="24" customHeight="1" x14ac:dyDescent="0.2">
      <c r="A5460" s="94" t="s">
        <v>507</v>
      </c>
      <c r="B5460" s="94" t="s">
        <v>508</v>
      </c>
      <c r="C5460" s="428"/>
      <c r="D5460" s="428"/>
      <c r="E5460" s="430"/>
      <c r="F5460" s="432"/>
      <c r="G5460" s="432"/>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11.2.26</v>
      </c>
      <c r="B5499" s="276" t="str">
        <f>C5457</f>
        <v xml:space="preserve">curvas </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ENI Nº 66</v>
      </c>
      <c r="C5504" s="82"/>
      <c r="D5504" s="82"/>
      <c r="E5504" s="82"/>
      <c r="F5504" s="88" t="s">
        <v>37</v>
      </c>
      <c r="G5504" s="263">
        <f>Fecha_Base</f>
        <v>0</v>
      </c>
    </row>
    <row r="5505" spans="1:123" ht="24" customHeight="1" x14ac:dyDescent="0.2">
      <c r="A5505" s="264" t="s">
        <v>600</v>
      </c>
      <c r="B5505" s="83" t="str">
        <f>Ubicación</f>
        <v>9 de Julio</v>
      </c>
      <c r="C5505" s="83"/>
      <c r="D5505" s="89"/>
      <c r="E5505" s="90"/>
      <c r="G5505" s="265"/>
    </row>
    <row r="5506" spans="1:123" ht="24" customHeight="1" x14ac:dyDescent="0.2">
      <c r="A5506" s="264" t="s">
        <v>38</v>
      </c>
      <c r="B5506" s="92">
        <f>IFERROR(VALUE(LEFT(B5507,FIND(".",B5507)-1)),"")</f>
        <v>11</v>
      </c>
      <c r="C5506" s="84" t="str">
        <f>IFERROR(VLOOKUP(B5506,Tabla_CyP,2,FALSE),"")</f>
        <v xml:space="preserve"> INSTALACIÓN ELÉCTRICA</v>
      </c>
      <c r="E5506" s="90"/>
      <c r="G5506" s="265"/>
    </row>
    <row r="5507" spans="1:123" ht="24" customHeight="1" x14ac:dyDescent="0.2">
      <c r="A5507" s="264" t="s">
        <v>24</v>
      </c>
      <c r="B5507" s="93" t="str">
        <f>IFERROR(VLOOKUP(COUNTIF($A$1:A5507,"ANALISIS DE PRECIOS"),Tabla_NumeroItem,2,FALSE),"")</f>
        <v>11.2.27</v>
      </c>
      <c r="C5507" s="84" t="str">
        <f>IFERROR(VLOOKUP(B5507,Tabla_CyP,2,FALSE),"")</f>
        <v>conectores/ cupla</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25" t="s">
        <v>506</v>
      </c>
      <c r="B5509" s="426"/>
      <c r="C5509" s="427" t="s">
        <v>0</v>
      </c>
      <c r="D5509" s="427" t="s">
        <v>26</v>
      </c>
      <c r="E5509" s="429" t="s">
        <v>27</v>
      </c>
      <c r="F5509" s="431" t="s">
        <v>28</v>
      </c>
      <c r="G5509" s="431" t="s">
        <v>29</v>
      </c>
    </row>
    <row r="5510" spans="1:123" s="89" customFormat="1" ht="24" customHeight="1" x14ac:dyDescent="0.2">
      <c r="A5510" s="94" t="s">
        <v>507</v>
      </c>
      <c r="B5510" s="94" t="s">
        <v>508</v>
      </c>
      <c r="C5510" s="428"/>
      <c r="D5510" s="428"/>
      <c r="E5510" s="430"/>
      <c r="F5510" s="432"/>
      <c r="G5510" s="432"/>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11.2.27</v>
      </c>
      <c r="B5549" s="276" t="str">
        <f>C5507</f>
        <v>conectores/ cupla</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ENI Nº 66</v>
      </c>
      <c r="C5554" s="82"/>
      <c r="D5554" s="82"/>
      <c r="E5554" s="82"/>
      <c r="F5554" s="88" t="s">
        <v>37</v>
      </c>
      <c r="G5554" s="263">
        <f>Fecha_Base</f>
        <v>0</v>
      </c>
    </row>
    <row r="5555" spans="1:123" ht="24" customHeight="1" x14ac:dyDescent="0.2">
      <c r="A5555" s="264" t="s">
        <v>600</v>
      </c>
      <c r="B5555" s="83" t="str">
        <f>Ubicación</f>
        <v>9 de Julio</v>
      </c>
      <c r="C5555" s="83"/>
      <c r="D5555" s="89"/>
      <c r="E5555" s="90"/>
      <c r="G5555" s="265"/>
    </row>
    <row r="5556" spans="1:123" ht="24" customHeight="1" x14ac:dyDescent="0.2">
      <c r="A5556" s="264" t="s">
        <v>38</v>
      </c>
      <c r="B5556" s="92">
        <f>IFERROR(VALUE(LEFT(B5557,FIND(".",B5557)-1)),"")</f>
        <v>11</v>
      </c>
      <c r="C5556" s="84" t="str">
        <f>IFERROR(VLOOKUP(B5556,Tabla_CyP,2,FALSE),"")</f>
        <v xml:space="preserve"> INSTALACIÓN ELÉCTRICA</v>
      </c>
      <c r="E5556" s="90"/>
      <c r="G5556" s="265"/>
    </row>
    <row r="5557" spans="1:123" ht="24" customHeight="1" x14ac:dyDescent="0.2">
      <c r="A5557" s="264" t="s">
        <v>24</v>
      </c>
      <c r="B5557" s="93" t="str">
        <f>IFERROR(VLOOKUP(COUNTIF($A$1:A5557,"ANALISIS DE PRECIOS"),Tabla_NumeroItem,2,FALSE),"")</f>
        <v>11.2.28</v>
      </c>
      <c r="C5557" s="84" t="str">
        <f>IFERROR(VLOOKUP(B5557,Tabla_CyP,2,FALSE),"")</f>
        <v>DISYUNTOR DIFERENCIAL</v>
      </c>
      <c r="D5557" s="89"/>
      <c r="E5557" s="90"/>
      <c r="F5557" s="88" t="s">
        <v>25</v>
      </c>
      <c r="G5557" s="266" t="str">
        <f>IFERROR(VLOOKUP(B5557,Tabla_CyP,4,FALSE),"")</f>
        <v>Un</v>
      </c>
    </row>
    <row r="5558" spans="1:123" ht="24" customHeight="1" x14ac:dyDescent="0.2">
      <c r="A5558" s="264"/>
      <c r="B5558" s="83"/>
      <c r="D5558" s="89"/>
      <c r="E5558" s="90"/>
      <c r="G5558" s="265"/>
    </row>
    <row r="5559" spans="1:123" ht="24" customHeight="1" x14ac:dyDescent="0.2">
      <c r="A5559" s="425" t="s">
        <v>506</v>
      </c>
      <c r="B5559" s="426"/>
      <c r="C5559" s="427" t="s">
        <v>0</v>
      </c>
      <c r="D5559" s="427" t="s">
        <v>26</v>
      </c>
      <c r="E5559" s="429" t="s">
        <v>27</v>
      </c>
      <c r="F5559" s="431" t="s">
        <v>28</v>
      </c>
      <c r="G5559" s="431" t="s">
        <v>29</v>
      </c>
    </row>
    <row r="5560" spans="1:123" s="89" customFormat="1" ht="24" customHeight="1" x14ac:dyDescent="0.2">
      <c r="A5560" s="94" t="s">
        <v>507</v>
      </c>
      <c r="B5560" s="94" t="s">
        <v>508</v>
      </c>
      <c r="C5560" s="428"/>
      <c r="D5560" s="428"/>
      <c r="E5560" s="430"/>
      <c r="F5560" s="432"/>
      <c r="G5560" s="432"/>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11.2.28</v>
      </c>
      <c r="B5599" s="276" t="str">
        <f>C5557</f>
        <v>DISYUNTOR DIFERENCIAL</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ENI Nº 66</v>
      </c>
      <c r="C5604" s="82"/>
      <c r="D5604" s="82"/>
      <c r="E5604" s="82"/>
      <c r="F5604" s="88" t="s">
        <v>37</v>
      </c>
      <c r="G5604" s="263">
        <f>Fecha_Base</f>
        <v>0</v>
      </c>
    </row>
    <row r="5605" spans="1:123" ht="24" customHeight="1" x14ac:dyDescent="0.2">
      <c r="A5605" s="264" t="s">
        <v>600</v>
      </c>
      <c r="B5605" s="83" t="str">
        <f>Ubicación</f>
        <v>9 de Julio</v>
      </c>
      <c r="C5605" s="83"/>
      <c r="D5605" s="89"/>
      <c r="E5605" s="90"/>
      <c r="G5605" s="265"/>
    </row>
    <row r="5606" spans="1:123" ht="24" customHeight="1" x14ac:dyDescent="0.2">
      <c r="A5606" s="264" t="s">
        <v>38</v>
      </c>
      <c r="B5606" s="92">
        <f>IFERROR(VALUE(LEFT(B5607,FIND(".",B5607)-1)),"")</f>
        <v>11</v>
      </c>
      <c r="C5606" s="84" t="str">
        <f>IFERROR(VLOOKUP(B5606,Tabla_CyP,2,FALSE),"")</f>
        <v xml:space="preserve"> INSTALACIÓN ELÉCTRICA</v>
      </c>
      <c r="E5606" s="90"/>
      <c r="G5606" s="265"/>
    </row>
    <row r="5607" spans="1:123" ht="24" customHeight="1" x14ac:dyDescent="0.2">
      <c r="A5607" s="264" t="s">
        <v>24</v>
      </c>
      <c r="B5607" s="93" t="str">
        <f>IFERROR(VLOOKUP(COUNTIF($A$1:A5607,"ANALISIS DE PRECIOS"),Tabla_NumeroItem,2,FALSE),"")</f>
        <v>11.2.29</v>
      </c>
      <c r="C5607" s="84" t="str">
        <f>IFERROR(VLOOKUP(B5607,Tabla_CyP,2,FALSE),"")</f>
        <v>DISYUNTOR DIFERENCIAL</v>
      </c>
      <c r="D5607" s="89"/>
      <c r="E5607" s="90"/>
      <c r="F5607" s="88" t="s">
        <v>25</v>
      </c>
      <c r="G5607" s="266" t="str">
        <f>IFERROR(VLOOKUP(B5607,Tabla_CyP,4,FALSE),"")</f>
        <v>Un</v>
      </c>
    </row>
    <row r="5608" spans="1:123" ht="24" customHeight="1" x14ac:dyDescent="0.2">
      <c r="A5608" s="264"/>
      <c r="B5608" s="83"/>
      <c r="D5608" s="89"/>
      <c r="E5608" s="90"/>
      <c r="G5608" s="265"/>
    </row>
    <row r="5609" spans="1:123" ht="24" customHeight="1" x14ac:dyDescent="0.2">
      <c r="A5609" s="425" t="s">
        <v>506</v>
      </c>
      <c r="B5609" s="426"/>
      <c r="C5609" s="427" t="s">
        <v>0</v>
      </c>
      <c r="D5609" s="427" t="s">
        <v>26</v>
      </c>
      <c r="E5609" s="429" t="s">
        <v>27</v>
      </c>
      <c r="F5609" s="431" t="s">
        <v>28</v>
      </c>
      <c r="G5609" s="431" t="s">
        <v>29</v>
      </c>
    </row>
    <row r="5610" spans="1:123" s="89" customFormat="1" ht="24" customHeight="1" x14ac:dyDescent="0.2">
      <c r="A5610" s="94" t="s">
        <v>507</v>
      </c>
      <c r="B5610" s="94" t="s">
        <v>508</v>
      </c>
      <c r="C5610" s="428"/>
      <c r="D5610" s="428"/>
      <c r="E5610" s="430"/>
      <c r="F5610" s="432"/>
      <c r="G5610" s="432"/>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11.2.29</v>
      </c>
      <c r="B5649" s="276" t="str">
        <f>C5607</f>
        <v>DISYUNTOR DIFERENCIAL</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ENI Nº 66</v>
      </c>
      <c r="C5654" s="82"/>
      <c r="D5654" s="82"/>
      <c r="E5654" s="82"/>
      <c r="F5654" s="88" t="s">
        <v>37</v>
      </c>
      <c r="G5654" s="263">
        <f>Fecha_Base</f>
        <v>0</v>
      </c>
    </row>
    <row r="5655" spans="1:123" ht="24" customHeight="1" x14ac:dyDescent="0.2">
      <c r="A5655" s="264" t="s">
        <v>600</v>
      </c>
      <c r="B5655" s="83" t="str">
        <f>Ubicación</f>
        <v>9 de Julio</v>
      </c>
      <c r="C5655" s="83"/>
      <c r="D5655" s="89"/>
      <c r="E5655" s="90"/>
      <c r="G5655" s="265"/>
    </row>
    <row r="5656" spans="1:123" ht="24" customHeight="1" x14ac:dyDescent="0.2">
      <c r="A5656" s="264" t="s">
        <v>38</v>
      </c>
      <c r="B5656" s="92">
        <f>IFERROR(VALUE(LEFT(B5657,FIND(".",B5657)-1)),"")</f>
        <v>11</v>
      </c>
      <c r="C5656" s="84" t="str">
        <f>IFERROR(VLOOKUP(B5656,Tabla_CyP,2,FALSE),"")</f>
        <v xml:space="preserve"> INSTALACIÓN ELÉCTRICA</v>
      </c>
      <c r="E5656" s="90"/>
      <c r="G5656" s="265"/>
    </row>
    <row r="5657" spans="1:123" ht="24" customHeight="1" x14ac:dyDescent="0.2">
      <c r="A5657" s="264" t="s">
        <v>24</v>
      </c>
      <c r="B5657" s="93" t="str">
        <f>IFERROR(VLOOKUP(COUNTIF($A$1:A5657,"ANALISIS DE PRECIOS"),Tabla_NumeroItem,2,FALSE),"")</f>
        <v>11.2.30</v>
      </c>
      <c r="C5657" s="84" t="str">
        <f>IFERROR(VLOOKUP(B5657,Tabla_CyP,2,FALSE),"")</f>
        <v>DISYUNTOR DIFERENCIAL</v>
      </c>
      <c r="D5657" s="89"/>
      <c r="E5657" s="90"/>
      <c r="F5657" s="88" t="s">
        <v>25</v>
      </c>
      <c r="G5657" s="266" t="str">
        <f>IFERROR(VLOOKUP(B5657,Tabla_CyP,4,FALSE),"")</f>
        <v>Un</v>
      </c>
    </row>
    <row r="5658" spans="1:123" ht="24" customHeight="1" x14ac:dyDescent="0.2">
      <c r="A5658" s="264"/>
      <c r="B5658" s="83"/>
      <c r="D5658" s="89"/>
      <c r="E5658" s="90"/>
      <c r="G5658" s="265"/>
    </row>
    <row r="5659" spans="1:123" ht="24" customHeight="1" x14ac:dyDescent="0.2">
      <c r="A5659" s="425" t="s">
        <v>506</v>
      </c>
      <c r="B5659" s="426"/>
      <c r="C5659" s="427" t="s">
        <v>0</v>
      </c>
      <c r="D5659" s="427" t="s">
        <v>26</v>
      </c>
      <c r="E5659" s="429" t="s">
        <v>27</v>
      </c>
      <c r="F5659" s="431" t="s">
        <v>28</v>
      </c>
      <c r="G5659" s="431" t="s">
        <v>29</v>
      </c>
    </row>
    <row r="5660" spans="1:123" s="89" customFormat="1" ht="24" customHeight="1" x14ac:dyDescent="0.2">
      <c r="A5660" s="94" t="s">
        <v>507</v>
      </c>
      <c r="B5660" s="94" t="s">
        <v>508</v>
      </c>
      <c r="C5660" s="428"/>
      <c r="D5660" s="428"/>
      <c r="E5660" s="430"/>
      <c r="F5660" s="432"/>
      <c r="G5660" s="432"/>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11.2.30</v>
      </c>
      <c r="B5699" s="276" t="str">
        <f>C5657</f>
        <v>DISYUNTOR DIFERENCIAL</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ENI Nº 66</v>
      </c>
      <c r="C5704" s="82"/>
      <c r="D5704" s="82"/>
      <c r="E5704" s="82"/>
      <c r="F5704" s="88" t="s">
        <v>37</v>
      </c>
      <c r="G5704" s="263">
        <f>Fecha_Base</f>
        <v>0</v>
      </c>
    </row>
    <row r="5705" spans="1:123" ht="24" customHeight="1" x14ac:dyDescent="0.2">
      <c r="A5705" s="264" t="s">
        <v>600</v>
      </c>
      <c r="B5705" s="83" t="str">
        <f>Ubicación</f>
        <v>9 de Julio</v>
      </c>
      <c r="C5705" s="83"/>
      <c r="D5705" s="89"/>
      <c r="E5705" s="90"/>
      <c r="G5705" s="265"/>
    </row>
    <row r="5706" spans="1:123" ht="24" customHeight="1" x14ac:dyDescent="0.2">
      <c r="A5706" s="264" t="s">
        <v>38</v>
      </c>
      <c r="B5706" s="92">
        <f>IFERROR(VALUE(LEFT(B5707,FIND(".",B5707)-1)),"")</f>
        <v>11</v>
      </c>
      <c r="C5706" s="84" t="str">
        <f>IFERROR(VLOOKUP(B5706,Tabla_CyP,2,FALSE),"")</f>
        <v xml:space="preserve"> INSTALACIÓN ELÉCTRICA</v>
      </c>
      <c r="E5706" s="90"/>
      <c r="G5706" s="265"/>
    </row>
    <row r="5707" spans="1:123" ht="24" customHeight="1" x14ac:dyDescent="0.2">
      <c r="A5707" s="264" t="s">
        <v>24</v>
      </c>
      <c r="B5707" s="93" t="str">
        <f>IFERROR(VLOOKUP(COUNTIF($A$1:A5707,"ANALISIS DE PRECIOS"),Tabla_NumeroItem,2,FALSE),"")</f>
        <v>11.2.31</v>
      </c>
      <c r="C5707" s="84" t="str">
        <f>IFERROR(VLOOKUP(B5707,Tabla_CyP,2,FALSE),"")</f>
        <v>DISYUNTOR DIFERENCIAL</v>
      </c>
      <c r="D5707" s="89"/>
      <c r="E5707" s="90"/>
      <c r="F5707" s="88" t="s">
        <v>25</v>
      </c>
      <c r="G5707" s="266" t="str">
        <f>IFERROR(VLOOKUP(B5707,Tabla_CyP,4,FALSE),"")</f>
        <v>Un</v>
      </c>
    </row>
    <row r="5708" spans="1:123" ht="24" customHeight="1" x14ac:dyDescent="0.2">
      <c r="A5708" s="264"/>
      <c r="B5708" s="83"/>
      <c r="D5708" s="89"/>
      <c r="E5708" s="90"/>
      <c r="G5708" s="265"/>
    </row>
    <row r="5709" spans="1:123" ht="24" customHeight="1" x14ac:dyDescent="0.2">
      <c r="A5709" s="425" t="s">
        <v>506</v>
      </c>
      <c r="B5709" s="426"/>
      <c r="C5709" s="427" t="s">
        <v>0</v>
      </c>
      <c r="D5709" s="427" t="s">
        <v>26</v>
      </c>
      <c r="E5709" s="429" t="s">
        <v>27</v>
      </c>
      <c r="F5709" s="431" t="s">
        <v>28</v>
      </c>
      <c r="G5709" s="431" t="s">
        <v>29</v>
      </c>
    </row>
    <row r="5710" spans="1:123" s="89" customFormat="1" ht="24" customHeight="1" x14ac:dyDescent="0.2">
      <c r="A5710" s="94" t="s">
        <v>507</v>
      </c>
      <c r="B5710" s="94" t="s">
        <v>508</v>
      </c>
      <c r="C5710" s="428"/>
      <c r="D5710" s="428"/>
      <c r="E5710" s="430"/>
      <c r="F5710" s="432"/>
      <c r="G5710" s="432"/>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11.2.31</v>
      </c>
      <c r="B5749" s="276" t="str">
        <f>C5707</f>
        <v>DISYUNTOR DIFERENCIAL</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ENI Nº 66</v>
      </c>
      <c r="C5754" s="82"/>
      <c r="D5754" s="82"/>
      <c r="E5754" s="82"/>
      <c r="F5754" s="88" t="s">
        <v>37</v>
      </c>
      <c r="G5754" s="263">
        <f>Fecha_Base</f>
        <v>0</v>
      </c>
    </row>
    <row r="5755" spans="1:123" ht="24" customHeight="1" x14ac:dyDescent="0.2">
      <c r="A5755" s="264" t="s">
        <v>600</v>
      </c>
      <c r="B5755" s="83" t="str">
        <f>Ubicación</f>
        <v>9 de Julio</v>
      </c>
      <c r="C5755" s="83"/>
      <c r="D5755" s="89"/>
      <c r="E5755" s="90"/>
      <c r="G5755" s="265"/>
    </row>
    <row r="5756" spans="1:123" ht="24" customHeight="1" x14ac:dyDescent="0.2">
      <c r="A5756" s="264" t="s">
        <v>38</v>
      </c>
      <c r="B5756" s="92">
        <f>IFERROR(VALUE(LEFT(B5757,FIND(".",B5757)-1)),"")</f>
        <v>11</v>
      </c>
      <c r="C5756" s="84" t="str">
        <f>IFERROR(VLOOKUP(B5756,Tabla_CyP,2,FALSE),"")</f>
        <v xml:space="preserve"> INSTALACIÓN ELÉCTRICA</v>
      </c>
      <c r="E5756" s="90"/>
      <c r="G5756" s="265"/>
    </row>
    <row r="5757" spans="1:123" ht="24" customHeight="1" x14ac:dyDescent="0.2">
      <c r="A5757" s="264" t="s">
        <v>24</v>
      </c>
      <c r="B5757" s="93" t="str">
        <f>IFERROR(VLOOKUP(COUNTIF($A$1:A5757,"ANALISIS DE PRECIOS"),Tabla_NumeroItem,2,FALSE),"")</f>
        <v>11.2.32</v>
      </c>
      <c r="C5757" s="84" t="str">
        <f>IFERROR(VLOOKUP(B5757,Tabla_CyP,2,FALSE),"")</f>
        <v>LLAVE TERMOMAGNETICA TETRAPOLAR</v>
      </c>
      <c r="D5757" s="89"/>
      <c r="E5757" s="90"/>
      <c r="F5757" s="88" t="s">
        <v>25</v>
      </c>
      <c r="G5757" s="266" t="str">
        <f>IFERROR(VLOOKUP(B5757,Tabla_CyP,4,FALSE),"")</f>
        <v>Un</v>
      </c>
    </row>
    <row r="5758" spans="1:123" ht="24" customHeight="1" x14ac:dyDescent="0.2">
      <c r="A5758" s="264"/>
      <c r="B5758" s="83"/>
      <c r="D5758" s="89"/>
      <c r="E5758" s="90"/>
      <c r="G5758" s="265"/>
    </row>
    <row r="5759" spans="1:123" ht="24" customHeight="1" x14ac:dyDescent="0.2">
      <c r="A5759" s="425" t="s">
        <v>506</v>
      </c>
      <c r="B5759" s="426"/>
      <c r="C5759" s="427" t="s">
        <v>0</v>
      </c>
      <c r="D5759" s="427" t="s">
        <v>26</v>
      </c>
      <c r="E5759" s="429" t="s">
        <v>27</v>
      </c>
      <c r="F5759" s="431" t="s">
        <v>28</v>
      </c>
      <c r="G5759" s="431" t="s">
        <v>29</v>
      </c>
    </row>
    <row r="5760" spans="1:123" s="89" customFormat="1" ht="24" customHeight="1" x14ac:dyDescent="0.2">
      <c r="A5760" s="94" t="s">
        <v>507</v>
      </c>
      <c r="B5760" s="94" t="s">
        <v>508</v>
      </c>
      <c r="C5760" s="428"/>
      <c r="D5760" s="428"/>
      <c r="E5760" s="430"/>
      <c r="F5760" s="432"/>
      <c r="G5760" s="432"/>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11.2.32</v>
      </c>
      <c r="B5799" s="276" t="str">
        <f>C5757</f>
        <v>LLAVE TERMOMAGNETICA TETRAPOLAR</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ENI Nº 66</v>
      </c>
      <c r="C5804" s="82"/>
      <c r="D5804" s="82"/>
      <c r="E5804" s="82"/>
      <c r="F5804" s="88" t="s">
        <v>37</v>
      </c>
      <c r="G5804" s="263">
        <f>Fecha_Base</f>
        <v>0</v>
      </c>
    </row>
    <row r="5805" spans="1:7" ht="24" customHeight="1" x14ac:dyDescent="0.2">
      <c r="A5805" s="264" t="s">
        <v>600</v>
      </c>
      <c r="B5805" s="83" t="str">
        <f>Ubicación</f>
        <v>9 de Julio</v>
      </c>
      <c r="C5805" s="83"/>
      <c r="D5805" s="89"/>
      <c r="E5805" s="90"/>
      <c r="G5805" s="265"/>
    </row>
    <row r="5806" spans="1:7" ht="24" customHeight="1" x14ac:dyDescent="0.2">
      <c r="A5806" s="264" t="s">
        <v>38</v>
      </c>
      <c r="B5806" s="92">
        <f>IFERROR(VALUE(LEFT(B5807,FIND(".",B5807)-1)),"")</f>
        <v>11</v>
      </c>
      <c r="C5806" s="84" t="str">
        <f>IFERROR(VLOOKUP(B5806,Tabla_CyP,2,FALSE),"")</f>
        <v xml:space="preserve"> INSTALACIÓN ELÉCTRICA</v>
      </c>
      <c r="E5806" s="90"/>
      <c r="G5806" s="265"/>
    </row>
    <row r="5807" spans="1:7" ht="24" customHeight="1" x14ac:dyDescent="0.2">
      <c r="A5807" s="264" t="s">
        <v>24</v>
      </c>
      <c r="B5807" s="93" t="str">
        <f>IFERROR(VLOOKUP(COUNTIF($A$1:A5807,"ANALISIS DE PRECIOS"),Tabla_NumeroItem,2,FALSE),"")</f>
        <v>11.2.33</v>
      </c>
      <c r="C5807" s="84" t="str">
        <f>IFERROR(VLOOKUP(B5807,Tabla_CyP,2,FALSE),"")</f>
        <v>LLAVE TERMOMAGNETICA BIPOLAR</v>
      </c>
      <c r="D5807" s="89"/>
      <c r="E5807" s="90"/>
      <c r="F5807" s="88" t="s">
        <v>25</v>
      </c>
      <c r="G5807" s="266" t="str">
        <f>IFERROR(VLOOKUP(B5807,Tabla_CyP,4,FALSE),"")</f>
        <v>Un</v>
      </c>
    </row>
    <row r="5808" spans="1:7" ht="24" customHeight="1" x14ac:dyDescent="0.2">
      <c r="A5808" s="264"/>
      <c r="B5808" s="83"/>
      <c r="D5808" s="89"/>
      <c r="E5808" s="90"/>
      <c r="G5808" s="265"/>
    </row>
    <row r="5809" spans="1:123" ht="24" customHeight="1" x14ac:dyDescent="0.2">
      <c r="A5809" s="425" t="s">
        <v>506</v>
      </c>
      <c r="B5809" s="426"/>
      <c r="C5809" s="427" t="s">
        <v>0</v>
      </c>
      <c r="D5809" s="427" t="s">
        <v>26</v>
      </c>
      <c r="E5809" s="429" t="s">
        <v>27</v>
      </c>
      <c r="F5809" s="431" t="s">
        <v>28</v>
      </c>
      <c r="G5809" s="431" t="s">
        <v>29</v>
      </c>
    </row>
    <row r="5810" spans="1:123" s="89" customFormat="1" ht="24" customHeight="1" x14ac:dyDescent="0.2">
      <c r="A5810" s="94" t="s">
        <v>507</v>
      </c>
      <c r="B5810" s="94" t="s">
        <v>508</v>
      </c>
      <c r="C5810" s="428"/>
      <c r="D5810" s="428"/>
      <c r="E5810" s="430"/>
      <c r="F5810" s="432"/>
      <c r="G5810" s="432"/>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11.2.33</v>
      </c>
      <c r="B5849" s="276" t="str">
        <f>C5807</f>
        <v>LLAVE TERMOMAGNETICA BIPOLAR</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ENI Nº 66</v>
      </c>
      <c r="C5854" s="82"/>
      <c r="D5854" s="82"/>
      <c r="E5854" s="82"/>
      <c r="F5854" s="88" t="s">
        <v>37</v>
      </c>
      <c r="G5854" s="263">
        <f>Fecha_Base</f>
        <v>0</v>
      </c>
    </row>
    <row r="5855" spans="1:7" ht="24" customHeight="1" x14ac:dyDescent="0.2">
      <c r="A5855" s="264" t="s">
        <v>600</v>
      </c>
      <c r="B5855" s="83" t="str">
        <f>Ubicación</f>
        <v>9 de Julio</v>
      </c>
      <c r="C5855" s="83"/>
      <c r="D5855" s="89"/>
      <c r="E5855" s="90"/>
      <c r="G5855" s="265"/>
    </row>
    <row r="5856" spans="1:7" ht="24" customHeight="1" x14ac:dyDescent="0.2">
      <c r="A5856" s="264" t="s">
        <v>38</v>
      </c>
      <c r="B5856" s="92">
        <f>IFERROR(VALUE(LEFT(B5857,FIND(".",B5857)-1)),"")</f>
        <v>11</v>
      </c>
      <c r="C5856" s="84" t="str">
        <f>IFERROR(VLOOKUP(B5856,Tabla_CyP,2,FALSE),"")</f>
        <v xml:space="preserve"> INSTALACIÓN ELÉCTRICA</v>
      </c>
      <c r="E5856" s="90"/>
      <c r="G5856" s="265"/>
    </row>
    <row r="5857" spans="1:123" ht="24" customHeight="1" x14ac:dyDescent="0.2">
      <c r="A5857" s="264" t="s">
        <v>24</v>
      </c>
      <c r="B5857" s="93" t="str">
        <f>IFERROR(VLOOKUP(COUNTIF($A$1:A5857,"ANALISIS DE PRECIOS"),Tabla_NumeroItem,2,FALSE),"")</f>
        <v>11.2.34</v>
      </c>
      <c r="C5857" s="84" t="str">
        <f>IFERROR(VLOOKUP(B5857,Tabla_CyP,2,FALSE),"")</f>
        <v>LLAVE TERMOMAGNETICA BIPOLAR</v>
      </c>
      <c r="D5857" s="89"/>
      <c r="E5857" s="90"/>
      <c r="F5857" s="88" t="s">
        <v>25</v>
      </c>
      <c r="G5857" s="266" t="str">
        <f>IFERROR(VLOOKUP(B5857,Tabla_CyP,4,FALSE),"")</f>
        <v>Un</v>
      </c>
    </row>
    <row r="5858" spans="1:123" ht="24" customHeight="1" x14ac:dyDescent="0.2">
      <c r="A5858" s="264"/>
      <c r="B5858" s="83"/>
      <c r="D5858" s="89"/>
      <c r="E5858" s="90"/>
      <c r="G5858" s="265"/>
    </row>
    <row r="5859" spans="1:123" ht="24" customHeight="1" x14ac:dyDescent="0.2">
      <c r="A5859" s="425" t="s">
        <v>506</v>
      </c>
      <c r="B5859" s="426"/>
      <c r="C5859" s="427" t="s">
        <v>0</v>
      </c>
      <c r="D5859" s="427" t="s">
        <v>26</v>
      </c>
      <c r="E5859" s="429" t="s">
        <v>27</v>
      </c>
      <c r="F5859" s="431" t="s">
        <v>28</v>
      </c>
      <c r="G5859" s="431" t="s">
        <v>29</v>
      </c>
    </row>
    <row r="5860" spans="1:123" s="89" customFormat="1" ht="24" customHeight="1" x14ac:dyDescent="0.2">
      <c r="A5860" s="94" t="s">
        <v>507</v>
      </c>
      <c r="B5860" s="94" t="s">
        <v>508</v>
      </c>
      <c r="C5860" s="428"/>
      <c r="D5860" s="428"/>
      <c r="E5860" s="430"/>
      <c r="F5860" s="432"/>
      <c r="G5860" s="432"/>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11.2.34</v>
      </c>
      <c r="B5899" s="276" t="str">
        <f>C5857</f>
        <v>LLAVE TERMOMAGNETICA BIPOLAR</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ENI Nº 66</v>
      </c>
      <c r="C5904" s="82"/>
      <c r="D5904" s="82"/>
      <c r="E5904" s="82"/>
      <c r="F5904" s="88" t="s">
        <v>37</v>
      </c>
      <c r="G5904" s="263">
        <f>Fecha_Base</f>
        <v>0</v>
      </c>
    </row>
    <row r="5905" spans="1:123" ht="24" customHeight="1" x14ac:dyDescent="0.2">
      <c r="A5905" s="264" t="s">
        <v>600</v>
      </c>
      <c r="B5905" s="83" t="str">
        <f>Ubicación</f>
        <v>9 de Julio</v>
      </c>
      <c r="C5905" s="83"/>
      <c r="D5905" s="89"/>
      <c r="E5905" s="90"/>
      <c r="G5905" s="265"/>
    </row>
    <row r="5906" spans="1:123" ht="24" customHeight="1" x14ac:dyDescent="0.2">
      <c r="A5906" s="264" t="s">
        <v>38</v>
      </c>
      <c r="B5906" s="92">
        <f>IFERROR(VALUE(LEFT(B5907,FIND(".",B5907)-1)),"")</f>
        <v>11</v>
      </c>
      <c r="C5906" s="84" t="str">
        <f>IFERROR(VLOOKUP(B5906,Tabla_CyP,2,FALSE),"")</f>
        <v xml:space="preserve"> INSTALACIÓN ELÉCTRICA</v>
      </c>
      <c r="E5906" s="90"/>
      <c r="G5906" s="265"/>
    </row>
    <row r="5907" spans="1:123" ht="24" customHeight="1" x14ac:dyDescent="0.2">
      <c r="A5907" s="264" t="s">
        <v>24</v>
      </c>
      <c r="B5907" s="93" t="str">
        <f>IFERROR(VLOOKUP(COUNTIF($A$1:A5907,"ANALISIS DE PRECIOS"),Tabla_NumeroItem,2,FALSE),"")</f>
        <v>11.2.35</v>
      </c>
      <c r="C5907" s="84" t="str">
        <f>IFERROR(VLOOKUP(B5907,Tabla_CyP,2,FALSE),"")</f>
        <v>LLAVE TERMOMAGNETICA TETRAPOLAR</v>
      </c>
      <c r="D5907" s="89"/>
      <c r="E5907" s="90"/>
      <c r="F5907" s="88" t="s">
        <v>25</v>
      </c>
      <c r="G5907" s="266" t="str">
        <f>IFERROR(VLOOKUP(B5907,Tabla_CyP,4,FALSE),"")</f>
        <v>Un</v>
      </c>
    </row>
    <row r="5908" spans="1:123" ht="24" customHeight="1" x14ac:dyDescent="0.2">
      <c r="A5908" s="264"/>
      <c r="B5908" s="83"/>
      <c r="D5908" s="89"/>
      <c r="E5908" s="90"/>
      <c r="G5908" s="265"/>
    </row>
    <row r="5909" spans="1:123" ht="24" customHeight="1" x14ac:dyDescent="0.2">
      <c r="A5909" s="425" t="s">
        <v>506</v>
      </c>
      <c r="B5909" s="426"/>
      <c r="C5909" s="427" t="s">
        <v>0</v>
      </c>
      <c r="D5909" s="427" t="s">
        <v>26</v>
      </c>
      <c r="E5909" s="429" t="s">
        <v>27</v>
      </c>
      <c r="F5909" s="431" t="s">
        <v>28</v>
      </c>
      <c r="G5909" s="431" t="s">
        <v>29</v>
      </c>
    </row>
    <row r="5910" spans="1:123" s="89" customFormat="1" ht="24" customHeight="1" x14ac:dyDescent="0.2">
      <c r="A5910" s="94" t="s">
        <v>507</v>
      </c>
      <c r="B5910" s="94" t="s">
        <v>508</v>
      </c>
      <c r="C5910" s="428"/>
      <c r="D5910" s="428"/>
      <c r="E5910" s="430"/>
      <c r="F5910" s="432"/>
      <c r="G5910" s="432"/>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11.2.35</v>
      </c>
      <c r="B5949" s="276" t="str">
        <f>C5907</f>
        <v>LLAVE TERMOMAGNETICA TETRAPOLAR</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ENI Nº 66</v>
      </c>
      <c r="C5954" s="82"/>
      <c r="D5954" s="82"/>
      <c r="E5954" s="82"/>
      <c r="F5954" s="88" t="s">
        <v>37</v>
      </c>
      <c r="G5954" s="263">
        <f>Fecha_Base</f>
        <v>0</v>
      </c>
    </row>
    <row r="5955" spans="1:123" ht="24" customHeight="1" x14ac:dyDescent="0.2">
      <c r="A5955" s="264" t="s">
        <v>600</v>
      </c>
      <c r="B5955" s="83" t="str">
        <f>Ubicación</f>
        <v>9 de Julio</v>
      </c>
      <c r="C5955" s="83"/>
      <c r="D5955" s="89"/>
      <c r="E5955" s="90"/>
      <c r="G5955" s="265"/>
    </row>
    <row r="5956" spans="1:123" ht="24" customHeight="1" x14ac:dyDescent="0.2">
      <c r="A5956" s="264" t="s">
        <v>38</v>
      </c>
      <c r="B5956" s="92">
        <f>IFERROR(VALUE(LEFT(B5957,FIND(".",B5957)-1)),"")</f>
        <v>11</v>
      </c>
      <c r="C5956" s="84" t="str">
        <f>IFERROR(VLOOKUP(B5956,Tabla_CyP,2,FALSE),"")</f>
        <v xml:space="preserve"> INSTALACIÓN ELÉCTRICA</v>
      </c>
      <c r="E5956" s="90"/>
      <c r="G5956" s="265"/>
    </row>
    <row r="5957" spans="1:123" ht="24" customHeight="1" x14ac:dyDescent="0.2">
      <c r="A5957" s="264" t="s">
        <v>24</v>
      </c>
      <c r="B5957" s="93" t="str">
        <f>IFERROR(VLOOKUP(COUNTIF($A$1:A5957,"ANALISIS DE PRECIOS"),Tabla_NumeroItem,2,FALSE),"")</f>
        <v>11.2.36</v>
      </c>
      <c r="C5957" s="84" t="str">
        <f>IFERROR(VLOOKUP(B5957,Tabla_CyP,2,FALSE),"")</f>
        <v>TIMER</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25" t="s">
        <v>506</v>
      </c>
      <c r="B5959" s="426"/>
      <c r="C5959" s="427" t="s">
        <v>0</v>
      </c>
      <c r="D5959" s="427" t="s">
        <v>26</v>
      </c>
      <c r="E5959" s="429" t="s">
        <v>27</v>
      </c>
      <c r="F5959" s="431" t="s">
        <v>28</v>
      </c>
      <c r="G5959" s="431" t="s">
        <v>29</v>
      </c>
    </row>
    <row r="5960" spans="1:123" s="89" customFormat="1" ht="24" customHeight="1" x14ac:dyDescent="0.2">
      <c r="A5960" s="94" t="s">
        <v>507</v>
      </c>
      <c r="B5960" s="94" t="s">
        <v>508</v>
      </c>
      <c r="C5960" s="428"/>
      <c r="D5960" s="428"/>
      <c r="E5960" s="430"/>
      <c r="F5960" s="432"/>
      <c r="G5960" s="432"/>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11.2.36</v>
      </c>
      <c r="B5999" s="276" t="str">
        <f>C5957</f>
        <v>TIMER</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ENI Nº 66</v>
      </c>
      <c r="C6004" s="82"/>
      <c r="D6004" s="82"/>
      <c r="E6004" s="82"/>
      <c r="F6004" s="88" t="s">
        <v>37</v>
      </c>
      <c r="G6004" s="263">
        <f>Fecha_Base</f>
        <v>0</v>
      </c>
    </row>
    <row r="6005" spans="1:123" ht="24" customHeight="1" x14ac:dyDescent="0.2">
      <c r="A6005" s="264" t="s">
        <v>600</v>
      </c>
      <c r="B6005" s="83" t="str">
        <f>Ubicación</f>
        <v>9 de Julio</v>
      </c>
      <c r="C6005" s="83"/>
      <c r="D6005" s="89"/>
      <c r="E6005" s="90"/>
      <c r="G6005" s="265"/>
    </row>
    <row r="6006" spans="1:123" ht="24" customHeight="1" x14ac:dyDescent="0.2">
      <c r="A6006" s="264" t="s">
        <v>38</v>
      </c>
      <c r="B6006" s="92">
        <f>IFERROR(VALUE(LEFT(B6007,FIND(".",B6007)-1)),"")</f>
        <v>11</v>
      </c>
      <c r="C6006" s="84" t="str">
        <f>IFERROR(VLOOKUP(B6006,Tabla_CyP,2,FALSE),"")</f>
        <v xml:space="preserve"> INSTALACIÓN ELÉCTRICA</v>
      </c>
      <c r="E6006" s="90"/>
      <c r="G6006" s="265"/>
    </row>
    <row r="6007" spans="1:123" ht="24" customHeight="1" x14ac:dyDescent="0.2">
      <c r="A6007" s="264" t="s">
        <v>24</v>
      </c>
      <c r="B6007" s="93" t="str">
        <f>IFERROR(VLOOKUP(COUNTIF($A$1:A6007,"ANALISIS DE PRECIOS"),Tabla_NumeroItem,2,FALSE),"")</f>
        <v>11.3.1</v>
      </c>
      <c r="C6007" s="84" t="str">
        <f>IFERROR(VLOOKUP(B6007,Tabla_CyP,2,FALSE),"")</f>
        <v>BOCA RJ 45</v>
      </c>
      <c r="D6007" s="89"/>
      <c r="E6007" s="90"/>
      <c r="F6007" s="88" t="s">
        <v>25</v>
      </c>
      <c r="G6007" s="266" t="str">
        <f>IFERROR(VLOOKUP(B6007,Tabla_CyP,4,FALSE),"")</f>
        <v>Un</v>
      </c>
    </row>
    <row r="6008" spans="1:123" ht="24" customHeight="1" x14ac:dyDescent="0.2">
      <c r="A6008" s="264"/>
      <c r="B6008" s="83"/>
      <c r="D6008" s="89"/>
      <c r="E6008" s="90"/>
      <c r="G6008" s="265"/>
    </row>
    <row r="6009" spans="1:123" ht="24" customHeight="1" x14ac:dyDescent="0.2">
      <c r="A6009" s="425" t="s">
        <v>506</v>
      </c>
      <c r="B6009" s="426"/>
      <c r="C6009" s="427" t="s">
        <v>0</v>
      </c>
      <c r="D6009" s="427" t="s">
        <v>26</v>
      </c>
      <c r="E6009" s="429" t="s">
        <v>27</v>
      </c>
      <c r="F6009" s="431" t="s">
        <v>28</v>
      </c>
      <c r="G6009" s="431" t="s">
        <v>29</v>
      </c>
    </row>
    <row r="6010" spans="1:123" s="89" customFormat="1" ht="24" customHeight="1" x14ac:dyDescent="0.2">
      <c r="A6010" s="94" t="s">
        <v>507</v>
      </c>
      <c r="B6010" s="94" t="s">
        <v>508</v>
      </c>
      <c r="C6010" s="428"/>
      <c r="D6010" s="428"/>
      <c r="E6010" s="430"/>
      <c r="F6010" s="432"/>
      <c r="G6010" s="432"/>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11.3.1</v>
      </c>
      <c r="B6049" s="276" t="str">
        <f>C6007</f>
        <v>BOCA RJ 45</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ENI Nº 66</v>
      </c>
      <c r="C6054" s="82"/>
      <c r="D6054" s="82"/>
      <c r="E6054" s="82"/>
      <c r="F6054" s="88" t="s">
        <v>37</v>
      </c>
      <c r="G6054" s="263">
        <f>Fecha_Base</f>
        <v>0</v>
      </c>
    </row>
    <row r="6055" spans="1:123" ht="24" customHeight="1" x14ac:dyDescent="0.2">
      <c r="A6055" s="264" t="s">
        <v>600</v>
      </c>
      <c r="B6055" s="83" t="str">
        <f>Ubicación</f>
        <v>9 de Julio</v>
      </c>
      <c r="C6055" s="83"/>
      <c r="D6055" s="89"/>
      <c r="E6055" s="90"/>
      <c r="G6055" s="265"/>
    </row>
    <row r="6056" spans="1:123" ht="24" customHeight="1" x14ac:dyDescent="0.2">
      <c r="A6056" s="264" t="s">
        <v>38</v>
      </c>
      <c r="B6056" s="92">
        <f>IFERROR(VALUE(LEFT(B6057,FIND(".",B6057)-1)),"")</f>
        <v>11</v>
      </c>
      <c r="C6056" s="84" t="str">
        <f>IFERROR(VLOOKUP(B6056,Tabla_CyP,2,FALSE),"")</f>
        <v xml:space="preserve"> INSTALACIÓN ELÉCTRICA</v>
      </c>
      <c r="E6056" s="90"/>
      <c r="G6056" s="265"/>
    </row>
    <row r="6057" spans="1:123" ht="24" customHeight="1" x14ac:dyDescent="0.2">
      <c r="A6057" s="264" t="s">
        <v>24</v>
      </c>
      <c r="B6057" s="93" t="str">
        <f>IFERROR(VLOOKUP(COUNTIF($A$1:A6057,"ANALISIS DE PRECIOS"),Tabla_NumeroItem,2,FALSE),"")</f>
        <v>11.3.2</v>
      </c>
      <c r="C6057" s="84" t="str">
        <f>IFERROR(VLOOKUP(B6057,Tabla_CyP,2,FALSE),"")</f>
        <v>CENTRAL MULTIZONA DE ALARMA</v>
      </c>
      <c r="D6057" s="89"/>
      <c r="E6057" s="90"/>
      <c r="F6057" s="88" t="s">
        <v>25</v>
      </c>
      <c r="G6057" s="266" t="str">
        <f>IFERROR(VLOOKUP(B6057,Tabla_CyP,4,FALSE),"")</f>
        <v>Un</v>
      </c>
    </row>
    <row r="6058" spans="1:123" ht="24" customHeight="1" x14ac:dyDescent="0.2">
      <c r="A6058" s="264"/>
      <c r="B6058" s="83"/>
      <c r="D6058" s="89"/>
      <c r="E6058" s="90"/>
      <c r="G6058" s="265"/>
    </row>
    <row r="6059" spans="1:123" ht="24" customHeight="1" x14ac:dyDescent="0.2">
      <c r="A6059" s="425" t="s">
        <v>506</v>
      </c>
      <c r="B6059" s="426"/>
      <c r="C6059" s="427" t="s">
        <v>0</v>
      </c>
      <c r="D6059" s="427" t="s">
        <v>26</v>
      </c>
      <c r="E6059" s="429" t="s">
        <v>27</v>
      </c>
      <c r="F6059" s="431" t="s">
        <v>28</v>
      </c>
      <c r="G6059" s="431" t="s">
        <v>29</v>
      </c>
    </row>
    <row r="6060" spans="1:123" s="89" customFormat="1" ht="24" customHeight="1" x14ac:dyDescent="0.2">
      <c r="A6060" s="94" t="s">
        <v>507</v>
      </c>
      <c r="B6060" s="94" t="s">
        <v>508</v>
      </c>
      <c r="C6060" s="428"/>
      <c r="D6060" s="428"/>
      <c r="E6060" s="430"/>
      <c r="F6060" s="432"/>
      <c r="G6060" s="432"/>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11.3.2</v>
      </c>
      <c r="B6099" s="276" t="str">
        <f>C6057</f>
        <v>CENTRAL MULTIZONA DE ALARMA</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ENI Nº 66</v>
      </c>
      <c r="C6104" s="82"/>
      <c r="D6104" s="82"/>
      <c r="E6104" s="82"/>
      <c r="F6104" s="88" t="s">
        <v>37</v>
      </c>
      <c r="G6104" s="263">
        <f>Fecha_Base</f>
        <v>0</v>
      </c>
    </row>
    <row r="6105" spans="1:123" ht="24" customHeight="1" x14ac:dyDescent="0.2">
      <c r="A6105" s="264" t="s">
        <v>600</v>
      </c>
      <c r="B6105" s="83" t="str">
        <f>Ubicación</f>
        <v>9 de Julio</v>
      </c>
      <c r="C6105" s="83"/>
      <c r="D6105" s="89"/>
      <c r="E6105" s="90"/>
      <c r="G6105" s="265"/>
    </row>
    <row r="6106" spans="1:123" ht="24" customHeight="1" x14ac:dyDescent="0.2">
      <c r="A6106" s="264" t="s">
        <v>38</v>
      </c>
      <c r="B6106" s="92">
        <f>IFERROR(VALUE(LEFT(B6107,FIND(".",B6107)-1)),"")</f>
        <v>11</v>
      </c>
      <c r="C6106" s="84" t="str">
        <f>IFERROR(VLOOKUP(B6106,Tabla_CyP,2,FALSE),"")</f>
        <v xml:space="preserve"> INSTALACIÓN ELÉCTRICA</v>
      </c>
      <c r="E6106" s="90"/>
      <c r="G6106" s="265"/>
    </row>
    <row r="6107" spans="1:123" ht="24" customHeight="1" x14ac:dyDescent="0.2">
      <c r="A6107" s="264" t="s">
        <v>24</v>
      </c>
      <c r="B6107" s="93" t="str">
        <f>IFERROR(VLOOKUP(COUNTIF($A$1:A6107,"ANALISIS DE PRECIOS"),Tabla_NumeroItem,2,FALSE),"")</f>
        <v>11.3.3</v>
      </c>
      <c r="C6107" s="84" t="str">
        <f>IFERROR(VLOOKUP(B6107,Tabla_CyP,2,FALSE),"")</f>
        <v>HUB DE 16 BOCAS</v>
      </c>
      <c r="D6107" s="89"/>
      <c r="E6107" s="90"/>
      <c r="F6107" s="88" t="s">
        <v>25</v>
      </c>
      <c r="G6107" s="266" t="str">
        <f>IFERROR(VLOOKUP(B6107,Tabla_CyP,4,FALSE),"")</f>
        <v>Un</v>
      </c>
    </row>
    <row r="6108" spans="1:123" ht="24" customHeight="1" x14ac:dyDescent="0.2">
      <c r="A6108" s="264"/>
      <c r="B6108" s="83"/>
      <c r="D6108" s="89"/>
      <c r="E6108" s="90"/>
      <c r="G6108" s="265"/>
    </row>
    <row r="6109" spans="1:123" ht="24" customHeight="1" x14ac:dyDescent="0.2">
      <c r="A6109" s="425" t="s">
        <v>506</v>
      </c>
      <c r="B6109" s="426"/>
      <c r="C6109" s="427" t="s">
        <v>0</v>
      </c>
      <c r="D6109" s="427" t="s">
        <v>26</v>
      </c>
      <c r="E6109" s="429" t="s">
        <v>27</v>
      </c>
      <c r="F6109" s="431" t="s">
        <v>28</v>
      </c>
      <c r="G6109" s="431" t="s">
        <v>29</v>
      </c>
    </row>
    <row r="6110" spans="1:123" s="89" customFormat="1" ht="24" customHeight="1" x14ac:dyDescent="0.2">
      <c r="A6110" s="94" t="s">
        <v>507</v>
      </c>
      <c r="B6110" s="94" t="s">
        <v>508</v>
      </c>
      <c r="C6110" s="428"/>
      <c r="D6110" s="428"/>
      <c r="E6110" s="430"/>
      <c r="F6110" s="432"/>
      <c r="G6110" s="432"/>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11.3.3</v>
      </c>
      <c r="B6149" s="276" t="str">
        <f>C6107</f>
        <v>HUB DE 16 BOCAS</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ENI Nº 66</v>
      </c>
      <c r="C6154" s="82"/>
      <c r="D6154" s="82"/>
      <c r="E6154" s="82"/>
      <c r="F6154" s="88" t="s">
        <v>37</v>
      </c>
      <c r="G6154" s="263">
        <f>Fecha_Base</f>
        <v>0</v>
      </c>
    </row>
    <row r="6155" spans="1:123" ht="24" customHeight="1" x14ac:dyDescent="0.2">
      <c r="A6155" s="264" t="s">
        <v>600</v>
      </c>
      <c r="B6155" s="83" t="str">
        <f>Ubicación</f>
        <v>9 de Julio</v>
      </c>
      <c r="C6155" s="83"/>
      <c r="D6155" s="89"/>
      <c r="E6155" s="90"/>
      <c r="G6155" s="265"/>
    </row>
    <row r="6156" spans="1:123" ht="24" customHeight="1" x14ac:dyDescent="0.2">
      <c r="A6156" s="264" t="s">
        <v>38</v>
      </c>
      <c r="B6156" s="92">
        <f>IFERROR(VALUE(LEFT(B6157,FIND(".",B6157)-1)),"")</f>
        <v>11</v>
      </c>
      <c r="C6156" s="84" t="str">
        <f>IFERROR(VLOOKUP(B6156,Tabla_CyP,2,FALSE),"")</f>
        <v xml:space="preserve"> INSTALACIÓN ELÉCTRICA</v>
      </c>
      <c r="E6156" s="90"/>
      <c r="G6156" s="265"/>
    </row>
    <row r="6157" spans="1:123" ht="24" customHeight="1" x14ac:dyDescent="0.2">
      <c r="A6157" s="264" t="s">
        <v>24</v>
      </c>
      <c r="B6157" s="93" t="str">
        <f>IFERROR(VLOOKUP(COUNTIF($A$1:A6157,"ANALISIS DE PRECIOS"),Tabla_NumeroItem,2,FALSE),"")</f>
        <v>11.3.4</v>
      </c>
      <c r="C6157" s="84" t="str">
        <f>IFERROR(VLOOKUP(B6157,Tabla_CyP,2,FALSE),"")</f>
        <v>CANALIZACION DE DATOS</v>
      </c>
      <c r="D6157" s="89"/>
      <c r="E6157" s="90"/>
      <c r="F6157" s="88" t="s">
        <v>25</v>
      </c>
      <c r="G6157" s="266" t="str">
        <f>IFERROR(VLOOKUP(B6157,Tabla_CyP,4,FALSE),"")</f>
        <v>Un</v>
      </c>
    </row>
    <row r="6158" spans="1:123" ht="24" customHeight="1" x14ac:dyDescent="0.2">
      <c r="A6158" s="264"/>
      <c r="B6158" s="83"/>
      <c r="D6158" s="89"/>
      <c r="E6158" s="90"/>
      <c r="G6158" s="265"/>
    </row>
    <row r="6159" spans="1:123" ht="24" customHeight="1" x14ac:dyDescent="0.2">
      <c r="A6159" s="425" t="s">
        <v>506</v>
      </c>
      <c r="B6159" s="426"/>
      <c r="C6159" s="427" t="s">
        <v>0</v>
      </c>
      <c r="D6159" s="427" t="s">
        <v>26</v>
      </c>
      <c r="E6159" s="429" t="s">
        <v>27</v>
      </c>
      <c r="F6159" s="431" t="s">
        <v>28</v>
      </c>
      <c r="G6159" s="431" t="s">
        <v>29</v>
      </c>
    </row>
    <row r="6160" spans="1:123" s="89" customFormat="1" ht="24" customHeight="1" x14ac:dyDescent="0.2">
      <c r="A6160" s="94" t="s">
        <v>507</v>
      </c>
      <c r="B6160" s="94" t="s">
        <v>508</v>
      </c>
      <c r="C6160" s="428"/>
      <c r="D6160" s="428"/>
      <c r="E6160" s="430"/>
      <c r="F6160" s="432"/>
      <c r="G6160" s="432"/>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11.3.4</v>
      </c>
      <c r="B6199" s="276" t="str">
        <f>C6157</f>
        <v>CANALIZACION DE DATOS</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ENI Nº 66</v>
      </c>
      <c r="C6204" s="82"/>
      <c r="D6204" s="82"/>
      <c r="E6204" s="82"/>
      <c r="F6204" s="88" t="s">
        <v>37</v>
      </c>
      <c r="G6204" s="263">
        <f>Fecha_Base</f>
        <v>0</v>
      </c>
    </row>
    <row r="6205" spans="1:7" ht="24" customHeight="1" x14ac:dyDescent="0.2">
      <c r="A6205" s="264" t="s">
        <v>600</v>
      </c>
      <c r="B6205" s="83" t="str">
        <f>Ubicación</f>
        <v>9 de Julio</v>
      </c>
      <c r="C6205" s="83"/>
      <c r="D6205" s="89"/>
      <c r="E6205" s="90"/>
      <c r="G6205" s="265"/>
    </row>
    <row r="6206" spans="1:7" ht="24" customHeight="1" x14ac:dyDescent="0.2">
      <c r="A6206" s="264" t="s">
        <v>38</v>
      </c>
      <c r="B6206" s="92">
        <f>IFERROR(VALUE(LEFT(B6207,FIND(".",B6207)-1)),"")</f>
        <v>11</v>
      </c>
      <c r="C6206" s="84" t="str">
        <f>IFERROR(VLOOKUP(B6206,Tabla_CyP,2,FALSE),"")</f>
        <v xml:space="preserve"> INSTALACIÓN ELÉCTRICA</v>
      </c>
      <c r="E6206" s="90"/>
      <c r="G6206" s="265"/>
    </row>
    <row r="6207" spans="1:7" ht="24" customHeight="1" x14ac:dyDescent="0.2">
      <c r="A6207" s="264" t="s">
        <v>24</v>
      </c>
      <c r="B6207" s="93" t="str">
        <f>IFERROR(VLOOKUP(COUNTIF($A$1:A6207,"ANALISIS DE PRECIOS"),Tabla_NumeroItem,2,FALSE),"")</f>
        <v>11.3.5</v>
      </c>
      <c r="C6207" s="84" t="str">
        <f>IFERROR(VLOOKUP(B6207,Tabla_CyP,2,FALSE),"")</f>
        <v>SERVIDOR DE INTERNET</v>
      </c>
      <c r="D6207" s="89"/>
      <c r="E6207" s="90"/>
      <c r="F6207" s="88" t="s">
        <v>25</v>
      </c>
      <c r="G6207" s="266" t="str">
        <f>IFERROR(VLOOKUP(B6207,Tabla_CyP,4,FALSE),"")</f>
        <v>Un</v>
      </c>
    </row>
    <row r="6208" spans="1:7" ht="24" customHeight="1" x14ac:dyDescent="0.2">
      <c r="A6208" s="264"/>
      <c r="B6208" s="83"/>
      <c r="D6208" s="89"/>
      <c r="E6208" s="90"/>
      <c r="G6208" s="265"/>
    </row>
    <row r="6209" spans="1:123" ht="24" customHeight="1" x14ac:dyDescent="0.2">
      <c r="A6209" s="425" t="s">
        <v>506</v>
      </c>
      <c r="B6209" s="426"/>
      <c r="C6209" s="427" t="s">
        <v>0</v>
      </c>
      <c r="D6209" s="427" t="s">
        <v>26</v>
      </c>
      <c r="E6209" s="429" t="s">
        <v>27</v>
      </c>
      <c r="F6209" s="431" t="s">
        <v>28</v>
      </c>
      <c r="G6209" s="431" t="s">
        <v>29</v>
      </c>
    </row>
    <row r="6210" spans="1:123" s="89" customFormat="1" ht="24" customHeight="1" x14ac:dyDescent="0.2">
      <c r="A6210" s="94" t="s">
        <v>507</v>
      </c>
      <c r="B6210" s="94" t="s">
        <v>508</v>
      </c>
      <c r="C6210" s="428"/>
      <c r="D6210" s="428"/>
      <c r="E6210" s="430"/>
      <c r="F6210" s="432"/>
      <c r="G6210" s="432"/>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11.3.5</v>
      </c>
      <c r="B6249" s="276" t="str">
        <f>C6207</f>
        <v>SERVIDOR DE INTERNET</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ENI Nº 66</v>
      </c>
      <c r="C6254" s="82"/>
      <c r="D6254" s="82"/>
      <c r="E6254" s="82"/>
      <c r="F6254" s="88" t="s">
        <v>37</v>
      </c>
      <c r="G6254" s="263">
        <f>Fecha_Base</f>
        <v>0</v>
      </c>
    </row>
    <row r="6255" spans="1:7" ht="24" customHeight="1" x14ac:dyDescent="0.2">
      <c r="A6255" s="264" t="s">
        <v>600</v>
      </c>
      <c r="B6255" s="83" t="str">
        <f>Ubicación</f>
        <v>9 de Julio</v>
      </c>
      <c r="C6255" s="83"/>
      <c r="D6255" s="89"/>
      <c r="E6255" s="90"/>
      <c r="G6255" s="265"/>
    </row>
    <row r="6256" spans="1:7" ht="24" customHeight="1" x14ac:dyDescent="0.2">
      <c r="A6256" s="264" t="s">
        <v>38</v>
      </c>
      <c r="B6256" s="92">
        <f>IFERROR(VALUE(LEFT(B6257,FIND(".",B6257)-1)),"")</f>
        <v>11</v>
      </c>
      <c r="C6256" s="84" t="str">
        <f>IFERROR(VLOOKUP(B6256,Tabla_CyP,2,FALSE),"")</f>
        <v xml:space="preserve"> INSTALACIÓN ELÉCTRICA</v>
      </c>
      <c r="E6256" s="90"/>
      <c r="G6256" s="265"/>
    </row>
    <row r="6257" spans="1:123" ht="24" customHeight="1" x14ac:dyDescent="0.2">
      <c r="A6257" s="264" t="s">
        <v>24</v>
      </c>
      <c r="B6257" s="93" t="str">
        <f>IFERROR(VLOOKUP(COUNTIF($A$1:A6257,"ANALISIS DE PRECIOS"),Tabla_NumeroItem,2,FALSE),"")</f>
        <v>11.3.6</v>
      </c>
      <c r="C6257" s="84" t="str">
        <f>IFERROR(VLOOKUP(B6257,Tabla_CyP,2,FALSE),"")</f>
        <v>CANALIZACION ALARMA</v>
      </c>
      <c r="D6257" s="89"/>
      <c r="E6257" s="90"/>
      <c r="F6257" s="88" t="s">
        <v>25</v>
      </c>
      <c r="G6257" s="266" t="str">
        <f>IFERROR(VLOOKUP(B6257,Tabla_CyP,4,FALSE),"")</f>
        <v>m</v>
      </c>
    </row>
    <row r="6258" spans="1:123" ht="24" customHeight="1" x14ac:dyDescent="0.2">
      <c r="A6258" s="264"/>
      <c r="B6258" s="83"/>
      <c r="D6258" s="89"/>
      <c r="E6258" s="90"/>
      <c r="G6258" s="265"/>
    </row>
    <row r="6259" spans="1:123" ht="24" customHeight="1" x14ac:dyDescent="0.2">
      <c r="A6259" s="425" t="s">
        <v>506</v>
      </c>
      <c r="B6259" s="426"/>
      <c r="C6259" s="427" t="s">
        <v>0</v>
      </c>
      <c r="D6259" s="427" t="s">
        <v>26</v>
      </c>
      <c r="E6259" s="429" t="s">
        <v>27</v>
      </c>
      <c r="F6259" s="431" t="s">
        <v>28</v>
      </c>
      <c r="G6259" s="431" t="s">
        <v>29</v>
      </c>
    </row>
    <row r="6260" spans="1:123" s="89" customFormat="1" ht="24" customHeight="1" x14ac:dyDescent="0.2">
      <c r="A6260" s="94" t="s">
        <v>507</v>
      </c>
      <c r="B6260" s="94" t="s">
        <v>508</v>
      </c>
      <c r="C6260" s="428"/>
      <c r="D6260" s="428"/>
      <c r="E6260" s="430"/>
      <c r="F6260" s="432"/>
      <c r="G6260" s="432"/>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11.3.6</v>
      </c>
      <c r="B6299" s="276" t="str">
        <f>C6257</f>
        <v>CANALIZACION ALARMA</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ENI Nº 66</v>
      </c>
      <c r="C6304" s="82"/>
      <c r="D6304" s="82"/>
      <c r="E6304" s="82"/>
      <c r="F6304" s="88" t="s">
        <v>37</v>
      </c>
      <c r="G6304" s="263">
        <f>Fecha_Base</f>
        <v>0</v>
      </c>
    </row>
    <row r="6305" spans="1:123" ht="24" customHeight="1" x14ac:dyDescent="0.2">
      <c r="A6305" s="264" t="s">
        <v>600</v>
      </c>
      <c r="B6305" s="83" t="str">
        <f>Ubicación</f>
        <v>9 de Julio</v>
      </c>
      <c r="C6305" s="83"/>
      <c r="D6305" s="89"/>
      <c r="E6305" s="90"/>
      <c r="G6305" s="265"/>
    </row>
    <row r="6306" spans="1:123" ht="24" customHeight="1" x14ac:dyDescent="0.2">
      <c r="A6306" s="264" t="s">
        <v>38</v>
      </c>
      <c r="B6306" s="92">
        <f>IFERROR(VALUE(LEFT(B6307,FIND(".",B6307)-1)),"")</f>
        <v>11</v>
      </c>
      <c r="C6306" s="84" t="str">
        <f>IFERROR(VLOOKUP(B6306,Tabla_CyP,2,FALSE),"")</f>
        <v xml:space="preserve"> INSTALACIÓN ELÉCTRICA</v>
      </c>
      <c r="E6306" s="90"/>
      <c r="G6306" s="265"/>
    </row>
    <row r="6307" spans="1:123" ht="24" customHeight="1" x14ac:dyDescent="0.2">
      <c r="A6307" s="264" t="s">
        <v>24</v>
      </c>
      <c r="B6307" s="93" t="str">
        <f>IFERROR(VLOOKUP(COUNTIF($A$1:A6307,"ANALISIS DE PRECIOS"),Tabla_NumeroItem,2,FALSE),"")</f>
        <v>11.3.7</v>
      </c>
      <c r="C6307" s="84" t="str">
        <f>IFERROR(VLOOKUP(B6307,Tabla_CyP,2,FALSE),"")</f>
        <v>CAJA DE DERIVACION</v>
      </c>
      <c r="D6307" s="89"/>
      <c r="E6307" s="90"/>
      <c r="F6307" s="88" t="s">
        <v>25</v>
      </c>
      <c r="G6307" s="266" t="str">
        <f>IFERROR(VLOOKUP(B6307,Tabla_CyP,4,FALSE),"")</f>
        <v>Un</v>
      </c>
    </row>
    <row r="6308" spans="1:123" ht="24" customHeight="1" x14ac:dyDescent="0.2">
      <c r="A6308" s="264"/>
      <c r="B6308" s="83"/>
      <c r="D6308" s="89"/>
      <c r="E6308" s="90"/>
      <c r="G6308" s="265"/>
    </row>
    <row r="6309" spans="1:123" ht="24" customHeight="1" x14ac:dyDescent="0.2">
      <c r="A6309" s="425" t="s">
        <v>506</v>
      </c>
      <c r="B6309" s="426"/>
      <c r="C6309" s="427" t="s">
        <v>0</v>
      </c>
      <c r="D6309" s="427" t="s">
        <v>26</v>
      </c>
      <c r="E6309" s="429" t="s">
        <v>27</v>
      </c>
      <c r="F6309" s="431" t="s">
        <v>28</v>
      </c>
      <c r="G6309" s="431" t="s">
        <v>29</v>
      </c>
    </row>
    <row r="6310" spans="1:123" s="89" customFormat="1" ht="24" customHeight="1" x14ac:dyDescent="0.2">
      <c r="A6310" s="94" t="s">
        <v>507</v>
      </c>
      <c r="B6310" s="94" t="s">
        <v>508</v>
      </c>
      <c r="C6310" s="428"/>
      <c r="D6310" s="428"/>
      <c r="E6310" s="430"/>
      <c r="F6310" s="432"/>
      <c r="G6310" s="432"/>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11.3.7</v>
      </c>
      <c r="B6349" s="276" t="str">
        <f>C6307</f>
        <v>CAJA DE DERIVACION</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ENI Nº 66</v>
      </c>
      <c r="C6354" s="82"/>
      <c r="D6354" s="82"/>
      <c r="E6354" s="82"/>
      <c r="F6354" s="88" t="s">
        <v>37</v>
      </c>
      <c r="G6354" s="263">
        <f>Fecha_Base</f>
        <v>0</v>
      </c>
    </row>
    <row r="6355" spans="1:123" ht="24" customHeight="1" x14ac:dyDescent="0.2">
      <c r="A6355" s="264" t="s">
        <v>600</v>
      </c>
      <c r="B6355" s="83" t="str">
        <f>Ubicación</f>
        <v>9 de Julio</v>
      </c>
      <c r="C6355" s="83"/>
      <c r="D6355" s="89"/>
      <c r="E6355" s="90"/>
      <c r="G6355" s="265"/>
    </row>
    <row r="6356" spans="1:123" ht="24" customHeight="1" x14ac:dyDescent="0.2">
      <c r="A6356" s="264" t="s">
        <v>38</v>
      </c>
      <c r="B6356" s="92">
        <f>IFERROR(VALUE(LEFT(B6357,FIND(".",B6357)-1)),"")</f>
        <v>11</v>
      </c>
      <c r="C6356" s="84" t="str">
        <f>IFERROR(VLOOKUP(B6356,Tabla_CyP,2,FALSE),"")</f>
        <v xml:space="preserve"> INSTALACIÓN ELÉCTRICA</v>
      </c>
      <c r="E6356" s="90"/>
      <c r="G6356" s="265"/>
    </row>
    <row r="6357" spans="1:123" ht="24" customHeight="1" x14ac:dyDescent="0.2">
      <c r="A6357" s="264" t="s">
        <v>24</v>
      </c>
      <c r="B6357" s="93" t="str">
        <f>IFERROR(VLOOKUP(COUNTIF($A$1:A6357,"ANALISIS DE PRECIOS"),Tabla_NumeroItem,2,FALSE),"")</f>
        <v>11.3.8</v>
      </c>
      <c r="C6357" s="84" t="str">
        <f>IFERROR(VLOOKUP(B6357,Tabla_CyP,2,FALSE),"")</f>
        <v>PULSADOR DE TIMBRE</v>
      </c>
      <c r="D6357" s="89"/>
      <c r="E6357" s="90"/>
      <c r="F6357" s="88" t="s">
        <v>25</v>
      </c>
      <c r="G6357" s="266" t="str">
        <f>IFERROR(VLOOKUP(B6357,Tabla_CyP,4,FALSE),"")</f>
        <v>Un</v>
      </c>
    </row>
    <row r="6358" spans="1:123" ht="24" customHeight="1" x14ac:dyDescent="0.2">
      <c r="A6358" s="264"/>
      <c r="B6358" s="83"/>
      <c r="D6358" s="89"/>
      <c r="E6358" s="90"/>
      <c r="G6358" s="265"/>
    </row>
    <row r="6359" spans="1:123" ht="24" customHeight="1" x14ac:dyDescent="0.2">
      <c r="A6359" s="425" t="s">
        <v>506</v>
      </c>
      <c r="B6359" s="426"/>
      <c r="C6359" s="427" t="s">
        <v>0</v>
      </c>
      <c r="D6359" s="427" t="s">
        <v>26</v>
      </c>
      <c r="E6359" s="429" t="s">
        <v>27</v>
      </c>
      <c r="F6359" s="431" t="s">
        <v>28</v>
      </c>
      <c r="G6359" s="431" t="s">
        <v>29</v>
      </c>
    </row>
    <row r="6360" spans="1:123" s="89" customFormat="1" ht="24" customHeight="1" x14ac:dyDescent="0.2">
      <c r="A6360" s="94" t="s">
        <v>507</v>
      </c>
      <c r="B6360" s="94" t="s">
        <v>508</v>
      </c>
      <c r="C6360" s="428"/>
      <c r="D6360" s="428"/>
      <c r="E6360" s="430"/>
      <c r="F6360" s="432"/>
      <c r="G6360" s="432"/>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11.3.8</v>
      </c>
      <c r="B6399" s="276" t="str">
        <f>C6357</f>
        <v>PULSADOR DE TIMBRE</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ENI Nº 66</v>
      </c>
      <c r="C6404" s="82"/>
      <c r="D6404" s="82"/>
      <c r="E6404" s="82"/>
      <c r="F6404" s="88" t="s">
        <v>37</v>
      </c>
      <c r="G6404" s="263">
        <f>Fecha_Base</f>
        <v>0</v>
      </c>
    </row>
    <row r="6405" spans="1:123" ht="24" customHeight="1" x14ac:dyDescent="0.2">
      <c r="A6405" s="264" t="s">
        <v>600</v>
      </c>
      <c r="B6405" s="83" t="str">
        <f>Ubicación</f>
        <v>9 de Julio</v>
      </c>
      <c r="C6405" s="83"/>
      <c r="D6405" s="89"/>
      <c r="E6405" s="90"/>
      <c r="G6405" s="265"/>
    </row>
    <row r="6406" spans="1:123" ht="24" customHeight="1" x14ac:dyDescent="0.2">
      <c r="A6406" s="264" t="s">
        <v>38</v>
      </c>
      <c r="B6406" s="92">
        <f>IFERROR(VALUE(LEFT(B6407,FIND(".",B6407)-1)),"")</f>
        <v>11</v>
      </c>
      <c r="C6406" s="84" t="str">
        <f>IFERROR(VLOOKUP(B6406,Tabla_CyP,2,FALSE),"")</f>
        <v xml:space="preserve"> INSTALACIÓN ELÉCTRICA</v>
      </c>
      <c r="E6406" s="90"/>
      <c r="G6406" s="265"/>
    </row>
    <row r="6407" spans="1:123" ht="24" customHeight="1" x14ac:dyDescent="0.2">
      <c r="A6407" s="264" t="s">
        <v>24</v>
      </c>
      <c r="B6407" s="93" t="str">
        <f>IFERROR(VLOOKUP(COUNTIF($A$1:A6407,"ANALISIS DE PRECIOS"),Tabla_NumeroItem,2,FALSE),"")</f>
        <v>11.3.9</v>
      </c>
      <c r="C6407" s="84" t="str">
        <f>IFERROR(VLOOKUP(B6407,Tabla_CyP,2,FALSE),"")</f>
        <v>SIRENA Y LUZ ESTROBOSCOPICA</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25" t="s">
        <v>506</v>
      </c>
      <c r="B6409" s="426"/>
      <c r="C6409" s="427" t="s">
        <v>0</v>
      </c>
      <c r="D6409" s="427" t="s">
        <v>26</v>
      </c>
      <c r="E6409" s="429" t="s">
        <v>27</v>
      </c>
      <c r="F6409" s="431" t="s">
        <v>28</v>
      </c>
      <c r="G6409" s="431" t="s">
        <v>29</v>
      </c>
    </row>
    <row r="6410" spans="1:123" s="89" customFormat="1" ht="24" customHeight="1" x14ac:dyDescent="0.2">
      <c r="A6410" s="94" t="s">
        <v>507</v>
      </c>
      <c r="B6410" s="94" t="s">
        <v>508</v>
      </c>
      <c r="C6410" s="428"/>
      <c r="D6410" s="428"/>
      <c r="E6410" s="430"/>
      <c r="F6410" s="432"/>
      <c r="G6410" s="432"/>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11.3.9</v>
      </c>
      <c r="B6449" s="276" t="str">
        <f>C6407</f>
        <v>SIRENA Y LUZ ESTROBOSCOPICA</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ENI Nº 66</v>
      </c>
      <c r="C6454" s="82"/>
      <c r="D6454" s="82"/>
      <c r="E6454" s="82"/>
      <c r="F6454" s="88" t="s">
        <v>37</v>
      </c>
      <c r="G6454" s="263">
        <f>Fecha_Base</f>
        <v>0</v>
      </c>
    </row>
    <row r="6455" spans="1:123" ht="24" customHeight="1" x14ac:dyDescent="0.2">
      <c r="A6455" s="264" t="s">
        <v>600</v>
      </c>
      <c r="B6455" s="83" t="str">
        <f>Ubicación</f>
        <v>9 de Julio</v>
      </c>
      <c r="C6455" s="83"/>
      <c r="D6455" s="89"/>
      <c r="E6455" s="90"/>
      <c r="G6455" s="265"/>
    </row>
    <row r="6456" spans="1:123" ht="24" customHeight="1" x14ac:dyDescent="0.2">
      <c r="A6456" s="264" t="s">
        <v>38</v>
      </c>
      <c r="B6456" s="92">
        <f>IFERROR(VALUE(LEFT(B6457,FIND(".",B6457)-1)),"")</f>
        <v>11</v>
      </c>
      <c r="C6456" s="84" t="str">
        <f>IFERROR(VLOOKUP(B6456,Tabla_CyP,2,FALSE),"")</f>
        <v xml:space="preserve"> INSTALACIÓN ELÉCTRICA</v>
      </c>
      <c r="E6456" s="90"/>
      <c r="G6456" s="265"/>
    </row>
    <row r="6457" spans="1:123" ht="24" customHeight="1" x14ac:dyDescent="0.2">
      <c r="A6457" s="264" t="s">
        <v>24</v>
      </c>
      <c r="B6457" s="93" t="str">
        <f>IFERROR(VLOOKUP(COUNTIF($A$1:A6457,"ANALISIS DE PRECIOS"),Tabla_NumeroItem,2,FALSE),"")</f>
        <v>11.3.10</v>
      </c>
      <c r="C6457" s="84" t="str">
        <f>IFERROR(VLOOKUP(B6457,Tabla_CyP,2,FALSE),"")</f>
        <v>SENSORES</v>
      </c>
      <c r="D6457" s="89"/>
      <c r="E6457" s="90"/>
      <c r="F6457" s="88" t="s">
        <v>25</v>
      </c>
      <c r="G6457" s="266" t="str">
        <f>IFERROR(VLOOKUP(B6457,Tabla_CyP,4,FALSE),"")</f>
        <v>Un</v>
      </c>
    </row>
    <row r="6458" spans="1:123" ht="24" customHeight="1" x14ac:dyDescent="0.2">
      <c r="A6458" s="264"/>
      <c r="B6458" s="83"/>
      <c r="D6458" s="89"/>
      <c r="E6458" s="90"/>
      <c r="G6458" s="265"/>
    </row>
    <row r="6459" spans="1:123" ht="24" customHeight="1" x14ac:dyDescent="0.2">
      <c r="A6459" s="425" t="s">
        <v>506</v>
      </c>
      <c r="B6459" s="426"/>
      <c r="C6459" s="427" t="s">
        <v>0</v>
      </c>
      <c r="D6459" s="427" t="s">
        <v>26</v>
      </c>
      <c r="E6459" s="429" t="s">
        <v>27</v>
      </c>
      <c r="F6459" s="431" t="s">
        <v>28</v>
      </c>
      <c r="G6459" s="431" t="s">
        <v>29</v>
      </c>
    </row>
    <row r="6460" spans="1:123" s="89" customFormat="1" ht="24" customHeight="1" x14ac:dyDescent="0.2">
      <c r="A6460" s="94" t="s">
        <v>507</v>
      </c>
      <c r="B6460" s="94" t="s">
        <v>508</v>
      </c>
      <c r="C6460" s="428"/>
      <c r="D6460" s="428"/>
      <c r="E6460" s="430"/>
      <c r="F6460" s="432"/>
      <c r="G6460" s="432"/>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11.3.10</v>
      </c>
      <c r="B6499" s="276" t="str">
        <f>C6457</f>
        <v>SENSORES</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ENI Nº 66</v>
      </c>
      <c r="C6504" s="82"/>
      <c r="D6504" s="82"/>
      <c r="E6504" s="82"/>
      <c r="F6504" s="88" t="s">
        <v>37</v>
      </c>
      <c r="G6504" s="263">
        <f>Fecha_Base</f>
        <v>0</v>
      </c>
    </row>
    <row r="6505" spans="1:123" ht="24" customHeight="1" x14ac:dyDescent="0.2">
      <c r="A6505" s="264" t="s">
        <v>600</v>
      </c>
      <c r="B6505" s="83" t="str">
        <f>Ubicación</f>
        <v>9 de Julio</v>
      </c>
      <c r="C6505" s="83"/>
      <c r="D6505" s="89"/>
      <c r="E6505" s="90"/>
      <c r="G6505" s="265"/>
    </row>
    <row r="6506" spans="1:123" ht="24" customHeight="1" x14ac:dyDescent="0.2">
      <c r="A6506" s="264" t="s">
        <v>38</v>
      </c>
      <c r="B6506" s="92">
        <f>IFERROR(VALUE(LEFT(B6507,FIND(".",B6507)-1)),"")</f>
        <v>11</v>
      </c>
      <c r="C6506" s="84" t="str">
        <f>IFERROR(VLOOKUP(B6506,Tabla_CyP,2,FALSE),"")</f>
        <v xml:space="preserve"> INSTALACIÓN ELÉCTRICA</v>
      </c>
      <c r="E6506" s="90"/>
      <c r="G6506" s="265"/>
    </row>
    <row r="6507" spans="1:123" ht="24" customHeight="1" x14ac:dyDescent="0.2">
      <c r="A6507" s="264" t="s">
        <v>24</v>
      </c>
      <c r="B6507" s="93" t="str">
        <f>IFERROR(VLOOKUP(COUNTIF($A$1:A6507,"ANALISIS DE PRECIOS"),Tabla_NumeroItem,2,FALSE),"")</f>
        <v>11.3.11</v>
      </c>
      <c r="C6507" s="84" t="str">
        <f>IFERROR(VLOOKUP(B6507,Tabla_CyP,2,FALSE),"")</f>
        <v>CAMPANILLA</v>
      </c>
      <c r="D6507" s="89"/>
      <c r="E6507" s="90"/>
      <c r="F6507" s="88" t="s">
        <v>25</v>
      </c>
      <c r="G6507" s="266" t="str">
        <f>IFERROR(VLOOKUP(B6507,Tabla_CyP,4,FALSE),"")</f>
        <v>Un</v>
      </c>
    </row>
    <row r="6508" spans="1:123" ht="24" customHeight="1" x14ac:dyDescent="0.2">
      <c r="A6508" s="264"/>
      <c r="B6508" s="83"/>
      <c r="D6508" s="89"/>
      <c r="E6508" s="90"/>
      <c r="G6508" s="265"/>
    </row>
    <row r="6509" spans="1:123" ht="24" customHeight="1" x14ac:dyDescent="0.2">
      <c r="A6509" s="425" t="s">
        <v>506</v>
      </c>
      <c r="B6509" s="426"/>
      <c r="C6509" s="427" t="s">
        <v>0</v>
      </c>
      <c r="D6509" s="427" t="s">
        <v>26</v>
      </c>
      <c r="E6509" s="429" t="s">
        <v>27</v>
      </c>
      <c r="F6509" s="431" t="s">
        <v>28</v>
      </c>
      <c r="G6509" s="431" t="s">
        <v>29</v>
      </c>
    </row>
    <row r="6510" spans="1:123" s="89" customFormat="1" ht="24" customHeight="1" x14ac:dyDescent="0.2">
      <c r="A6510" s="94" t="s">
        <v>507</v>
      </c>
      <c r="B6510" s="94" t="s">
        <v>508</v>
      </c>
      <c r="C6510" s="428"/>
      <c r="D6510" s="428"/>
      <c r="E6510" s="430"/>
      <c r="F6510" s="432"/>
      <c r="G6510" s="432"/>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11.3.11</v>
      </c>
      <c r="B6549" s="276" t="str">
        <f>C6507</f>
        <v>CAMPANILLA</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ENI Nº 66</v>
      </c>
      <c r="C6554" s="82"/>
      <c r="D6554" s="82"/>
      <c r="E6554" s="82"/>
      <c r="F6554" s="88" t="s">
        <v>37</v>
      </c>
      <c r="G6554" s="263">
        <f>Fecha_Base</f>
        <v>0</v>
      </c>
    </row>
    <row r="6555" spans="1:123" ht="24" customHeight="1" x14ac:dyDescent="0.2">
      <c r="A6555" s="264" t="s">
        <v>600</v>
      </c>
      <c r="B6555" s="83" t="str">
        <f>Ubicación</f>
        <v>9 de Julio</v>
      </c>
      <c r="C6555" s="83"/>
      <c r="D6555" s="89"/>
      <c r="E6555" s="90"/>
      <c r="G6555" s="265"/>
    </row>
    <row r="6556" spans="1:123" ht="24" customHeight="1" x14ac:dyDescent="0.2">
      <c r="A6556" s="264" t="s">
        <v>38</v>
      </c>
      <c r="B6556" s="92">
        <f>IFERROR(VALUE(LEFT(B6557,FIND(".",B6557)-1)),"")</f>
        <v>11</v>
      </c>
      <c r="C6556" s="84" t="str">
        <f>IFERROR(VLOOKUP(B6556,Tabla_CyP,2,FALSE),"")</f>
        <v xml:space="preserve"> INSTALACIÓN ELÉCTRICA</v>
      </c>
      <c r="E6556" s="90"/>
      <c r="G6556" s="265"/>
    </row>
    <row r="6557" spans="1:123" ht="24" customHeight="1" x14ac:dyDescent="0.2">
      <c r="A6557" s="264" t="s">
        <v>24</v>
      </c>
      <c r="B6557" s="93" t="str">
        <f>IFERROR(VLOOKUP(COUNTIF($A$1:A6557,"ANALISIS DE PRECIOS"),Tabla_NumeroItem,2,FALSE),"")</f>
        <v>11.3.12</v>
      </c>
      <c r="C6557" s="84" t="str">
        <f>IFERROR(VLOOKUP(B6557,Tabla_CyP,2,FALSE),"")</f>
        <v>BOCA RJ11</v>
      </c>
      <c r="D6557" s="89"/>
      <c r="E6557" s="90"/>
      <c r="F6557" s="88" t="s">
        <v>25</v>
      </c>
      <c r="G6557" s="266" t="str">
        <f>IFERROR(VLOOKUP(B6557,Tabla_CyP,4,FALSE),"")</f>
        <v>Un</v>
      </c>
    </row>
    <row r="6558" spans="1:123" ht="24" customHeight="1" x14ac:dyDescent="0.2">
      <c r="A6558" s="264"/>
      <c r="B6558" s="83"/>
      <c r="D6558" s="89"/>
      <c r="E6558" s="90"/>
      <c r="G6558" s="265"/>
    </row>
    <row r="6559" spans="1:123" ht="24" customHeight="1" x14ac:dyDescent="0.2">
      <c r="A6559" s="425" t="s">
        <v>506</v>
      </c>
      <c r="B6559" s="426"/>
      <c r="C6559" s="427" t="s">
        <v>0</v>
      </c>
      <c r="D6559" s="427" t="s">
        <v>26</v>
      </c>
      <c r="E6559" s="429" t="s">
        <v>27</v>
      </c>
      <c r="F6559" s="431" t="s">
        <v>28</v>
      </c>
      <c r="G6559" s="431" t="s">
        <v>29</v>
      </c>
    </row>
    <row r="6560" spans="1:123" s="89" customFormat="1" ht="24" customHeight="1" x14ac:dyDescent="0.2">
      <c r="A6560" s="94" t="s">
        <v>507</v>
      </c>
      <c r="B6560" s="94" t="s">
        <v>508</v>
      </c>
      <c r="C6560" s="428"/>
      <c r="D6560" s="428"/>
      <c r="E6560" s="430"/>
      <c r="F6560" s="432"/>
      <c r="G6560" s="432"/>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11.3.12</v>
      </c>
      <c r="B6599" s="276" t="str">
        <f>C6557</f>
        <v>BOCA RJ11</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ENI Nº 66</v>
      </c>
      <c r="C6604" s="82"/>
      <c r="D6604" s="82"/>
      <c r="E6604" s="82"/>
      <c r="F6604" s="88" t="s">
        <v>37</v>
      </c>
      <c r="G6604" s="263">
        <f>Fecha_Base</f>
        <v>0</v>
      </c>
    </row>
    <row r="6605" spans="1:7" ht="24" customHeight="1" x14ac:dyDescent="0.2">
      <c r="A6605" s="264" t="s">
        <v>600</v>
      </c>
      <c r="B6605" s="83" t="str">
        <f>Ubicación</f>
        <v>9 de Julio</v>
      </c>
      <c r="C6605" s="83"/>
      <c r="D6605" s="89"/>
      <c r="E6605" s="90"/>
      <c r="G6605" s="265"/>
    </row>
    <row r="6606" spans="1:7" ht="24" customHeight="1" x14ac:dyDescent="0.2">
      <c r="A6606" s="264" t="s">
        <v>38</v>
      </c>
      <c r="B6606" s="92">
        <f>IFERROR(VALUE(LEFT(B6607,FIND(".",B6607)-1)),"")</f>
        <v>11</v>
      </c>
      <c r="C6606" s="84" t="str">
        <f>IFERROR(VLOOKUP(B6606,Tabla_CyP,2,FALSE),"")</f>
        <v xml:space="preserve"> INSTALACIÓN ELÉCTRICA</v>
      </c>
      <c r="E6606" s="90"/>
      <c r="G6606" s="265"/>
    </row>
    <row r="6607" spans="1:7" ht="24" customHeight="1" x14ac:dyDescent="0.2">
      <c r="A6607" s="264" t="s">
        <v>24</v>
      </c>
      <c r="B6607" s="93" t="str">
        <f>IFERROR(VLOOKUP(COUNTIF($A$1:A6607,"ANALISIS DE PRECIOS"),Tabla_NumeroItem,2,FALSE),"")</f>
        <v>11.3.13</v>
      </c>
      <c r="C6607" s="84" t="str">
        <f>IFERROR(VLOOKUP(B6607,Tabla_CyP,2,FALSE),"")</f>
        <v>SIRENA INTERIOR</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25" t="s">
        <v>506</v>
      </c>
      <c r="B6609" s="426"/>
      <c r="C6609" s="427" t="s">
        <v>0</v>
      </c>
      <c r="D6609" s="427" t="s">
        <v>26</v>
      </c>
      <c r="E6609" s="429" t="s">
        <v>27</v>
      </c>
      <c r="F6609" s="431" t="s">
        <v>28</v>
      </c>
      <c r="G6609" s="431" t="s">
        <v>29</v>
      </c>
    </row>
    <row r="6610" spans="1:123" s="89" customFormat="1" ht="24" customHeight="1" x14ac:dyDescent="0.2">
      <c r="A6610" s="94" t="s">
        <v>507</v>
      </c>
      <c r="B6610" s="94" t="s">
        <v>508</v>
      </c>
      <c r="C6610" s="428"/>
      <c r="D6610" s="428"/>
      <c r="E6610" s="430"/>
      <c r="F6610" s="432"/>
      <c r="G6610" s="432"/>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11.3.13</v>
      </c>
      <c r="B6649" s="276" t="str">
        <f>C6607</f>
        <v>SIRENA INTERIOR</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ENI Nº 66</v>
      </c>
      <c r="C6654" s="82"/>
      <c r="D6654" s="82"/>
      <c r="E6654" s="82"/>
      <c r="F6654" s="88" t="s">
        <v>37</v>
      </c>
      <c r="G6654" s="263">
        <f>Fecha_Base</f>
        <v>0</v>
      </c>
    </row>
    <row r="6655" spans="1:7" ht="24" customHeight="1" x14ac:dyDescent="0.2">
      <c r="A6655" s="264" t="s">
        <v>600</v>
      </c>
      <c r="B6655" s="83" t="str">
        <f>Ubicación</f>
        <v>9 de Julio</v>
      </c>
      <c r="C6655" s="83"/>
      <c r="D6655" s="89"/>
      <c r="E6655" s="90"/>
      <c r="G6655" s="265"/>
    </row>
    <row r="6656" spans="1:7" ht="24" customHeight="1" x14ac:dyDescent="0.2">
      <c r="A6656" s="264" t="s">
        <v>38</v>
      </c>
      <c r="B6656" s="92">
        <f>IFERROR(VALUE(LEFT(B6657,FIND(".",B6657)-1)),"")</f>
        <v>11</v>
      </c>
      <c r="C6656" s="84" t="str">
        <f>IFERROR(VLOOKUP(B6656,Tabla_CyP,2,FALSE),"")</f>
        <v xml:space="preserve"> INSTALACIÓN ELÉCTRICA</v>
      </c>
      <c r="E6656" s="90"/>
      <c r="G6656" s="265"/>
    </row>
    <row r="6657" spans="1:123" ht="24" customHeight="1" x14ac:dyDescent="0.2">
      <c r="A6657" s="264" t="s">
        <v>24</v>
      </c>
      <c r="B6657" s="93" t="str">
        <f>IFERROR(VLOOKUP(COUNTIF($A$1:A6657,"ANALISIS DE PRECIOS"),Tabla_NumeroItem,2,FALSE),"")</f>
        <v>11.3.14</v>
      </c>
      <c r="C6657" s="84" t="str">
        <f>IFERROR(VLOOKUP(B6657,Tabla_CyP,2,FALSE),"")</f>
        <v>CONDUCTORES</v>
      </c>
      <c r="D6657" s="89"/>
      <c r="E6657" s="90"/>
      <c r="F6657" s="88" t="s">
        <v>25</v>
      </c>
      <c r="G6657" s="266" t="str">
        <f>IFERROR(VLOOKUP(B6657,Tabla_CyP,4,FALSE),"")</f>
        <v>m</v>
      </c>
    </row>
    <row r="6658" spans="1:123" ht="24" customHeight="1" x14ac:dyDescent="0.2">
      <c r="A6658" s="264"/>
      <c r="B6658" s="83"/>
      <c r="D6658" s="89"/>
      <c r="E6658" s="90"/>
      <c r="G6658" s="265"/>
    </row>
    <row r="6659" spans="1:123" ht="24" customHeight="1" x14ac:dyDescent="0.2">
      <c r="A6659" s="425" t="s">
        <v>506</v>
      </c>
      <c r="B6659" s="426"/>
      <c r="C6659" s="427" t="s">
        <v>0</v>
      </c>
      <c r="D6659" s="427" t="s">
        <v>26</v>
      </c>
      <c r="E6659" s="429" t="s">
        <v>27</v>
      </c>
      <c r="F6659" s="431" t="s">
        <v>28</v>
      </c>
      <c r="G6659" s="431" t="s">
        <v>29</v>
      </c>
    </row>
    <row r="6660" spans="1:123" s="89" customFormat="1" ht="24" customHeight="1" x14ac:dyDescent="0.2">
      <c r="A6660" s="94" t="s">
        <v>507</v>
      </c>
      <c r="B6660" s="94" t="s">
        <v>508</v>
      </c>
      <c r="C6660" s="428"/>
      <c r="D6660" s="428"/>
      <c r="E6660" s="430"/>
      <c r="F6660" s="432"/>
      <c r="G6660" s="432"/>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11.3.14</v>
      </c>
      <c r="B6699" s="276" t="str">
        <f>C6657</f>
        <v>CONDUCTORES</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ENI Nº 66</v>
      </c>
      <c r="C6704" s="82"/>
      <c r="D6704" s="82"/>
      <c r="E6704" s="82"/>
      <c r="F6704" s="88" t="s">
        <v>37</v>
      </c>
      <c r="G6704" s="263">
        <f>Fecha_Base</f>
        <v>0</v>
      </c>
    </row>
    <row r="6705" spans="1:123" ht="24" customHeight="1" x14ac:dyDescent="0.2">
      <c r="A6705" s="264" t="s">
        <v>600</v>
      </c>
      <c r="B6705" s="83" t="str">
        <f>Ubicación</f>
        <v>9 de Julio</v>
      </c>
      <c r="C6705" s="83"/>
      <c r="D6705" s="89"/>
      <c r="E6705" s="90"/>
      <c r="G6705" s="265"/>
    </row>
    <row r="6706" spans="1:123" ht="24" customHeight="1" x14ac:dyDescent="0.2">
      <c r="A6706" s="264" t="s">
        <v>38</v>
      </c>
      <c r="B6706" s="92">
        <f>IFERROR(VALUE(LEFT(B6707,FIND(".",B6707)-1)),"")</f>
        <v>11</v>
      </c>
      <c r="C6706" s="84" t="str">
        <f>IFERROR(VLOOKUP(B6706,Tabla_CyP,2,FALSE),"")</f>
        <v xml:space="preserve"> INSTALACIÓN ELÉCTRICA</v>
      </c>
      <c r="E6706" s="90"/>
      <c r="G6706" s="265"/>
    </row>
    <row r="6707" spans="1:123" ht="24" customHeight="1" x14ac:dyDescent="0.2">
      <c r="A6707" s="264" t="s">
        <v>24</v>
      </c>
      <c r="B6707" s="93" t="str">
        <f>IFERROR(VLOOKUP(COUNTIF($A$1:A6707,"ANALISIS DE PRECIOS"),Tabla_NumeroItem,2,FALSE),"")</f>
        <v>11.3.15</v>
      </c>
      <c r="C6707" s="84" t="str">
        <f>IFERROR(VLOOKUP(B6707,Tabla_CyP,2,FALSE),"")</f>
        <v>CONDUCTOR ALARMA</v>
      </c>
      <c r="D6707" s="89"/>
      <c r="E6707" s="90"/>
      <c r="F6707" s="88" t="s">
        <v>25</v>
      </c>
      <c r="G6707" s="266" t="str">
        <f>IFERROR(VLOOKUP(B6707,Tabla_CyP,4,FALSE),"")</f>
        <v>m</v>
      </c>
    </row>
    <row r="6708" spans="1:123" ht="24" customHeight="1" x14ac:dyDescent="0.2">
      <c r="A6708" s="264"/>
      <c r="B6708" s="83"/>
      <c r="D6708" s="89"/>
      <c r="E6708" s="90"/>
      <c r="G6708" s="265"/>
    </row>
    <row r="6709" spans="1:123" ht="24" customHeight="1" x14ac:dyDescent="0.2">
      <c r="A6709" s="425" t="s">
        <v>506</v>
      </c>
      <c r="B6709" s="426"/>
      <c r="C6709" s="427" t="s">
        <v>0</v>
      </c>
      <c r="D6709" s="427" t="s">
        <v>26</v>
      </c>
      <c r="E6709" s="429" t="s">
        <v>27</v>
      </c>
      <c r="F6709" s="431" t="s">
        <v>28</v>
      </c>
      <c r="G6709" s="431" t="s">
        <v>29</v>
      </c>
    </row>
    <row r="6710" spans="1:123" s="89" customFormat="1" ht="24" customHeight="1" x14ac:dyDescent="0.2">
      <c r="A6710" s="94" t="s">
        <v>507</v>
      </c>
      <c r="B6710" s="94" t="s">
        <v>508</v>
      </c>
      <c r="C6710" s="428"/>
      <c r="D6710" s="428"/>
      <c r="E6710" s="430"/>
      <c r="F6710" s="432"/>
      <c r="G6710" s="432"/>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11.3.15</v>
      </c>
      <c r="B6749" s="276" t="str">
        <f>C6707</f>
        <v>CONDUCTOR ALARMA</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ENI Nº 66</v>
      </c>
      <c r="C6754" s="82"/>
      <c r="D6754" s="82"/>
      <c r="E6754" s="82"/>
      <c r="F6754" s="88" t="s">
        <v>37</v>
      </c>
      <c r="G6754" s="263">
        <f>Fecha_Base</f>
        <v>0</v>
      </c>
    </row>
    <row r="6755" spans="1:123" ht="24" customHeight="1" x14ac:dyDescent="0.2">
      <c r="A6755" s="264" t="s">
        <v>600</v>
      </c>
      <c r="B6755" s="83" t="str">
        <f>Ubicación</f>
        <v>9 de Julio</v>
      </c>
      <c r="C6755" s="83"/>
      <c r="D6755" s="89"/>
      <c r="E6755" s="90"/>
      <c r="G6755" s="265"/>
    </row>
    <row r="6756" spans="1:123" ht="24" customHeight="1" x14ac:dyDescent="0.2">
      <c r="A6756" s="264" t="s">
        <v>38</v>
      </c>
      <c r="B6756" s="92">
        <f>IFERROR(VALUE(LEFT(B6757,FIND(".",B6757)-1)),"")</f>
        <v>11</v>
      </c>
      <c r="C6756" s="84" t="str">
        <f>IFERROR(VLOOKUP(B6756,Tabla_CyP,2,FALSE),"")</f>
        <v xml:space="preserve"> INSTALACIÓN ELÉCTRICA</v>
      </c>
      <c r="E6756" s="90"/>
      <c r="G6756" s="265"/>
    </row>
    <row r="6757" spans="1:123" ht="24" customHeight="1" x14ac:dyDescent="0.2">
      <c r="A6757" s="264" t="s">
        <v>24</v>
      </c>
      <c r="B6757" s="93" t="str">
        <f>IFERROR(VLOOKUP(COUNTIF($A$1:A6757,"ANALISIS DE PRECIOS"),Tabla_NumeroItem,2,FALSE),"")</f>
        <v>11.4.1.1</v>
      </c>
      <c r="C6757" s="84" t="str">
        <f>IFERROR(VLOOKUP(B6757,Tabla_CyP,2,FALSE),"")</f>
        <v>FLOURESCENTE LED</v>
      </c>
      <c r="D6757" s="89"/>
      <c r="E6757" s="90"/>
      <c r="F6757" s="88" t="s">
        <v>25</v>
      </c>
      <c r="G6757" s="266" t="str">
        <f>IFERROR(VLOOKUP(B6757,Tabla_CyP,4,FALSE),"")</f>
        <v>Un</v>
      </c>
    </row>
    <row r="6758" spans="1:123" ht="24" customHeight="1" x14ac:dyDescent="0.2">
      <c r="A6758" s="264"/>
      <c r="B6758" s="83"/>
      <c r="D6758" s="89"/>
      <c r="E6758" s="90"/>
      <c r="G6758" s="265"/>
    </row>
    <row r="6759" spans="1:123" ht="24" customHeight="1" x14ac:dyDescent="0.2">
      <c r="A6759" s="425" t="s">
        <v>506</v>
      </c>
      <c r="B6759" s="426"/>
      <c r="C6759" s="427" t="s">
        <v>0</v>
      </c>
      <c r="D6759" s="427" t="s">
        <v>26</v>
      </c>
      <c r="E6759" s="429" t="s">
        <v>27</v>
      </c>
      <c r="F6759" s="431" t="s">
        <v>28</v>
      </c>
      <c r="G6759" s="431" t="s">
        <v>29</v>
      </c>
    </row>
    <row r="6760" spans="1:123" s="89" customFormat="1" ht="24" customHeight="1" x14ac:dyDescent="0.2">
      <c r="A6760" s="94" t="s">
        <v>507</v>
      </c>
      <c r="B6760" s="94" t="s">
        <v>508</v>
      </c>
      <c r="C6760" s="428"/>
      <c r="D6760" s="428"/>
      <c r="E6760" s="430"/>
      <c r="F6760" s="432"/>
      <c r="G6760" s="432"/>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11.4.1.1</v>
      </c>
      <c r="B6799" s="276" t="str">
        <f>C6757</f>
        <v>FLOURESCENTE LED</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ENI Nº 66</v>
      </c>
      <c r="C6804" s="82"/>
      <c r="D6804" s="82"/>
      <c r="E6804" s="82"/>
      <c r="F6804" s="88" t="s">
        <v>37</v>
      </c>
      <c r="G6804" s="263">
        <f>Fecha_Base</f>
        <v>0</v>
      </c>
    </row>
    <row r="6805" spans="1:123" ht="24" customHeight="1" x14ac:dyDescent="0.2">
      <c r="A6805" s="264" t="s">
        <v>600</v>
      </c>
      <c r="B6805" s="83" t="str">
        <f>Ubicación</f>
        <v>9 de Julio</v>
      </c>
      <c r="C6805" s="83"/>
      <c r="D6805" s="89"/>
      <c r="E6805" s="90"/>
      <c r="G6805" s="265"/>
    </row>
    <row r="6806" spans="1:123" ht="24" customHeight="1" x14ac:dyDescent="0.2">
      <c r="A6806" s="264" t="s">
        <v>38</v>
      </c>
      <c r="B6806" s="92">
        <f>IFERROR(VALUE(LEFT(B6807,FIND(".",B6807)-1)),"")</f>
        <v>11</v>
      </c>
      <c r="C6806" s="84" t="str">
        <f>IFERROR(VLOOKUP(B6806,Tabla_CyP,2,FALSE),"")</f>
        <v xml:space="preserve"> INSTALACIÓN ELÉCTRICA</v>
      </c>
      <c r="E6806" s="90"/>
      <c r="G6806" s="265"/>
    </row>
    <row r="6807" spans="1:123" ht="24" customHeight="1" x14ac:dyDescent="0.2">
      <c r="A6807" s="264" t="s">
        <v>24</v>
      </c>
      <c r="B6807" s="93" t="str">
        <f>IFERROR(VLOOKUP(COUNTIF($A$1:A6807,"ANALISIS DE PRECIOS"),Tabla_NumeroItem,2,FALSE),"")</f>
        <v>11.4.1.2</v>
      </c>
      <c r="C6807" s="84" t="str">
        <f>IFERROR(VLOOKUP(B6807,Tabla_CyP,2,FALSE),"")</f>
        <v>FLOURESCENTE LED</v>
      </c>
      <c r="D6807" s="89"/>
      <c r="E6807" s="90"/>
      <c r="F6807" s="88" t="s">
        <v>25</v>
      </c>
      <c r="G6807" s="266" t="str">
        <f>IFERROR(VLOOKUP(B6807,Tabla_CyP,4,FALSE),"")</f>
        <v>Un</v>
      </c>
    </row>
    <row r="6808" spans="1:123" ht="24" customHeight="1" x14ac:dyDescent="0.2">
      <c r="A6808" s="264"/>
      <c r="B6808" s="83"/>
      <c r="D6808" s="89"/>
      <c r="E6808" s="90"/>
      <c r="G6808" s="265"/>
    </row>
    <row r="6809" spans="1:123" ht="24" customHeight="1" x14ac:dyDescent="0.2">
      <c r="A6809" s="425" t="s">
        <v>506</v>
      </c>
      <c r="B6809" s="426"/>
      <c r="C6809" s="427" t="s">
        <v>0</v>
      </c>
      <c r="D6809" s="427" t="s">
        <v>26</v>
      </c>
      <c r="E6809" s="429" t="s">
        <v>27</v>
      </c>
      <c r="F6809" s="431" t="s">
        <v>28</v>
      </c>
      <c r="G6809" s="431" t="s">
        <v>29</v>
      </c>
    </row>
    <row r="6810" spans="1:123" s="89" customFormat="1" ht="24" customHeight="1" x14ac:dyDescent="0.2">
      <c r="A6810" s="94" t="s">
        <v>507</v>
      </c>
      <c r="B6810" s="94" t="s">
        <v>508</v>
      </c>
      <c r="C6810" s="428"/>
      <c r="D6810" s="428"/>
      <c r="E6810" s="430"/>
      <c r="F6810" s="432"/>
      <c r="G6810" s="432"/>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11.4.1.2</v>
      </c>
      <c r="B6849" s="276" t="str">
        <f>C6807</f>
        <v>FLOURESCENTE LED</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ENI Nº 66</v>
      </c>
      <c r="C6854" s="82"/>
      <c r="D6854" s="82"/>
      <c r="E6854" s="82"/>
      <c r="F6854" s="88" t="s">
        <v>37</v>
      </c>
      <c r="G6854" s="263">
        <f>Fecha_Base</f>
        <v>0</v>
      </c>
    </row>
    <row r="6855" spans="1:123" ht="24" customHeight="1" x14ac:dyDescent="0.2">
      <c r="A6855" s="264" t="s">
        <v>600</v>
      </c>
      <c r="B6855" s="83" t="str">
        <f>Ubicación</f>
        <v>9 de Julio</v>
      </c>
      <c r="C6855" s="83"/>
      <c r="D6855" s="89"/>
      <c r="E6855" s="90"/>
      <c r="G6855" s="265"/>
    </row>
    <row r="6856" spans="1:123" ht="24" customHeight="1" x14ac:dyDescent="0.2">
      <c r="A6856" s="264" t="s">
        <v>38</v>
      </c>
      <c r="B6856" s="92">
        <f>IFERROR(VALUE(LEFT(B6857,FIND(".",B6857)-1)),"")</f>
        <v>11</v>
      </c>
      <c r="C6856" s="84" t="str">
        <f>IFERROR(VLOOKUP(B6856,Tabla_CyP,2,FALSE),"")</f>
        <v xml:space="preserve"> INSTALACIÓN ELÉCTRICA</v>
      </c>
      <c r="E6856" s="90"/>
      <c r="G6856" s="265"/>
    </row>
    <row r="6857" spans="1:123" ht="24" customHeight="1" x14ac:dyDescent="0.2">
      <c r="A6857" s="264" t="s">
        <v>24</v>
      </c>
      <c r="B6857" s="93" t="str">
        <f>IFERROR(VLOOKUP(COUNTIF($A$1:A6857,"ANALISIS DE PRECIOS"),Tabla_NumeroItem,2,FALSE),"")</f>
        <v>11.4.1.3</v>
      </c>
      <c r="C6857" s="84" t="str">
        <f>IFERROR(VLOOKUP(B6857,Tabla_CyP,2,FALSE),"")</f>
        <v>LAMPARA LED</v>
      </c>
      <c r="D6857" s="89"/>
      <c r="E6857" s="90"/>
      <c r="F6857" s="88" t="s">
        <v>25</v>
      </c>
      <c r="G6857" s="266" t="str">
        <f>IFERROR(VLOOKUP(B6857,Tabla_CyP,4,FALSE),"")</f>
        <v>Un</v>
      </c>
    </row>
    <row r="6858" spans="1:123" ht="24" customHeight="1" x14ac:dyDescent="0.2">
      <c r="A6858" s="264"/>
      <c r="B6858" s="83"/>
      <c r="D6858" s="89"/>
      <c r="E6858" s="90"/>
      <c r="G6858" s="265"/>
    </row>
    <row r="6859" spans="1:123" ht="24" customHeight="1" x14ac:dyDescent="0.2">
      <c r="A6859" s="425" t="s">
        <v>506</v>
      </c>
      <c r="B6859" s="426"/>
      <c r="C6859" s="427" t="s">
        <v>0</v>
      </c>
      <c r="D6859" s="427" t="s">
        <v>26</v>
      </c>
      <c r="E6859" s="429" t="s">
        <v>27</v>
      </c>
      <c r="F6859" s="431" t="s">
        <v>28</v>
      </c>
      <c r="G6859" s="431" t="s">
        <v>29</v>
      </c>
    </row>
    <row r="6860" spans="1:123" s="89" customFormat="1" ht="24" customHeight="1" x14ac:dyDescent="0.2">
      <c r="A6860" s="94" t="s">
        <v>507</v>
      </c>
      <c r="B6860" s="94" t="s">
        <v>508</v>
      </c>
      <c r="C6860" s="428"/>
      <c r="D6860" s="428"/>
      <c r="E6860" s="430"/>
      <c r="F6860" s="432"/>
      <c r="G6860" s="432"/>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11.4.1.3</v>
      </c>
      <c r="B6899" s="276" t="str">
        <f>C6857</f>
        <v>LAMPARA LED</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ENI Nº 66</v>
      </c>
      <c r="C6904" s="82"/>
      <c r="D6904" s="82"/>
      <c r="E6904" s="82"/>
      <c r="F6904" s="88" t="s">
        <v>37</v>
      </c>
      <c r="G6904" s="263">
        <f>Fecha_Base</f>
        <v>0</v>
      </c>
    </row>
    <row r="6905" spans="1:123" ht="24" customHeight="1" x14ac:dyDescent="0.2">
      <c r="A6905" s="264" t="s">
        <v>600</v>
      </c>
      <c r="B6905" s="83" t="str">
        <f>Ubicación</f>
        <v>9 de Julio</v>
      </c>
      <c r="C6905" s="83"/>
      <c r="D6905" s="89"/>
      <c r="E6905" s="90"/>
      <c r="G6905" s="265"/>
    </row>
    <row r="6906" spans="1:123" ht="24" customHeight="1" x14ac:dyDescent="0.2">
      <c r="A6906" s="264" t="s">
        <v>38</v>
      </c>
      <c r="B6906" s="92">
        <f>IFERROR(VALUE(LEFT(B6907,FIND(".",B6907)-1)),"")</f>
        <v>11</v>
      </c>
      <c r="C6906" s="84" t="str">
        <f>IFERROR(VLOOKUP(B6906,Tabla_CyP,2,FALSE),"")</f>
        <v xml:space="preserve"> INSTALACIÓN ELÉCTRICA</v>
      </c>
      <c r="E6906" s="90"/>
      <c r="G6906" s="265"/>
    </row>
    <row r="6907" spans="1:123" ht="24" customHeight="1" x14ac:dyDescent="0.2">
      <c r="A6907" s="264" t="s">
        <v>24</v>
      </c>
      <c r="B6907" s="93" t="str">
        <f>IFERROR(VLOOKUP(COUNTIF($A$1:A6907,"ANALISIS DE PRECIOS"),Tabla_NumeroItem,2,FALSE),"")</f>
        <v>11.4.1.4</v>
      </c>
      <c r="C6907" s="84" t="str">
        <f>IFERROR(VLOOKUP(B6907,Tabla_CyP,2,FALSE),"")</f>
        <v>LAMPARA LED</v>
      </c>
      <c r="D6907" s="89"/>
      <c r="E6907" s="90"/>
      <c r="F6907" s="88" t="s">
        <v>25</v>
      </c>
      <c r="G6907" s="266" t="str">
        <f>IFERROR(VLOOKUP(B6907,Tabla_CyP,4,FALSE),"")</f>
        <v>Un</v>
      </c>
    </row>
    <row r="6908" spans="1:123" ht="24" customHeight="1" x14ac:dyDescent="0.2">
      <c r="A6908" s="264"/>
      <c r="B6908" s="83"/>
      <c r="D6908" s="89"/>
      <c r="E6908" s="90"/>
      <c r="G6908" s="265"/>
    </row>
    <row r="6909" spans="1:123" ht="24" customHeight="1" x14ac:dyDescent="0.2">
      <c r="A6909" s="425" t="s">
        <v>506</v>
      </c>
      <c r="B6909" s="426"/>
      <c r="C6909" s="427" t="s">
        <v>0</v>
      </c>
      <c r="D6909" s="427" t="s">
        <v>26</v>
      </c>
      <c r="E6909" s="429" t="s">
        <v>27</v>
      </c>
      <c r="F6909" s="431" t="s">
        <v>28</v>
      </c>
      <c r="G6909" s="431" t="s">
        <v>29</v>
      </c>
    </row>
    <row r="6910" spans="1:123" s="89" customFormat="1" ht="24" customHeight="1" x14ac:dyDescent="0.2">
      <c r="A6910" s="94" t="s">
        <v>507</v>
      </c>
      <c r="B6910" s="94" t="s">
        <v>508</v>
      </c>
      <c r="C6910" s="428"/>
      <c r="D6910" s="428"/>
      <c r="E6910" s="430"/>
      <c r="F6910" s="432"/>
      <c r="G6910" s="432"/>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11.4.1.4</v>
      </c>
      <c r="B6949" s="276" t="str">
        <f>C6907</f>
        <v>LAMPARA LED</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ENI Nº 66</v>
      </c>
      <c r="C6954" s="82"/>
      <c r="D6954" s="82"/>
      <c r="E6954" s="82"/>
      <c r="F6954" s="88" t="s">
        <v>37</v>
      </c>
      <c r="G6954" s="263">
        <f>Fecha_Base</f>
        <v>0</v>
      </c>
    </row>
    <row r="6955" spans="1:123" ht="24" customHeight="1" x14ac:dyDescent="0.2">
      <c r="A6955" s="264" t="s">
        <v>600</v>
      </c>
      <c r="B6955" s="83" t="str">
        <f>Ubicación</f>
        <v>9 de Julio</v>
      </c>
      <c r="C6955" s="83"/>
      <c r="D6955" s="89"/>
      <c r="E6955" s="90"/>
      <c r="G6955" s="265"/>
    </row>
    <row r="6956" spans="1:123" ht="24" customHeight="1" x14ac:dyDescent="0.2">
      <c r="A6956" s="264" t="s">
        <v>38</v>
      </c>
      <c r="B6956" s="92">
        <f>IFERROR(VALUE(LEFT(B6957,FIND(".",B6957)-1)),"")</f>
        <v>11</v>
      </c>
      <c r="C6956" s="84" t="str">
        <f>IFERROR(VLOOKUP(B6956,Tabla_CyP,2,FALSE),"")</f>
        <v xml:space="preserve"> INSTALACIÓN ELÉCTRICA</v>
      </c>
      <c r="E6956" s="90"/>
      <c r="G6956" s="265"/>
    </row>
    <row r="6957" spans="1:123" ht="24" customHeight="1" x14ac:dyDescent="0.2">
      <c r="A6957" s="264" t="s">
        <v>24</v>
      </c>
      <c r="B6957" s="93" t="str">
        <f>IFERROR(VLOOKUP(COUNTIF($A$1:A6957,"ANALISIS DE PRECIOS"),Tabla_NumeroItem,2,FALSE),"")</f>
        <v>11.4.1.5</v>
      </c>
      <c r="C6957" s="84" t="str">
        <f>IFERROR(VLOOKUP(B6957,Tabla_CyP,2,FALSE),"")</f>
        <v>LAMPARA LED ALTO BRILLO</v>
      </c>
      <c r="D6957" s="89"/>
      <c r="E6957" s="90"/>
      <c r="F6957" s="88" t="s">
        <v>25</v>
      </c>
      <c r="G6957" s="266" t="str">
        <f>IFERROR(VLOOKUP(B6957,Tabla_CyP,4,FALSE),"")</f>
        <v>Un</v>
      </c>
    </row>
    <row r="6958" spans="1:123" ht="24" customHeight="1" x14ac:dyDescent="0.2">
      <c r="A6958" s="264"/>
      <c r="B6958" s="83"/>
      <c r="D6958" s="89"/>
      <c r="E6958" s="90"/>
      <c r="G6958" s="265"/>
    </row>
    <row r="6959" spans="1:123" ht="24" customHeight="1" x14ac:dyDescent="0.2">
      <c r="A6959" s="425" t="s">
        <v>506</v>
      </c>
      <c r="B6959" s="426"/>
      <c r="C6959" s="427" t="s">
        <v>0</v>
      </c>
      <c r="D6959" s="427" t="s">
        <v>26</v>
      </c>
      <c r="E6959" s="429" t="s">
        <v>27</v>
      </c>
      <c r="F6959" s="431" t="s">
        <v>28</v>
      </c>
      <c r="G6959" s="431" t="s">
        <v>29</v>
      </c>
    </row>
    <row r="6960" spans="1:123" s="89" customFormat="1" ht="24" customHeight="1" x14ac:dyDescent="0.2">
      <c r="A6960" s="94" t="s">
        <v>507</v>
      </c>
      <c r="B6960" s="94" t="s">
        <v>508</v>
      </c>
      <c r="C6960" s="428"/>
      <c r="D6960" s="428"/>
      <c r="E6960" s="430"/>
      <c r="F6960" s="432"/>
      <c r="G6960" s="432"/>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11.4.1.5</v>
      </c>
      <c r="B6999" s="276" t="str">
        <f>C6957</f>
        <v>LAMPARA LED ALTO BRILLO</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ENI Nº 66</v>
      </c>
      <c r="C7004" s="82"/>
      <c r="D7004" s="82"/>
      <c r="E7004" s="82"/>
      <c r="F7004" s="88" t="s">
        <v>37</v>
      </c>
      <c r="G7004" s="263">
        <f>Fecha_Base</f>
        <v>0</v>
      </c>
    </row>
    <row r="7005" spans="1:7" ht="24" customHeight="1" x14ac:dyDescent="0.2">
      <c r="A7005" s="264" t="s">
        <v>600</v>
      </c>
      <c r="B7005" s="83" t="str">
        <f>Ubicación</f>
        <v>9 de Julio</v>
      </c>
      <c r="C7005" s="83"/>
      <c r="D7005" s="89"/>
      <c r="E7005" s="90"/>
      <c r="G7005" s="265"/>
    </row>
    <row r="7006" spans="1:7" ht="24" customHeight="1" x14ac:dyDescent="0.2">
      <c r="A7006" s="264" t="s">
        <v>38</v>
      </c>
      <c r="B7006" s="92">
        <f>IFERROR(VALUE(LEFT(B7007,FIND(".",B7007)-1)),"")</f>
        <v>11</v>
      </c>
      <c r="C7006" s="84" t="str">
        <f>IFERROR(VLOOKUP(B7006,Tabla_CyP,2,FALSE),"")</f>
        <v xml:space="preserve"> INSTALACIÓN ELÉCTRICA</v>
      </c>
      <c r="E7006" s="90"/>
      <c r="G7006" s="265"/>
    </row>
    <row r="7007" spans="1:7" ht="24" customHeight="1" x14ac:dyDescent="0.2">
      <c r="A7007" s="264" t="s">
        <v>24</v>
      </c>
      <c r="B7007" s="93" t="str">
        <f>IFERROR(VLOOKUP(COUNTIF($A$1:A7007,"ANALISIS DE PRECIOS"),Tabla_NumeroItem,2,FALSE),"")</f>
        <v>11.4.1.6</v>
      </c>
      <c r="C7007" s="84" t="str">
        <f>IFERROR(VLOOKUP(B7007,Tabla_CyP,2,FALSE),"")</f>
        <v>LAMPARA PROYECTOR LED</v>
      </c>
      <c r="D7007" s="89"/>
      <c r="E7007" s="90"/>
      <c r="F7007" s="88" t="s">
        <v>25</v>
      </c>
      <c r="G7007" s="266" t="str">
        <f>IFERROR(VLOOKUP(B7007,Tabla_CyP,4,FALSE),"")</f>
        <v>Un</v>
      </c>
    </row>
    <row r="7008" spans="1:7" ht="24" customHeight="1" x14ac:dyDescent="0.2">
      <c r="A7008" s="264"/>
      <c r="B7008" s="83"/>
      <c r="D7008" s="89"/>
      <c r="E7008" s="90"/>
      <c r="G7008" s="265"/>
    </row>
    <row r="7009" spans="1:123" ht="24" customHeight="1" x14ac:dyDescent="0.2">
      <c r="A7009" s="425" t="s">
        <v>506</v>
      </c>
      <c r="B7009" s="426"/>
      <c r="C7009" s="427" t="s">
        <v>0</v>
      </c>
      <c r="D7009" s="427" t="s">
        <v>26</v>
      </c>
      <c r="E7009" s="429" t="s">
        <v>27</v>
      </c>
      <c r="F7009" s="431" t="s">
        <v>28</v>
      </c>
      <c r="G7009" s="431" t="s">
        <v>29</v>
      </c>
    </row>
    <row r="7010" spans="1:123" s="89" customFormat="1" ht="24" customHeight="1" x14ac:dyDescent="0.2">
      <c r="A7010" s="94" t="s">
        <v>507</v>
      </c>
      <c r="B7010" s="94" t="s">
        <v>508</v>
      </c>
      <c r="C7010" s="428"/>
      <c r="D7010" s="428"/>
      <c r="E7010" s="430"/>
      <c r="F7010" s="432"/>
      <c r="G7010" s="432"/>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11.4.1.6</v>
      </c>
      <c r="B7049" s="276" t="str">
        <f>C7007</f>
        <v>LAMPARA PROYECTOR LED</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ENI Nº 66</v>
      </c>
      <c r="C7054" s="82"/>
      <c r="D7054" s="82"/>
      <c r="E7054" s="82"/>
      <c r="F7054" s="88" t="s">
        <v>37</v>
      </c>
      <c r="G7054" s="263">
        <f>Fecha_Base</f>
        <v>0</v>
      </c>
    </row>
    <row r="7055" spans="1:7" ht="24" customHeight="1" x14ac:dyDescent="0.2">
      <c r="A7055" s="264" t="s">
        <v>600</v>
      </c>
      <c r="B7055" s="83" t="str">
        <f>Ubicación</f>
        <v>9 de Julio</v>
      </c>
      <c r="C7055" s="83"/>
      <c r="D7055" s="89"/>
      <c r="E7055" s="90"/>
      <c r="G7055" s="265"/>
    </row>
    <row r="7056" spans="1:7" ht="24" customHeight="1" x14ac:dyDescent="0.2">
      <c r="A7056" s="264" t="s">
        <v>38</v>
      </c>
      <c r="B7056" s="92">
        <f>IFERROR(VALUE(LEFT(B7057,FIND(".",B7057)-1)),"")</f>
        <v>11</v>
      </c>
      <c r="C7056" s="84" t="str">
        <f>IFERROR(VLOOKUP(B7056,Tabla_CyP,2,FALSE),"")</f>
        <v xml:space="preserve"> INSTALACIÓN ELÉCTRICA</v>
      </c>
      <c r="E7056" s="90"/>
      <c r="G7056" s="265"/>
    </row>
    <row r="7057" spans="1:123" ht="24" customHeight="1" x14ac:dyDescent="0.2">
      <c r="A7057" s="264" t="s">
        <v>24</v>
      </c>
      <c r="B7057" s="93" t="str">
        <f>IFERROR(VLOOKUP(COUNTIF($A$1:A7057,"ANALISIS DE PRECIOS"),Tabla_NumeroItem,2,FALSE),"")</f>
        <v>11.4.2</v>
      </c>
      <c r="C7057" s="84" t="str">
        <f>IFERROR(VLOOKUP(B7057,Tabla_CyP,2,FALSE),"")</f>
        <v>Luminarias</v>
      </c>
      <c r="D7057" s="89"/>
      <c r="E7057" s="90"/>
      <c r="F7057" s="88" t="s">
        <v>25</v>
      </c>
      <c r="G7057" s="266" t="str">
        <f>IFERROR(VLOOKUP(B7057,Tabla_CyP,4,FALSE),"")</f>
        <v>gl</v>
      </c>
    </row>
    <row r="7058" spans="1:123" ht="24" customHeight="1" x14ac:dyDescent="0.2">
      <c r="A7058" s="264"/>
      <c r="B7058" s="83"/>
      <c r="D7058" s="89"/>
      <c r="E7058" s="90"/>
      <c r="G7058" s="265"/>
    </row>
    <row r="7059" spans="1:123" ht="24" customHeight="1" x14ac:dyDescent="0.2">
      <c r="A7059" s="425" t="s">
        <v>506</v>
      </c>
      <c r="B7059" s="426"/>
      <c r="C7059" s="427" t="s">
        <v>0</v>
      </c>
      <c r="D7059" s="427" t="s">
        <v>26</v>
      </c>
      <c r="E7059" s="429" t="s">
        <v>27</v>
      </c>
      <c r="F7059" s="431" t="s">
        <v>28</v>
      </c>
      <c r="G7059" s="431" t="s">
        <v>29</v>
      </c>
    </row>
    <row r="7060" spans="1:123" s="89" customFormat="1" ht="24" customHeight="1" x14ac:dyDescent="0.2">
      <c r="A7060" s="94" t="s">
        <v>507</v>
      </c>
      <c r="B7060" s="94" t="s">
        <v>508</v>
      </c>
      <c r="C7060" s="428"/>
      <c r="D7060" s="428"/>
      <c r="E7060" s="430"/>
      <c r="F7060" s="432"/>
      <c r="G7060" s="432"/>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11.4.2</v>
      </c>
      <c r="B7099" s="276" t="str">
        <f>C7057</f>
        <v>Luminarias</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ENI Nº 66</v>
      </c>
      <c r="C7104" s="82"/>
      <c r="D7104" s="82"/>
      <c r="E7104" s="82"/>
      <c r="F7104" s="88" t="s">
        <v>37</v>
      </c>
      <c r="G7104" s="263">
        <f>Fecha_Base</f>
        <v>0</v>
      </c>
    </row>
    <row r="7105" spans="1:123" ht="24" customHeight="1" x14ac:dyDescent="0.2">
      <c r="A7105" s="264" t="s">
        <v>600</v>
      </c>
      <c r="B7105" s="83" t="str">
        <f>Ubicación</f>
        <v>9 de Julio</v>
      </c>
      <c r="C7105" s="83"/>
      <c r="D7105" s="89"/>
      <c r="E7105" s="90"/>
      <c r="G7105" s="265"/>
    </row>
    <row r="7106" spans="1:123" ht="24" customHeight="1" x14ac:dyDescent="0.2">
      <c r="A7106" s="264" t="s">
        <v>38</v>
      </c>
      <c r="B7106" s="92">
        <f>IFERROR(VALUE(LEFT(B7107,FIND(".",B7107)-1)),"")</f>
        <v>11</v>
      </c>
      <c r="C7106" s="84" t="str">
        <f>IFERROR(VLOOKUP(B7106,Tabla_CyP,2,FALSE),"")</f>
        <v xml:space="preserve"> INSTALACIÓN ELÉCTRICA</v>
      </c>
      <c r="E7106" s="90"/>
      <c r="G7106" s="265"/>
    </row>
    <row r="7107" spans="1:123" ht="24" customHeight="1" x14ac:dyDescent="0.2">
      <c r="A7107" s="264" t="s">
        <v>24</v>
      </c>
      <c r="B7107" s="93" t="str">
        <f>IFERROR(VLOOKUP(COUNTIF($A$1:A7107,"ANALISIS DE PRECIOS"),Tabla_NumeroItem,2,FALSE),"")</f>
        <v>11.4.3</v>
      </c>
      <c r="C7107" s="84" t="str">
        <f>IFERROR(VLOOKUP(B7107,Tabla_CyP,2,FALSE),"")</f>
        <v>Iluminación de Emergencia</v>
      </c>
      <c r="D7107" s="89"/>
      <c r="E7107" s="90"/>
      <c r="F7107" s="88" t="s">
        <v>25</v>
      </c>
      <c r="G7107" s="266" t="str">
        <f>IFERROR(VLOOKUP(B7107,Tabla_CyP,4,FALSE),"")</f>
        <v>Un</v>
      </c>
    </row>
    <row r="7108" spans="1:123" ht="24" customHeight="1" x14ac:dyDescent="0.2">
      <c r="A7108" s="264"/>
      <c r="B7108" s="83"/>
      <c r="D7108" s="89"/>
      <c r="E7108" s="90"/>
      <c r="G7108" s="265"/>
    </row>
    <row r="7109" spans="1:123" ht="24" customHeight="1" x14ac:dyDescent="0.2">
      <c r="A7109" s="425" t="s">
        <v>506</v>
      </c>
      <c r="B7109" s="426"/>
      <c r="C7109" s="427" t="s">
        <v>0</v>
      </c>
      <c r="D7109" s="427" t="s">
        <v>26</v>
      </c>
      <c r="E7109" s="429" t="s">
        <v>27</v>
      </c>
      <c r="F7109" s="431" t="s">
        <v>28</v>
      </c>
      <c r="G7109" s="431" t="s">
        <v>29</v>
      </c>
    </row>
    <row r="7110" spans="1:123" s="89" customFormat="1" ht="24" customHeight="1" x14ac:dyDescent="0.2">
      <c r="A7110" s="94" t="s">
        <v>507</v>
      </c>
      <c r="B7110" s="94" t="s">
        <v>508</v>
      </c>
      <c r="C7110" s="428"/>
      <c r="D7110" s="428"/>
      <c r="E7110" s="430"/>
      <c r="F7110" s="432"/>
      <c r="G7110" s="432"/>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11.4.3</v>
      </c>
      <c r="B7149" s="276" t="str">
        <f>C7107</f>
        <v>Iluminación de Emergencia</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ENI Nº 66</v>
      </c>
      <c r="C7154" s="82"/>
      <c r="D7154" s="82"/>
      <c r="E7154" s="82"/>
      <c r="F7154" s="88" t="s">
        <v>37</v>
      </c>
      <c r="G7154" s="263">
        <f>Fecha_Base</f>
        <v>0</v>
      </c>
    </row>
    <row r="7155" spans="1:123" ht="24" customHeight="1" x14ac:dyDescent="0.2">
      <c r="A7155" s="264" t="s">
        <v>600</v>
      </c>
      <c r="B7155" s="83" t="str">
        <f>Ubicación</f>
        <v>9 de Julio</v>
      </c>
      <c r="C7155" s="83"/>
      <c r="D7155" s="89"/>
      <c r="E7155" s="90"/>
      <c r="G7155" s="265"/>
    </row>
    <row r="7156" spans="1:123" ht="24" customHeight="1" x14ac:dyDescent="0.2">
      <c r="A7156" s="264" t="s">
        <v>38</v>
      </c>
      <c r="B7156" s="92">
        <f>IFERROR(VALUE(LEFT(B7157,FIND(".",B7157)-1)),"")</f>
        <v>11</v>
      </c>
      <c r="C7156" s="84" t="str">
        <f>IFERROR(VLOOKUP(B7156,Tabla_CyP,2,FALSE),"")</f>
        <v xml:space="preserve"> INSTALACIÓN ELÉCTRICA</v>
      </c>
      <c r="E7156" s="90"/>
      <c r="G7156" s="265"/>
    </row>
    <row r="7157" spans="1:123" ht="24" customHeight="1" x14ac:dyDescent="0.2">
      <c r="A7157" s="264" t="s">
        <v>24</v>
      </c>
      <c r="B7157" s="93" t="str">
        <f>IFERROR(VLOOKUP(COUNTIF($A$1:A7157,"ANALISIS DE PRECIOS"),Tabla_NumeroItem,2,FALSE),"")</f>
        <v>11.4.4</v>
      </c>
      <c r="C7157" s="84" t="str">
        <f>IFERROR(VLOOKUP(B7157,Tabla_CyP,2,FALSE),"")</f>
        <v>Ventiladores</v>
      </c>
      <c r="D7157" s="89"/>
      <c r="E7157" s="90"/>
      <c r="F7157" s="88" t="s">
        <v>25</v>
      </c>
      <c r="G7157" s="266" t="str">
        <f>IFERROR(VLOOKUP(B7157,Tabla_CyP,4,FALSE),"")</f>
        <v>gl</v>
      </c>
    </row>
    <row r="7158" spans="1:123" ht="24" customHeight="1" x14ac:dyDescent="0.2">
      <c r="A7158" s="264"/>
      <c r="B7158" s="83"/>
      <c r="D7158" s="89"/>
      <c r="E7158" s="90"/>
      <c r="G7158" s="265"/>
    </row>
    <row r="7159" spans="1:123" ht="24" customHeight="1" x14ac:dyDescent="0.2">
      <c r="A7159" s="425" t="s">
        <v>506</v>
      </c>
      <c r="B7159" s="426"/>
      <c r="C7159" s="427" t="s">
        <v>0</v>
      </c>
      <c r="D7159" s="427" t="s">
        <v>26</v>
      </c>
      <c r="E7159" s="429" t="s">
        <v>27</v>
      </c>
      <c r="F7159" s="431" t="s">
        <v>28</v>
      </c>
      <c r="G7159" s="431" t="s">
        <v>29</v>
      </c>
    </row>
    <row r="7160" spans="1:123" s="89" customFormat="1" ht="24" customHeight="1" x14ac:dyDescent="0.2">
      <c r="A7160" s="94" t="s">
        <v>507</v>
      </c>
      <c r="B7160" s="94" t="s">
        <v>508</v>
      </c>
      <c r="C7160" s="428"/>
      <c r="D7160" s="428"/>
      <c r="E7160" s="430"/>
      <c r="F7160" s="432"/>
      <c r="G7160" s="432"/>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11.4.4</v>
      </c>
      <c r="B7199" s="276" t="str">
        <f>C7157</f>
        <v>Ventiladores</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ENI Nº 66</v>
      </c>
      <c r="C7204" s="82"/>
      <c r="D7204" s="82"/>
      <c r="E7204" s="82"/>
      <c r="F7204" s="88" t="s">
        <v>37</v>
      </c>
      <c r="G7204" s="263">
        <f>Fecha_Base</f>
        <v>0</v>
      </c>
    </row>
    <row r="7205" spans="1:123" ht="24" customHeight="1" x14ac:dyDescent="0.2">
      <c r="A7205" s="264" t="s">
        <v>600</v>
      </c>
      <c r="B7205" s="83" t="str">
        <f>Ubicación</f>
        <v>9 de Julio</v>
      </c>
      <c r="C7205" s="83"/>
      <c r="D7205" s="89"/>
      <c r="E7205" s="90"/>
      <c r="G7205" s="265"/>
    </row>
    <row r="7206" spans="1:123" ht="24" customHeight="1" x14ac:dyDescent="0.2">
      <c r="A7206" s="264" t="s">
        <v>38</v>
      </c>
      <c r="B7206" s="92">
        <f>IFERROR(VALUE(LEFT(B7207,FIND(".",B7207)-1)),"")</f>
        <v>11</v>
      </c>
      <c r="C7206" s="84" t="str">
        <f>IFERROR(VLOOKUP(B7206,Tabla_CyP,2,FALSE),"")</f>
        <v xml:space="preserve"> INSTALACIÓN ELÉCTRICA</v>
      </c>
      <c r="E7206" s="90"/>
      <c r="G7206" s="265"/>
    </row>
    <row r="7207" spans="1:123" ht="24" customHeight="1" x14ac:dyDescent="0.2">
      <c r="A7207" s="264" t="s">
        <v>24</v>
      </c>
      <c r="B7207" s="93" t="str">
        <f>IFERROR(VLOOKUP(COUNTIF($A$1:A7207,"ANALISIS DE PRECIOS"),Tabla_NumeroItem,2,FALSE),"")</f>
        <v>11.4.5.1</v>
      </c>
      <c r="C7207" s="84" t="str">
        <f>IFERROR(VLOOKUP(B7207,Tabla_CyP,2,FALSE),"")</f>
        <v>COCINA ELECTRICA</v>
      </c>
      <c r="D7207" s="89"/>
      <c r="E7207" s="90"/>
      <c r="F7207" s="88" t="s">
        <v>25</v>
      </c>
      <c r="G7207" s="266" t="str">
        <f>IFERROR(VLOOKUP(B7207,Tabla_CyP,4,FALSE),"")</f>
        <v>Un</v>
      </c>
    </row>
    <row r="7208" spans="1:123" ht="24" customHeight="1" x14ac:dyDescent="0.2">
      <c r="A7208" s="264"/>
      <c r="B7208" s="83"/>
      <c r="D7208" s="89"/>
      <c r="E7208" s="90"/>
      <c r="G7208" s="265"/>
    </row>
    <row r="7209" spans="1:123" ht="24" customHeight="1" x14ac:dyDescent="0.2">
      <c r="A7209" s="425" t="s">
        <v>506</v>
      </c>
      <c r="B7209" s="426"/>
      <c r="C7209" s="427" t="s">
        <v>0</v>
      </c>
      <c r="D7209" s="427" t="s">
        <v>26</v>
      </c>
      <c r="E7209" s="429" t="s">
        <v>27</v>
      </c>
      <c r="F7209" s="431" t="s">
        <v>28</v>
      </c>
      <c r="G7209" s="431" t="s">
        <v>29</v>
      </c>
    </row>
    <row r="7210" spans="1:123" s="89" customFormat="1" ht="24" customHeight="1" x14ac:dyDescent="0.2">
      <c r="A7210" s="94" t="s">
        <v>507</v>
      </c>
      <c r="B7210" s="94" t="s">
        <v>508</v>
      </c>
      <c r="C7210" s="428"/>
      <c r="D7210" s="428"/>
      <c r="E7210" s="430"/>
      <c r="F7210" s="432"/>
      <c r="G7210" s="432"/>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11.4.5.1</v>
      </c>
      <c r="B7249" s="276" t="str">
        <f>C7207</f>
        <v>COCINA ELECTRICA</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ENI Nº 66</v>
      </c>
      <c r="C7254" s="82"/>
      <c r="D7254" s="82"/>
      <c r="E7254" s="82"/>
      <c r="F7254" s="88" t="s">
        <v>37</v>
      </c>
      <c r="G7254" s="263">
        <f>Fecha_Base</f>
        <v>0</v>
      </c>
    </row>
    <row r="7255" spans="1:123" ht="24" customHeight="1" x14ac:dyDescent="0.2">
      <c r="A7255" s="264" t="s">
        <v>600</v>
      </c>
      <c r="B7255" s="83" t="str">
        <f>Ubicación</f>
        <v>9 de Julio</v>
      </c>
      <c r="C7255" s="83"/>
      <c r="D7255" s="89"/>
      <c r="E7255" s="90"/>
      <c r="G7255" s="265"/>
    </row>
    <row r="7256" spans="1:123" ht="24" customHeight="1" x14ac:dyDescent="0.2">
      <c r="A7256" s="264" t="s">
        <v>38</v>
      </c>
      <c r="B7256" s="92">
        <f>IFERROR(VALUE(LEFT(B7257,FIND(".",B7257)-1)),"")</f>
        <v>11</v>
      </c>
      <c r="C7256" s="84" t="str">
        <f>IFERROR(VLOOKUP(B7256,Tabla_CyP,2,FALSE),"")</f>
        <v xml:space="preserve"> INSTALACIÓN ELÉCTRICA</v>
      </c>
      <c r="E7256" s="90"/>
      <c r="G7256" s="265"/>
    </row>
    <row r="7257" spans="1:123" ht="24" customHeight="1" x14ac:dyDescent="0.2">
      <c r="A7257" s="264" t="s">
        <v>24</v>
      </c>
      <c r="B7257" s="93" t="str">
        <f>IFERROR(VLOOKUP(COUNTIF($A$1:A7257,"ANALISIS DE PRECIOS"),Tabla_NumeroItem,2,FALSE),"")</f>
        <v>11.4.5.2</v>
      </c>
      <c r="C7257" s="84" t="str">
        <f>IFERROR(VLOOKUP(B7257,Tabla_CyP,2,FALSE),"")</f>
        <v>TERMOTANQUE ELECTRICO</v>
      </c>
      <c r="D7257" s="89"/>
      <c r="E7257" s="90"/>
      <c r="F7257" s="88" t="s">
        <v>25</v>
      </c>
      <c r="G7257" s="266" t="str">
        <f>IFERROR(VLOOKUP(B7257,Tabla_CyP,4,FALSE),"")</f>
        <v>Un</v>
      </c>
    </row>
    <row r="7258" spans="1:123" ht="24" customHeight="1" x14ac:dyDescent="0.2">
      <c r="A7258" s="264"/>
      <c r="B7258" s="83"/>
      <c r="D7258" s="89"/>
      <c r="E7258" s="90"/>
      <c r="G7258" s="265"/>
    </row>
    <row r="7259" spans="1:123" ht="24" customHeight="1" x14ac:dyDescent="0.2">
      <c r="A7259" s="425" t="s">
        <v>506</v>
      </c>
      <c r="B7259" s="426"/>
      <c r="C7259" s="427" t="s">
        <v>0</v>
      </c>
      <c r="D7259" s="427" t="s">
        <v>26</v>
      </c>
      <c r="E7259" s="429" t="s">
        <v>27</v>
      </c>
      <c r="F7259" s="431" t="s">
        <v>28</v>
      </c>
      <c r="G7259" s="431" t="s">
        <v>29</v>
      </c>
    </row>
    <row r="7260" spans="1:123" s="89" customFormat="1" ht="24" customHeight="1" x14ac:dyDescent="0.2">
      <c r="A7260" s="94" t="s">
        <v>507</v>
      </c>
      <c r="B7260" s="94" t="s">
        <v>508</v>
      </c>
      <c r="C7260" s="428"/>
      <c r="D7260" s="428"/>
      <c r="E7260" s="430"/>
      <c r="F7260" s="432"/>
      <c r="G7260" s="432"/>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11.4.5.2</v>
      </c>
      <c r="B7299" s="276" t="str">
        <f>C7257</f>
        <v>TERMOTANQUE ELECTRICO</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ENI Nº 66</v>
      </c>
      <c r="C7304" s="82"/>
      <c r="D7304" s="82"/>
      <c r="E7304" s="82"/>
      <c r="F7304" s="88" t="s">
        <v>37</v>
      </c>
      <c r="G7304" s="263">
        <f>Fecha_Base</f>
        <v>0</v>
      </c>
    </row>
    <row r="7305" spans="1:123" ht="24" customHeight="1" x14ac:dyDescent="0.2">
      <c r="A7305" s="264" t="s">
        <v>600</v>
      </c>
      <c r="B7305" s="83" t="str">
        <f>Ubicación</f>
        <v>9 de Julio</v>
      </c>
      <c r="C7305" s="83"/>
      <c r="D7305" s="89"/>
      <c r="E7305" s="90"/>
      <c r="G7305" s="265"/>
    </row>
    <row r="7306" spans="1:123" ht="24" customHeight="1" x14ac:dyDescent="0.2">
      <c r="A7306" s="264" t="s">
        <v>38</v>
      </c>
      <c r="B7306" s="92">
        <f>IFERROR(VALUE(LEFT(B7307,FIND(".",B7307)-1)),"")</f>
        <v>11</v>
      </c>
      <c r="C7306" s="84" t="str">
        <f>IFERROR(VLOOKUP(B7306,Tabla_CyP,2,FALSE),"")</f>
        <v xml:space="preserve"> INSTALACIÓN ELÉCTRICA</v>
      </c>
      <c r="E7306" s="90"/>
      <c r="G7306" s="265"/>
    </row>
    <row r="7307" spans="1:123" ht="24" customHeight="1" x14ac:dyDescent="0.2">
      <c r="A7307" s="264" t="s">
        <v>24</v>
      </c>
      <c r="B7307" s="93" t="str">
        <f>IFERROR(VLOOKUP(COUNTIF($A$1:A7307,"ANALISIS DE PRECIOS"),Tabla_NumeroItem,2,FALSE),"")</f>
        <v>11.4.5.3</v>
      </c>
      <c r="C7307" s="84" t="str">
        <f>IFERROR(VLOOKUP(B7307,Tabla_CyP,2,FALSE),"")</f>
        <v>HORNO ELECTRICO</v>
      </c>
      <c r="D7307" s="89"/>
      <c r="E7307" s="90"/>
      <c r="F7307" s="88" t="s">
        <v>25</v>
      </c>
      <c r="G7307" s="266" t="str">
        <f>IFERROR(VLOOKUP(B7307,Tabla_CyP,4,FALSE),"")</f>
        <v>Un</v>
      </c>
    </row>
    <row r="7308" spans="1:123" ht="24" customHeight="1" x14ac:dyDescent="0.2">
      <c r="A7308" s="264"/>
      <c r="B7308" s="83"/>
      <c r="D7308" s="89"/>
      <c r="E7308" s="90"/>
      <c r="G7308" s="265"/>
    </row>
    <row r="7309" spans="1:123" ht="24" customHeight="1" x14ac:dyDescent="0.2">
      <c r="A7309" s="425" t="s">
        <v>506</v>
      </c>
      <c r="B7309" s="426"/>
      <c r="C7309" s="427" t="s">
        <v>0</v>
      </c>
      <c r="D7309" s="427" t="s">
        <v>26</v>
      </c>
      <c r="E7309" s="429" t="s">
        <v>27</v>
      </c>
      <c r="F7309" s="431" t="s">
        <v>28</v>
      </c>
      <c r="G7309" s="431" t="s">
        <v>29</v>
      </c>
    </row>
    <row r="7310" spans="1:123" s="89" customFormat="1" ht="24" customHeight="1" x14ac:dyDescent="0.2">
      <c r="A7310" s="94" t="s">
        <v>507</v>
      </c>
      <c r="B7310" s="94" t="s">
        <v>508</v>
      </c>
      <c r="C7310" s="428"/>
      <c r="D7310" s="428"/>
      <c r="E7310" s="430"/>
      <c r="F7310" s="432"/>
      <c r="G7310" s="432"/>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11.4.5.3</v>
      </c>
      <c r="B7349" s="276" t="str">
        <f>C7307</f>
        <v>HORNO ELECTRICO</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ENI Nº 66</v>
      </c>
      <c r="C7354" s="82"/>
      <c r="D7354" s="82"/>
      <c r="E7354" s="82"/>
      <c r="F7354" s="88" t="s">
        <v>37</v>
      </c>
      <c r="G7354" s="263">
        <f>Fecha_Base</f>
        <v>0</v>
      </c>
    </row>
    <row r="7355" spans="1:123" ht="24" customHeight="1" x14ac:dyDescent="0.2">
      <c r="A7355" s="264" t="s">
        <v>600</v>
      </c>
      <c r="B7355" s="83" t="str">
        <f>Ubicación</f>
        <v>9 de Julio</v>
      </c>
      <c r="C7355" s="83"/>
      <c r="D7355" s="89"/>
      <c r="E7355" s="90"/>
      <c r="G7355" s="265"/>
    </row>
    <row r="7356" spans="1:123" ht="24" customHeight="1" x14ac:dyDescent="0.2">
      <c r="A7356" s="264" t="s">
        <v>38</v>
      </c>
      <c r="B7356" s="92">
        <f>IFERROR(VALUE(LEFT(B7357,FIND(".",B7357)-1)),"")</f>
        <v>11</v>
      </c>
      <c r="C7356" s="84" t="str">
        <f>IFERROR(VLOOKUP(B7356,Tabla_CyP,2,FALSE),"")</f>
        <v xml:space="preserve"> INSTALACIÓN ELÉCTRICA</v>
      </c>
      <c r="E7356" s="90"/>
      <c r="G7356" s="265"/>
    </row>
    <row r="7357" spans="1:123" ht="24" customHeight="1" x14ac:dyDescent="0.2">
      <c r="A7357" s="264" t="s">
        <v>24</v>
      </c>
      <c r="B7357" s="93" t="str">
        <f>IFERROR(VLOOKUP(COUNTIF($A$1:A7357,"ANALISIS DE PRECIOS"),Tabla_NumeroItem,2,FALSE),"")</f>
        <v>11.4.5.4</v>
      </c>
      <c r="C7357" s="84" t="str">
        <f>IFERROR(VLOOKUP(B7357,Tabla_CyP,2,FALSE),"")</f>
        <v>FREEZER</v>
      </c>
      <c r="D7357" s="89"/>
      <c r="E7357" s="90"/>
      <c r="F7357" s="88" t="s">
        <v>25</v>
      </c>
      <c r="G7357" s="266" t="str">
        <f>IFERROR(VLOOKUP(B7357,Tabla_CyP,4,FALSE),"")</f>
        <v>Un</v>
      </c>
    </row>
    <row r="7358" spans="1:123" ht="24" customHeight="1" x14ac:dyDescent="0.2">
      <c r="A7358" s="264"/>
      <c r="B7358" s="83"/>
      <c r="D7358" s="89"/>
      <c r="E7358" s="90"/>
      <c r="G7358" s="265"/>
    </row>
    <row r="7359" spans="1:123" ht="24" customHeight="1" x14ac:dyDescent="0.2">
      <c r="A7359" s="425" t="s">
        <v>506</v>
      </c>
      <c r="B7359" s="426"/>
      <c r="C7359" s="427" t="s">
        <v>0</v>
      </c>
      <c r="D7359" s="427" t="s">
        <v>26</v>
      </c>
      <c r="E7359" s="429" t="s">
        <v>27</v>
      </c>
      <c r="F7359" s="431" t="s">
        <v>28</v>
      </c>
      <c r="G7359" s="431" t="s">
        <v>29</v>
      </c>
    </row>
    <row r="7360" spans="1:123" s="89" customFormat="1" ht="24" customHeight="1" x14ac:dyDescent="0.2">
      <c r="A7360" s="94" t="s">
        <v>507</v>
      </c>
      <c r="B7360" s="94" t="s">
        <v>508</v>
      </c>
      <c r="C7360" s="428"/>
      <c r="D7360" s="428"/>
      <c r="E7360" s="430"/>
      <c r="F7360" s="432"/>
      <c r="G7360" s="432"/>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11.4.5.4</v>
      </c>
      <c r="B7399" s="276" t="str">
        <f>C7357</f>
        <v>FREEZER</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ENI Nº 66</v>
      </c>
      <c r="C7404" s="82"/>
      <c r="D7404" s="82"/>
      <c r="E7404" s="82"/>
      <c r="F7404" s="88" t="s">
        <v>37</v>
      </c>
      <c r="G7404" s="263">
        <f>Fecha_Base</f>
        <v>0</v>
      </c>
    </row>
    <row r="7405" spans="1:7" ht="24" customHeight="1" x14ac:dyDescent="0.2">
      <c r="A7405" s="264" t="s">
        <v>600</v>
      </c>
      <c r="B7405" s="83" t="str">
        <f>Ubicación</f>
        <v>9 de Julio</v>
      </c>
      <c r="C7405" s="83"/>
      <c r="D7405" s="89"/>
      <c r="E7405" s="90"/>
      <c r="G7405" s="265"/>
    </row>
    <row r="7406" spans="1:7" ht="24" customHeight="1" x14ac:dyDescent="0.2">
      <c r="A7406" s="264" t="s">
        <v>38</v>
      </c>
      <c r="B7406" s="92">
        <f>IFERROR(VALUE(LEFT(B7407,FIND(".",B7407)-1)),"")</f>
        <v>11</v>
      </c>
      <c r="C7406" s="84" t="str">
        <f>IFERROR(VLOOKUP(B7406,Tabla_CyP,2,FALSE),"")</f>
        <v xml:space="preserve"> INSTALACIÓN ELÉCTRICA</v>
      </c>
      <c r="E7406" s="90"/>
      <c r="G7406" s="265"/>
    </row>
    <row r="7407" spans="1:7" ht="24" customHeight="1" x14ac:dyDescent="0.2">
      <c r="A7407" s="264" t="s">
        <v>24</v>
      </c>
      <c r="B7407" s="93" t="str">
        <f>IFERROR(VLOOKUP(COUNTIF($A$1:A7407,"ANALISIS DE PRECIOS"),Tabla_NumeroItem,2,FALSE),"")</f>
        <v>11.4.5.5</v>
      </c>
      <c r="C7407" s="84" t="str">
        <f>IFERROR(VLOOKUP(B7407,Tabla_CyP,2,FALSE),"")</f>
        <v>HELADERA</v>
      </c>
      <c r="D7407" s="89"/>
      <c r="E7407" s="90"/>
      <c r="F7407" s="88" t="s">
        <v>25</v>
      </c>
      <c r="G7407" s="266" t="str">
        <f>IFERROR(VLOOKUP(B7407,Tabla_CyP,4,FALSE),"")</f>
        <v>Un</v>
      </c>
    </row>
    <row r="7408" spans="1:7" ht="24" customHeight="1" x14ac:dyDescent="0.2">
      <c r="A7408" s="264"/>
      <c r="B7408" s="83"/>
      <c r="D7408" s="89"/>
      <c r="E7408" s="90"/>
      <c r="G7408" s="265"/>
    </row>
    <row r="7409" spans="1:123" ht="24" customHeight="1" x14ac:dyDescent="0.2">
      <c r="A7409" s="425" t="s">
        <v>506</v>
      </c>
      <c r="B7409" s="426"/>
      <c r="C7409" s="427" t="s">
        <v>0</v>
      </c>
      <c r="D7409" s="427" t="s">
        <v>26</v>
      </c>
      <c r="E7409" s="429" t="s">
        <v>27</v>
      </c>
      <c r="F7409" s="431" t="s">
        <v>28</v>
      </c>
      <c r="G7409" s="431" t="s">
        <v>29</v>
      </c>
    </row>
    <row r="7410" spans="1:123" s="89" customFormat="1" ht="24" customHeight="1" x14ac:dyDescent="0.2">
      <c r="A7410" s="94" t="s">
        <v>507</v>
      </c>
      <c r="B7410" s="94" t="s">
        <v>508</v>
      </c>
      <c r="C7410" s="428"/>
      <c r="D7410" s="428"/>
      <c r="E7410" s="430"/>
      <c r="F7410" s="432"/>
      <c r="G7410" s="432"/>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11.4.5.5</v>
      </c>
      <c r="B7449" s="276" t="str">
        <f>C7407</f>
        <v>HELADERA</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ENI Nº 66</v>
      </c>
      <c r="C7454" s="82"/>
      <c r="D7454" s="82"/>
      <c r="E7454" s="82"/>
      <c r="F7454" s="88" t="s">
        <v>37</v>
      </c>
      <c r="G7454" s="263">
        <f>Fecha_Base</f>
        <v>0</v>
      </c>
    </row>
    <row r="7455" spans="1:7" ht="24" customHeight="1" x14ac:dyDescent="0.2">
      <c r="A7455" s="264" t="s">
        <v>600</v>
      </c>
      <c r="B7455" s="83" t="str">
        <f>Ubicación</f>
        <v>9 de Julio</v>
      </c>
      <c r="C7455" s="83"/>
      <c r="D7455" s="89"/>
      <c r="E7455" s="90"/>
      <c r="G7455" s="265"/>
    </row>
    <row r="7456" spans="1:7" ht="24" customHeight="1" x14ac:dyDescent="0.2">
      <c r="A7456" s="264" t="s">
        <v>38</v>
      </c>
      <c r="B7456" s="92">
        <f>IFERROR(VALUE(LEFT(B7457,FIND(".",B7457)-1)),"")</f>
        <v>12</v>
      </c>
      <c r="C7456" s="84" t="str">
        <f>IFERROR(VLOOKUP(B7456,Tabla_CyP,2,FALSE),"")</f>
        <v/>
      </c>
      <c r="E7456" s="90"/>
      <c r="G7456" s="265"/>
    </row>
    <row r="7457" spans="1:123" ht="24" customHeight="1" x14ac:dyDescent="0.2">
      <c r="A7457" s="264" t="s">
        <v>24</v>
      </c>
      <c r="B7457" s="93" t="str">
        <f>IFERROR(VLOOKUP(COUNTIF($A$1:A7457,"ANALISIS DE PRECIOS"),Tabla_NumeroItem,2,FALSE),"")</f>
        <v>12.1.1</v>
      </c>
      <c r="C7457" s="84" t="str">
        <f>IFERROR(VLOOKUP(B7457,Tabla_CyP,2,FALSE),"")</f>
        <v>Excavaciones</v>
      </c>
      <c r="D7457" s="89"/>
      <c r="E7457" s="90"/>
      <c r="F7457" s="88" t="s">
        <v>25</v>
      </c>
      <c r="G7457" s="266" t="str">
        <f>IFERROR(VLOOKUP(B7457,Tabla_CyP,4,FALSE),"")</f>
        <v>m3</v>
      </c>
    </row>
    <row r="7458" spans="1:123" ht="24" customHeight="1" x14ac:dyDescent="0.2">
      <c r="A7458" s="264"/>
      <c r="B7458" s="83"/>
      <c r="D7458" s="89"/>
      <c r="E7458" s="90"/>
      <c r="G7458" s="265"/>
    </row>
    <row r="7459" spans="1:123" ht="24" customHeight="1" x14ac:dyDescent="0.2">
      <c r="A7459" s="425" t="s">
        <v>506</v>
      </c>
      <c r="B7459" s="426"/>
      <c r="C7459" s="427" t="s">
        <v>0</v>
      </c>
      <c r="D7459" s="427" t="s">
        <v>26</v>
      </c>
      <c r="E7459" s="429" t="s">
        <v>27</v>
      </c>
      <c r="F7459" s="431" t="s">
        <v>28</v>
      </c>
      <c r="G7459" s="431" t="s">
        <v>29</v>
      </c>
    </row>
    <row r="7460" spans="1:123" s="89" customFormat="1" ht="24" customHeight="1" x14ac:dyDescent="0.2">
      <c r="A7460" s="94" t="s">
        <v>507</v>
      </c>
      <c r="B7460" s="94" t="s">
        <v>508</v>
      </c>
      <c r="C7460" s="428"/>
      <c r="D7460" s="428"/>
      <c r="E7460" s="430"/>
      <c r="F7460" s="432"/>
      <c r="G7460" s="432"/>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12.1.1</v>
      </c>
      <c r="B7499" s="276" t="str">
        <f>C7457</f>
        <v>Excavaciones</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ENI Nº 66</v>
      </c>
      <c r="C7504" s="82"/>
      <c r="D7504" s="82"/>
      <c r="E7504" s="82"/>
      <c r="F7504" s="88" t="s">
        <v>37</v>
      </c>
      <c r="G7504" s="263">
        <f>Fecha_Base</f>
        <v>0</v>
      </c>
    </row>
    <row r="7505" spans="1:123" ht="24" customHeight="1" x14ac:dyDescent="0.2">
      <c r="A7505" s="264" t="s">
        <v>600</v>
      </c>
      <c r="B7505" s="83" t="str">
        <f>Ubicación</f>
        <v>9 de Julio</v>
      </c>
      <c r="C7505" s="83"/>
      <c r="D7505" s="89"/>
      <c r="E7505" s="90"/>
      <c r="G7505" s="265"/>
    </row>
    <row r="7506" spans="1:123" ht="24" customHeight="1" x14ac:dyDescent="0.2">
      <c r="A7506" s="264" t="s">
        <v>38</v>
      </c>
      <c r="B7506" s="92">
        <f>IFERROR(VALUE(LEFT(B7507,FIND(".",B7507)-1)),"")</f>
        <v>12</v>
      </c>
      <c r="C7506" s="84" t="str">
        <f>IFERROR(VLOOKUP(B7506,Tabla_CyP,2,FALSE),"")</f>
        <v/>
      </c>
      <c r="E7506" s="90"/>
      <c r="G7506" s="265"/>
    </row>
    <row r="7507" spans="1:123" ht="24" customHeight="1" x14ac:dyDescent="0.2">
      <c r="A7507" s="264" t="s">
        <v>24</v>
      </c>
      <c r="B7507" s="93" t="str">
        <f>IFERROR(VLOOKUP(COUNTIF($A$1:A7507,"ANALISIS DE PRECIOS"),Tabla_NumeroItem,2,FALSE),"")</f>
        <v>12.1.2</v>
      </c>
      <c r="C7507" s="84" t="str">
        <f>IFERROR(VLOOKUP(B7507,Tabla_CyP,2,FALSE),"")</f>
        <v>Rellenos de Tierra</v>
      </c>
      <c r="D7507" s="89"/>
      <c r="E7507" s="90"/>
      <c r="F7507" s="88" t="s">
        <v>25</v>
      </c>
      <c r="G7507" s="266" t="str">
        <f>IFERROR(VLOOKUP(B7507,Tabla_CyP,4,FALSE),"")</f>
        <v>m3</v>
      </c>
    </row>
    <row r="7508" spans="1:123" ht="24" customHeight="1" x14ac:dyDescent="0.2">
      <c r="A7508" s="264"/>
      <c r="B7508" s="83"/>
      <c r="D7508" s="89"/>
      <c r="E7508" s="90"/>
      <c r="G7508" s="265"/>
    </row>
    <row r="7509" spans="1:123" ht="24" customHeight="1" x14ac:dyDescent="0.2">
      <c r="A7509" s="425" t="s">
        <v>506</v>
      </c>
      <c r="B7509" s="426"/>
      <c r="C7509" s="427" t="s">
        <v>0</v>
      </c>
      <c r="D7509" s="427" t="s">
        <v>26</v>
      </c>
      <c r="E7509" s="429" t="s">
        <v>27</v>
      </c>
      <c r="F7509" s="431" t="s">
        <v>28</v>
      </c>
      <c r="G7509" s="431" t="s">
        <v>29</v>
      </c>
    </row>
    <row r="7510" spans="1:123" s="89" customFormat="1" ht="24" customHeight="1" x14ac:dyDescent="0.2">
      <c r="A7510" s="94" t="s">
        <v>507</v>
      </c>
      <c r="B7510" s="94" t="s">
        <v>508</v>
      </c>
      <c r="C7510" s="428"/>
      <c r="D7510" s="428"/>
      <c r="E7510" s="430"/>
      <c r="F7510" s="432"/>
      <c r="G7510" s="432"/>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12.1.2</v>
      </c>
      <c r="B7549" s="276" t="str">
        <f>C7507</f>
        <v>Rellenos de Tierra</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ENI Nº 66</v>
      </c>
      <c r="C7554" s="82"/>
      <c r="D7554" s="82"/>
      <c r="E7554" s="82"/>
      <c r="F7554" s="88" t="s">
        <v>37</v>
      </c>
      <c r="G7554" s="263">
        <f>Fecha_Base</f>
        <v>0</v>
      </c>
    </row>
    <row r="7555" spans="1:123" ht="24" customHeight="1" x14ac:dyDescent="0.2">
      <c r="A7555" s="264" t="s">
        <v>600</v>
      </c>
      <c r="B7555" s="83" t="str">
        <f>Ubicación</f>
        <v>9 de Julio</v>
      </c>
      <c r="C7555" s="83"/>
      <c r="D7555" s="89"/>
      <c r="E7555" s="90"/>
      <c r="G7555" s="265"/>
    </row>
    <row r="7556" spans="1:123" ht="24" customHeight="1" x14ac:dyDescent="0.2">
      <c r="A7556" s="264" t="s">
        <v>38</v>
      </c>
      <c r="B7556" s="92">
        <f>IFERROR(VALUE(LEFT(B7557,FIND(".",B7557)-1)),"")</f>
        <v>12</v>
      </c>
      <c r="C7556" s="84" t="str">
        <f>IFERROR(VLOOKUP(B7556,Tabla_CyP,2,FALSE),"")</f>
        <v/>
      </c>
      <c r="E7556" s="90"/>
      <c r="G7556" s="265"/>
    </row>
    <row r="7557" spans="1:123" ht="24" customHeight="1" x14ac:dyDescent="0.2">
      <c r="A7557" s="264" t="s">
        <v>24</v>
      </c>
      <c r="B7557" s="93" t="str">
        <f>IFERROR(VLOOKUP(COUNTIF($A$1:A7557,"ANALISIS DE PRECIOS"),Tabla_NumeroItem,2,FALSE),"")</f>
        <v>12.1.3</v>
      </c>
      <c r="C7557" s="84" t="str">
        <f>IFERROR(VLOOKUP(B7557,Tabla_CyP,2,FALSE),"")</f>
        <v>Revoques de cámaras de inspección y receptáculos</v>
      </c>
      <c r="D7557" s="89"/>
      <c r="E7557" s="90"/>
      <c r="F7557" s="88" t="s">
        <v>25</v>
      </c>
      <c r="G7557" s="266" t="str">
        <f>IFERROR(VLOOKUP(B7557,Tabla_CyP,4,FALSE),"")</f>
        <v>m2</v>
      </c>
    </row>
    <row r="7558" spans="1:123" ht="24" customHeight="1" x14ac:dyDescent="0.2">
      <c r="A7558" s="264"/>
      <c r="B7558" s="83"/>
      <c r="D7558" s="89"/>
      <c r="E7558" s="90"/>
      <c r="G7558" s="265"/>
    </row>
    <row r="7559" spans="1:123" ht="24" customHeight="1" x14ac:dyDescent="0.2">
      <c r="A7559" s="425" t="s">
        <v>506</v>
      </c>
      <c r="B7559" s="426"/>
      <c r="C7559" s="427" t="s">
        <v>0</v>
      </c>
      <c r="D7559" s="427" t="s">
        <v>26</v>
      </c>
      <c r="E7559" s="429" t="s">
        <v>27</v>
      </c>
      <c r="F7559" s="431" t="s">
        <v>28</v>
      </c>
      <c r="G7559" s="431" t="s">
        <v>29</v>
      </c>
    </row>
    <row r="7560" spans="1:123" s="89" customFormat="1" ht="24" customHeight="1" x14ac:dyDescent="0.2">
      <c r="A7560" s="94" t="s">
        <v>507</v>
      </c>
      <c r="B7560" s="94" t="s">
        <v>508</v>
      </c>
      <c r="C7560" s="428"/>
      <c r="D7560" s="428"/>
      <c r="E7560" s="430"/>
      <c r="F7560" s="432"/>
      <c r="G7560" s="432"/>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12.1.3</v>
      </c>
      <c r="B7599" s="276" t="str">
        <f>C7557</f>
        <v>Revoques de cámaras de inspección y receptáculos</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ENI Nº 66</v>
      </c>
      <c r="C7604" s="82"/>
      <c r="D7604" s="82"/>
      <c r="E7604" s="82"/>
      <c r="F7604" s="88" t="s">
        <v>37</v>
      </c>
      <c r="G7604" s="263">
        <f>Fecha_Base</f>
        <v>0</v>
      </c>
    </row>
    <row r="7605" spans="1:123" ht="24" customHeight="1" x14ac:dyDescent="0.2">
      <c r="A7605" s="264" t="s">
        <v>600</v>
      </c>
      <c r="B7605" s="83" t="str">
        <f>Ubicación</f>
        <v>9 de Julio</v>
      </c>
      <c r="C7605" s="83"/>
      <c r="D7605" s="89"/>
      <c r="E7605" s="90"/>
      <c r="G7605" s="265"/>
    </row>
    <row r="7606" spans="1:123" ht="24" customHeight="1" x14ac:dyDescent="0.2">
      <c r="A7606" s="264" t="s">
        <v>38</v>
      </c>
      <c r="B7606" s="92">
        <f>IFERROR(VALUE(LEFT(B7607,FIND(".",B7607)-1)),"")</f>
        <v>12</v>
      </c>
      <c r="C7606" s="84" t="str">
        <f>IFERROR(VLOOKUP(B7606,Tabla_CyP,2,FALSE),"")</f>
        <v/>
      </c>
      <c r="E7606" s="90"/>
      <c r="G7606" s="265"/>
    </row>
    <row r="7607" spans="1:123" ht="24" customHeight="1" x14ac:dyDescent="0.2">
      <c r="A7607" s="264" t="s">
        <v>24</v>
      </c>
      <c r="B7607" s="93" t="str">
        <f>IFERROR(VLOOKUP(COUNTIF($A$1:A7607,"ANALISIS DE PRECIOS"),Tabla_NumeroItem,2,FALSE),"")</f>
        <v>12.1.4</v>
      </c>
      <c r="C7607" s="84" t="str">
        <f>IFERROR(VLOOKUP(B7607,Tabla_CyP,2,FALSE),"")</f>
        <v>Cámaras y receptáculos</v>
      </c>
      <c r="D7607" s="89"/>
      <c r="E7607" s="90"/>
      <c r="F7607" s="88" t="s">
        <v>25</v>
      </c>
      <c r="G7607" s="266" t="str">
        <f>IFERROR(VLOOKUP(B7607,Tabla_CyP,4,FALSE),"")</f>
        <v>gl</v>
      </c>
    </row>
    <row r="7608" spans="1:123" ht="24" customHeight="1" x14ac:dyDescent="0.2">
      <c r="A7608" s="264"/>
      <c r="B7608" s="83"/>
      <c r="D7608" s="89"/>
      <c r="E7608" s="90"/>
      <c r="G7608" s="265"/>
    </row>
    <row r="7609" spans="1:123" ht="24" customHeight="1" x14ac:dyDescent="0.2">
      <c r="A7609" s="425" t="s">
        <v>506</v>
      </c>
      <c r="B7609" s="426"/>
      <c r="C7609" s="427" t="s">
        <v>0</v>
      </c>
      <c r="D7609" s="427" t="s">
        <v>26</v>
      </c>
      <c r="E7609" s="429" t="s">
        <v>27</v>
      </c>
      <c r="F7609" s="431" t="s">
        <v>28</v>
      </c>
      <c r="G7609" s="431" t="s">
        <v>29</v>
      </c>
    </row>
    <row r="7610" spans="1:123" s="89" customFormat="1" ht="24" customHeight="1" x14ac:dyDescent="0.2">
      <c r="A7610" s="94" t="s">
        <v>507</v>
      </c>
      <c r="B7610" s="94" t="s">
        <v>508</v>
      </c>
      <c r="C7610" s="428"/>
      <c r="D7610" s="428"/>
      <c r="E7610" s="430"/>
      <c r="F7610" s="432"/>
      <c r="G7610" s="432"/>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12.1.4</v>
      </c>
      <c r="B7649" s="276" t="str">
        <f>C7607</f>
        <v>Cámaras y receptáculos</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ENI Nº 66</v>
      </c>
      <c r="C7654" s="82"/>
      <c r="D7654" s="82"/>
      <c r="E7654" s="82"/>
      <c r="F7654" s="88" t="s">
        <v>37</v>
      </c>
      <c r="G7654" s="263">
        <f>Fecha_Base</f>
        <v>0</v>
      </c>
    </row>
    <row r="7655" spans="1:123" ht="24" customHeight="1" x14ac:dyDescent="0.2">
      <c r="A7655" s="264" t="s">
        <v>600</v>
      </c>
      <c r="B7655" s="83" t="str">
        <f>Ubicación</f>
        <v>9 de Julio</v>
      </c>
      <c r="C7655" s="83"/>
      <c r="D7655" s="89"/>
      <c r="E7655" s="90"/>
      <c r="G7655" s="265"/>
    </row>
    <row r="7656" spans="1:123" ht="24" customHeight="1" x14ac:dyDescent="0.2">
      <c r="A7656" s="264" t="s">
        <v>38</v>
      </c>
      <c r="B7656" s="92">
        <f>IFERROR(VALUE(LEFT(B7657,FIND(".",B7657)-1)),"")</f>
        <v>12</v>
      </c>
      <c r="C7656" s="84" t="str">
        <f>IFERROR(VLOOKUP(B7656,Tabla_CyP,2,FALSE),"")</f>
        <v/>
      </c>
      <c r="E7656" s="90"/>
      <c r="G7656" s="265"/>
    </row>
    <row r="7657" spans="1:123" ht="24" customHeight="1" x14ac:dyDescent="0.2">
      <c r="A7657" s="264" t="s">
        <v>24</v>
      </c>
      <c r="B7657" s="93" t="str">
        <f>IFERROR(VLOOKUP(COUNTIF($A$1:A7657,"ANALISIS DE PRECIOS"),Tabla_NumeroItem,2,FALSE),"")</f>
        <v>12.1.5.1</v>
      </c>
      <c r="C7657" s="84" t="str">
        <f>IFERROR(VLOOKUP(B7657,Tabla_CyP,2,FALSE),"")</f>
        <v>Caño PVC Ø 110 (incluido accesorios)</v>
      </c>
      <c r="D7657" s="89"/>
      <c r="E7657" s="90"/>
      <c r="F7657" s="88" t="s">
        <v>25</v>
      </c>
      <c r="G7657" s="266" t="str">
        <f>IFERROR(VLOOKUP(B7657,Tabla_CyP,4,FALSE),"")</f>
        <v>ml</v>
      </c>
    </row>
    <row r="7658" spans="1:123" ht="24" customHeight="1" x14ac:dyDescent="0.2">
      <c r="A7658" s="264"/>
      <c r="B7658" s="83"/>
      <c r="D7658" s="89"/>
      <c r="E7658" s="90"/>
      <c r="G7658" s="265"/>
    </row>
    <row r="7659" spans="1:123" ht="24" customHeight="1" x14ac:dyDescent="0.2">
      <c r="A7659" s="425" t="s">
        <v>506</v>
      </c>
      <c r="B7659" s="426"/>
      <c r="C7659" s="427" t="s">
        <v>0</v>
      </c>
      <c r="D7659" s="427" t="s">
        <v>26</v>
      </c>
      <c r="E7659" s="429" t="s">
        <v>27</v>
      </c>
      <c r="F7659" s="431" t="s">
        <v>28</v>
      </c>
      <c r="G7659" s="431" t="s">
        <v>29</v>
      </c>
    </row>
    <row r="7660" spans="1:123" s="89" customFormat="1" ht="24" customHeight="1" x14ac:dyDescent="0.2">
      <c r="A7660" s="94" t="s">
        <v>507</v>
      </c>
      <c r="B7660" s="94" t="s">
        <v>508</v>
      </c>
      <c r="C7660" s="428"/>
      <c r="D7660" s="428"/>
      <c r="E7660" s="430"/>
      <c r="F7660" s="432"/>
      <c r="G7660" s="432"/>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12.1.5.1</v>
      </c>
      <c r="B7699" s="276" t="str">
        <f>C7657</f>
        <v>Caño PVC Ø 110 (incluido accesorios)</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ENI Nº 66</v>
      </c>
      <c r="C7704" s="82"/>
      <c r="D7704" s="82"/>
      <c r="E7704" s="82"/>
      <c r="F7704" s="88" t="s">
        <v>37</v>
      </c>
      <c r="G7704" s="263">
        <f>Fecha_Base</f>
        <v>0</v>
      </c>
    </row>
    <row r="7705" spans="1:123" ht="24" customHeight="1" x14ac:dyDescent="0.2">
      <c r="A7705" s="264" t="s">
        <v>600</v>
      </c>
      <c r="B7705" s="83" t="str">
        <f>Ubicación</f>
        <v>9 de Julio</v>
      </c>
      <c r="C7705" s="83"/>
      <c r="D7705" s="89"/>
      <c r="E7705" s="90"/>
      <c r="G7705" s="265"/>
    </row>
    <row r="7706" spans="1:123" ht="24" customHeight="1" x14ac:dyDescent="0.2">
      <c r="A7706" s="264" t="s">
        <v>38</v>
      </c>
      <c r="B7706" s="92">
        <f>IFERROR(VALUE(LEFT(B7707,FIND(".",B7707)-1)),"")</f>
        <v>12</v>
      </c>
      <c r="C7706" s="84" t="str">
        <f>IFERROR(VLOOKUP(B7706,Tabla_CyP,2,FALSE),"")</f>
        <v/>
      </c>
      <c r="E7706" s="90"/>
      <c r="G7706" s="265"/>
    </row>
    <row r="7707" spans="1:123" ht="24" customHeight="1" x14ac:dyDescent="0.2">
      <c r="A7707" s="264" t="s">
        <v>24</v>
      </c>
      <c r="B7707" s="93" t="str">
        <f>IFERROR(VLOOKUP(COUNTIF($A$1:A7707,"ANALISIS DE PRECIOS"),Tabla_NumeroItem,2,FALSE),"")</f>
        <v>12.1.5.2</v>
      </c>
      <c r="C7707" s="84" t="str">
        <f>IFERROR(VLOOKUP(B7707,Tabla_CyP,2,FALSE),"")</f>
        <v>Caño PVC Ø 63 (incluido accesorios)</v>
      </c>
      <c r="D7707" s="89"/>
      <c r="E7707" s="90"/>
      <c r="F7707" s="88" t="s">
        <v>25</v>
      </c>
      <c r="G7707" s="266" t="str">
        <f>IFERROR(VLOOKUP(B7707,Tabla_CyP,4,FALSE),"")</f>
        <v>ml</v>
      </c>
    </row>
    <row r="7708" spans="1:123" ht="24" customHeight="1" x14ac:dyDescent="0.2">
      <c r="A7708" s="264"/>
      <c r="B7708" s="83"/>
      <c r="D7708" s="89"/>
      <c r="E7708" s="90"/>
      <c r="G7708" s="265"/>
    </row>
    <row r="7709" spans="1:123" ht="24" customHeight="1" x14ac:dyDescent="0.2">
      <c r="A7709" s="425" t="s">
        <v>506</v>
      </c>
      <c r="B7709" s="426"/>
      <c r="C7709" s="427" t="s">
        <v>0</v>
      </c>
      <c r="D7709" s="427" t="s">
        <v>26</v>
      </c>
      <c r="E7709" s="429" t="s">
        <v>27</v>
      </c>
      <c r="F7709" s="431" t="s">
        <v>28</v>
      </c>
      <c r="G7709" s="431" t="s">
        <v>29</v>
      </c>
    </row>
    <row r="7710" spans="1:123" s="89" customFormat="1" ht="24" customHeight="1" x14ac:dyDescent="0.2">
      <c r="A7710" s="94" t="s">
        <v>507</v>
      </c>
      <c r="B7710" s="94" t="s">
        <v>508</v>
      </c>
      <c r="C7710" s="428"/>
      <c r="D7710" s="428"/>
      <c r="E7710" s="430"/>
      <c r="F7710" s="432"/>
      <c r="G7710" s="432"/>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12.1.5.2</v>
      </c>
      <c r="B7749" s="276" t="str">
        <f>C7707</f>
        <v>Caño PVC Ø 63 (incluido accesorios)</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ENI Nº 66</v>
      </c>
      <c r="C7754" s="82"/>
      <c r="D7754" s="82"/>
      <c r="E7754" s="82"/>
      <c r="F7754" s="88" t="s">
        <v>37</v>
      </c>
      <c r="G7754" s="263">
        <f>Fecha_Base</f>
        <v>0</v>
      </c>
    </row>
    <row r="7755" spans="1:123" ht="24" customHeight="1" x14ac:dyDescent="0.2">
      <c r="A7755" s="264" t="s">
        <v>600</v>
      </c>
      <c r="B7755" s="83" t="str">
        <f>Ubicación</f>
        <v>9 de Julio</v>
      </c>
      <c r="C7755" s="83"/>
      <c r="D7755" s="89"/>
      <c r="E7755" s="90"/>
      <c r="G7755" s="265"/>
    </row>
    <row r="7756" spans="1:123" ht="24" customHeight="1" x14ac:dyDescent="0.2">
      <c r="A7756" s="264" t="s">
        <v>38</v>
      </c>
      <c r="B7756" s="92">
        <f>IFERROR(VALUE(LEFT(B7757,FIND(".",B7757)-1)),"")</f>
        <v>12</v>
      </c>
      <c r="C7756" s="84" t="str">
        <f>IFERROR(VLOOKUP(B7756,Tabla_CyP,2,FALSE),"")</f>
        <v/>
      </c>
      <c r="E7756" s="90"/>
      <c r="G7756" s="265"/>
    </row>
    <row r="7757" spans="1:123" ht="24" customHeight="1" x14ac:dyDescent="0.2">
      <c r="A7757" s="264" t="s">
        <v>24</v>
      </c>
      <c r="B7757" s="93" t="str">
        <f>IFERROR(VLOOKUP(COUNTIF($A$1:A7757,"ANALISIS DE PRECIOS"),Tabla_NumeroItem,2,FALSE),"")</f>
        <v>12.1.5.3</v>
      </c>
      <c r="C7757" s="84" t="str">
        <f>IFERROR(VLOOKUP(B7757,Tabla_CyP,2,FALSE),"")</f>
        <v>Caño PVC Ø 40 (incluido accesorios)</v>
      </c>
      <c r="D7757" s="89"/>
      <c r="E7757" s="90"/>
      <c r="F7757" s="88" t="s">
        <v>25</v>
      </c>
      <c r="G7757" s="266" t="str">
        <f>IFERROR(VLOOKUP(B7757,Tabla_CyP,4,FALSE),"")</f>
        <v>ml</v>
      </c>
    </row>
    <row r="7758" spans="1:123" ht="24" customHeight="1" x14ac:dyDescent="0.2">
      <c r="A7758" s="264"/>
      <c r="B7758" s="83"/>
      <c r="D7758" s="89"/>
      <c r="E7758" s="90"/>
      <c r="G7758" s="265"/>
    </row>
    <row r="7759" spans="1:123" ht="24" customHeight="1" x14ac:dyDescent="0.2">
      <c r="A7759" s="425" t="s">
        <v>506</v>
      </c>
      <c r="B7759" s="426"/>
      <c r="C7759" s="427" t="s">
        <v>0</v>
      </c>
      <c r="D7759" s="427" t="s">
        <v>26</v>
      </c>
      <c r="E7759" s="429" t="s">
        <v>27</v>
      </c>
      <c r="F7759" s="431" t="s">
        <v>28</v>
      </c>
      <c r="G7759" s="431" t="s">
        <v>29</v>
      </c>
    </row>
    <row r="7760" spans="1:123" s="89" customFormat="1" ht="24" customHeight="1" x14ac:dyDescent="0.2">
      <c r="A7760" s="94" t="s">
        <v>507</v>
      </c>
      <c r="B7760" s="94" t="s">
        <v>508</v>
      </c>
      <c r="C7760" s="428"/>
      <c r="D7760" s="428"/>
      <c r="E7760" s="430"/>
      <c r="F7760" s="432"/>
      <c r="G7760" s="432"/>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12.1.5.3</v>
      </c>
      <c r="B7799" s="276" t="str">
        <f>C7757</f>
        <v>Caño PVC Ø 40 (incluido accesorios)</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ENI Nº 66</v>
      </c>
      <c r="C7804" s="82"/>
      <c r="D7804" s="82"/>
      <c r="E7804" s="82"/>
      <c r="F7804" s="88" t="s">
        <v>37</v>
      </c>
      <c r="G7804" s="263">
        <f>Fecha_Base</f>
        <v>0</v>
      </c>
    </row>
    <row r="7805" spans="1:7" ht="24" customHeight="1" x14ac:dyDescent="0.2">
      <c r="A7805" s="264" t="s">
        <v>600</v>
      </c>
      <c r="B7805" s="83" t="str">
        <f>Ubicación</f>
        <v>9 de Julio</v>
      </c>
      <c r="C7805" s="83"/>
      <c r="D7805" s="89"/>
      <c r="E7805" s="90"/>
      <c r="G7805" s="265"/>
    </row>
    <row r="7806" spans="1:7" ht="24" customHeight="1" x14ac:dyDescent="0.2">
      <c r="A7806" s="264" t="s">
        <v>38</v>
      </c>
      <c r="B7806" s="92">
        <f>IFERROR(VALUE(LEFT(B7807,FIND(".",B7807)-1)),"")</f>
        <v>12</v>
      </c>
      <c r="C7806" s="84" t="str">
        <f>IFERROR(VLOOKUP(B7806,Tabla_CyP,2,FALSE),"")</f>
        <v/>
      </c>
      <c r="E7806" s="90"/>
      <c r="G7806" s="265"/>
    </row>
    <row r="7807" spans="1:7" ht="24" customHeight="1" x14ac:dyDescent="0.2">
      <c r="A7807" s="264" t="s">
        <v>24</v>
      </c>
      <c r="B7807" s="93" t="str">
        <f>IFERROR(VLOOKUP(COUNTIF($A$1:A7807,"ANALISIS DE PRECIOS"),Tabla_NumeroItem,2,FALSE),"")</f>
        <v>12.2.1</v>
      </c>
      <c r="C7807" s="84" t="str">
        <f>IFERROR(VLOOKUP(B7807,Tabla_CyP,2,FALSE),"")</f>
        <v>Cañerías de P.V.C. y Accesorios</v>
      </c>
      <c r="D7807" s="89"/>
      <c r="E7807" s="90"/>
      <c r="F7807" s="88" t="s">
        <v>25</v>
      </c>
      <c r="G7807" s="266" t="str">
        <f>IFERROR(VLOOKUP(B7807,Tabla_CyP,4,FALSE),"")</f>
        <v>ml</v>
      </c>
    </row>
    <row r="7808" spans="1:7" ht="24" customHeight="1" x14ac:dyDescent="0.2">
      <c r="A7808" s="264"/>
      <c r="B7808" s="83"/>
      <c r="D7808" s="89"/>
      <c r="E7808" s="90"/>
      <c r="G7808" s="265"/>
    </row>
    <row r="7809" spans="1:123" ht="24" customHeight="1" x14ac:dyDescent="0.2">
      <c r="A7809" s="425" t="s">
        <v>506</v>
      </c>
      <c r="B7809" s="426"/>
      <c r="C7809" s="427" t="s">
        <v>0</v>
      </c>
      <c r="D7809" s="427" t="s">
        <v>26</v>
      </c>
      <c r="E7809" s="429" t="s">
        <v>27</v>
      </c>
      <c r="F7809" s="431" t="s">
        <v>28</v>
      </c>
      <c r="G7809" s="431" t="s">
        <v>29</v>
      </c>
    </row>
    <row r="7810" spans="1:123" s="89" customFormat="1" ht="24" customHeight="1" x14ac:dyDescent="0.2">
      <c r="A7810" s="94" t="s">
        <v>507</v>
      </c>
      <c r="B7810" s="94" t="s">
        <v>508</v>
      </c>
      <c r="C7810" s="428"/>
      <c r="D7810" s="428"/>
      <c r="E7810" s="430"/>
      <c r="F7810" s="432"/>
      <c r="G7810" s="432"/>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12.2.1</v>
      </c>
      <c r="B7849" s="276" t="str">
        <f>C7807</f>
        <v>Cañerías de P.V.C. y Accesorios</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ENI Nº 66</v>
      </c>
      <c r="C7854" s="82"/>
      <c r="D7854" s="82"/>
      <c r="E7854" s="82"/>
      <c r="F7854" s="88" t="s">
        <v>37</v>
      </c>
      <c r="G7854" s="263">
        <f>Fecha_Base</f>
        <v>0</v>
      </c>
    </row>
    <row r="7855" spans="1:7" ht="24" customHeight="1" x14ac:dyDescent="0.2">
      <c r="A7855" s="264" t="s">
        <v>600</v>
      </c>
      <c r="B7855" s="83" t="str">
        <f>Ubicación</f>
        <v>9 de Julio</v>
      </c>
      <c r="C7855" s="83"/>
      <c r="D7855" s="89"/>
      <c r="E7855" s="90"/>
      <c r="G7855" s="265"/>
    </row>
    <row r="7856" spans="1:7" ht="24" customHeight="1" x14ac:dyDescent="0.2">
      <c r="A7856" s="264" t="s">
        <v>38</v>
      </c>
      <c r="B7856" s="92">
        <f>IFERROR(VALUE(LEFT(B7857,FIND(".",B7857)-1)),"")</f>
        <v>12</v>
      </c>
      <c r="C7856" s="84" t="str">
        <f>IFERROR(VLOOKUP(B7856,Tabla_CyP,2,FALSE),"")</f>
        <v/>
      </c>
      <c r="E7856" s="90"/>
      <c r="G7856" s="265"/>
    </row>
    <row r="7857" spans="1:123" ht="24" customHeight="1" x14ac:dyDescent="0.2">
      <c r="A7857" s="264" t="s">
        <v>24</v>
      </c>
      <c r="B7857" s="93" t="str">
        <f>IFERROR(VLOOKUP(COUNTIF($A$1:A7857,"ANALISIS DE PRECIOS"),Tabla_NumeroItem,2,FALSE),"")</f>
        <v>12.3.5</v>
      </c>
      <c r="C7857" s="84" t="str">
        <f>IFERROR(VLOOKUP(B7857,Tabla_CyP,2,FALSE),"")</f>
        <v>Interceptores de grasas y aceites</v>
      </c>
      <c r="D7857" s="89"/>
      <c r="E7857" s="90"/>
      <c r="F7857" s="88" t="s">
        <v>25</v>
      </c>
      <c r="G7857" s="266" t="str">
        <f>IFERROR(VLOOKUP(B7857,Tabla_CyP,4,FALSE),"")</f>
        <v>gl</v>
      </c>
    </row>
    <row r="7858" spans="1:123" ht="24" customHeight="1" x14ac:dyDescent="0.2">
      <c r="A7858" s="264"/>
      <c r="B7858" s="83"/>
      <c r="D7858" s="89"/>
      <c r="E7858" s="90"/>
      <c r="G7858" s="265"/>
    </row>
    <row r="7859" spans="1:123" ht="24" customHeight="1" x14ac:dyDescent="0.2">
      <c r="A7859" s="425" t="s">
        <v>506</v>
      </c>
      <c r="B7859" s="426"/>
      <c r="C7859" s="427" t="s">
        <v>0</v>
      </c>
      <c r="D7859" s="427" t="s">
        <v>26</v>
      </c>
      <c r="E7859" s="429" t="s">
        <v>27</v>
      </c>
      <c r="F7859" s="431" t="s">
        <v>28</v>
      </c>
      <c r="G7859" s="431" t="s">
        <v>29</v>
      </c>
    </row>
    <row r="7860" spans="1:123" s="89" customFormat="1" ht="24" customHeight="1" x14ac:dyDescent="0.2">
      <c r="A7860" s="94" t="s">
        <v>507</v>
      </c>
      <c r="B7860" s="94" t="s">
        <v>508</v>
      </c>
      <c r="C7860" s="428"/>
      <c r="D7860" s="428"/>
      <c r="E7860" s="430"/>
      <c r="F7860" s="432"/>
      <c r="G7860" s="432"/>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12.3.5</v>
      </c>
      <c r="B7899" s="276" t="str">
        <f>C7857</f>
        <v>Interceptores de grasas y aceites</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ENI Nº 66</v>
      </c>
      <c r="C7904" s="82"/>
      <c r="D7904" s="82"/>
      <c r="E7904" s="82"/>
      <c r="F7904" s="88" t="s">
        <v>37</v>
      </c>
      <c r="G7904" s="263">
        <f>Fecha_Base</f>
        <v>0</v>
      </c>
    </row>
    <row r="7905" spans="1:123" ht="24" customHeight="1" x14ac:dyDescent="0.2">
      <c r="A7905" s="264" t="s">
        <v>600</v>
      </c>
      <c r="B7905" s="83" t="str">
        <f>Ubicación</f>
        <v>9 de Julio</v>
      </c>
      <c r="C7905" s="83"/>
      <c r="D7905" s="89"/>
      <c r="E7905" s="90"/>
      <c r="G7905" s="265"/>
    </row>
    <row r="7906" spans="1:123" ht="24" customHeight="1" x14ac:dyDescent="0.2">
      <c r="A7906" s="264" t="s">
        <v>38</v>
      </c>
      <c r="B7906" s="92">
        <f>IFERROR(VALUE(LEFT(B7907,FIND(".",B7907)-1)),"")</f>
        <v>12</v>
      </c>
      <c r="C7906" s="84" t="str">
        <f>IFERROR(VLOOKUP(B7906,Tabla_CyP,2,FALSE),"")</f>
        <v/>
      </c>
      <c r="E7906" s="90"/>
      <c r="G7906" s="265"/>
    </row>
    <row r="7907" spans="1:123" ht="24" customHeight="1" x14ac:dyDescent="0.2">
      <c r="A7907" s="264" t="s">
        <v>24</v>
      </c>
      <c r="B7907" s="93" t="str">
        <f>IFERROR(VLOOKUP(COUNTIF($A$1:A7907,"ANALISIS DE PRECIOS"),Tabla_NumeroItem,2,FALSE),"")</f>
        <v>12.3.6</v>
      </c>
      <c r="C7907" s="84" t="str">
        <f>IFERROR(VLOOKUP(B7907,Tabla_CyP,2,FALSE),"")</f>
        <v>Cámara de extracción de muestras de caudales</v>
      </c>
      <c r="D7907" s="89"/>
      <c r="E7907" s="90"/>
      <c r="F7907" s="88" t="s">
        <v>25</v>
      </c>
      <c r="G7907" s="266" t="str">
        <f>IFERROR(VLOOKUP(B7907,Tabla_CyP,4,FALSE),"")</f>
        <v>gl</v>
      </c>
    </row>
    <row r="7908" spans="1:123" ht="24" customHeight="1" x14ac:dyDescent="0.2">
      <c r="A7908" s="264"/>
      <c r="B7908" s="83"/>
      <c r="D7908" s="89"/>
      <c r="E7908" s="90"/>
      <c r="G7908" s="265"/>
    </row>
    <row r="7909" spans="1:123" ht="24" customHeight="1" x14ac:dyDescent="0.2">
      <c r="A7909" s="425" t="s">
        <v>506</v>
      </c>
      <c r="B7909" s="426"/>
      <c r="C7909" s="427" t="s">
        <v>0</v>
      </c>
      <c r="D7909" s="427" t="s">
        <v>26</v>
      </c>
      <c r="E7909" s="429" t="s">
        <v>27</v>
      </c>
      <c r="F7909" s="431" t="s">
        <v>28</v>
      </c>
      <c r="G7909" s="431" t="s">
        <v>29</v>
      </c>
    </row>
    <row r="7910" spans="1:123" s="89" customFormat="1" ht="24" customHeight="1" x14ac:dyDescent="0.2">
      <c r="A7910" s="94" t="s">
        <v>507</v>
      </c>
      <c r="B7910" s="94" t="s">
        <v>508</v>
      </c>
      <c r="C7910" s="428"/>
      <c r="D7910" s="428"/>
      <c r="E7910" s="430"/>
      <c r="F7910" s="432"/>
      <c r="G7910" s="432"/>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12.3.6</v>
      </c>
      <c r="B7949" s="276" t="str">
        <f>C7907</f>
        <v>Cámara de extracción de muestras de caudales</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ENI Nº 66</v>
      </c>
      <c r="C7954" s="82"/>
      <c r="D7954" s="82"/>
      <c r="E7954" s="82"/>
      <c r="F7954" s="88" t="s">
        <v>37</v>
      </c>
      <c r="G7954" s="263">
        <f>Fecha_Base</f>
        <v>0</v>
      </c>
    </row>
    <row r="7955" spans="1:123" ht="24" customHeight="1" x14ac:dyDescent="0.2">
      <c r="A7955" s="264" t="s">
        <v>600</v>
      </c>
      <c r="B7955" s="83" t="str">
        <f>Ubicación</f>
        <v>9 de Julio</v>
      </c>
      <c r="C7955" s="83"/>
      <c r="D7955" s="89"/>
      <c r="E7955" s="90"/>
      <c r="G7955" s="265"/>
    </row>
    <row r="7956" spans="1:123" ht="24" customHeight="1" x14ac:dyDescent="0.2">
      <c r="A7956" s="264" t="s">
        <v>38</v>
      </c>
      <c r="B7956" s="92">
        <f>IFERROR(VALUE(LEFT(B7957,FIND(".",B7957)-1)),"")</f>
        <v>12</v>
      </c>
      <c r="C7956" s="84" t="str">
        <f>IFERROR(VLOOKUP(B7956,Tabla_CyP,2,FALSE),"")</f>
        <v/>
      </c>
      <c r="E7956" s="90"/>
      <c r="G7956" s="265"/>
    </row>
    <row r="7957" spans="1:123" ht="24" customHeight="1" x14ac:dyDescent="0.2">
      <c r="A7957" s="264" t="s">
        <v>24</v>
      </c>
      <c r="B7957" s="93" t="str">
        <f>IFERROR(VLOOKUP(COUNTIF($A$1:A7957,"ANALISIS DE PRECIOS"),Tabla_NumeroItem,2,FALSE),"")</f>
        <v>12.6.1</v>
      </c>
      <c r="C7957" s="84" t="str">
        <f>IFERROR(VLOOKUP(B7957,Tabla_CyP,2,FALSE),"")</f>
        <v>Piezas especiales</v>
      </c>
      <c r="D7957" s="89"/>
      <c r="E7957" s="90"/>
      <c r="F7957" s="88" t="s">
        <v>25</v>
      </c>
      <c r="G7957" s="266" t="str">
        <f>IFERROR(VLOOKUP(B7957,Tabla_CyP,4,FALSE),"")</f>
        <v>gl</v>
      </c>
    </row>
    <row r="7958" spans="1:123" ht="24" customHeight="1" x14ac:dyDescent="0.2">
      <c r="A7958" s="264"/>
      <c r="B7958" s="83"/>
      <c r="D7958" s="89"/>
      <c r="E7958" s="90"/>
      <c r="G7958" s="265"/>
    </row>
    <row r="7959" spans="1:123" ht="24" customHeight="1" x14ac:dyDescent="0.2">
      <c r="A7959" s="425" t="s">
        <v>506</v>
      </c>
      <c r="B7959" s="426"/>
      <c r="C7959" s="427" t="s">
        <v>0</v>
      </c>
      <c r="D7959" s="427" t="s">
        <v>26</v>
      </c>
      <c r="E7959" s="429" t="s">
        <v>27</v>
      </c>
      <c r="F7959" s="431" t="s">
        <v>28</v>
      </c>
      <c r="G7959" s="431" t="s">
        <v>29</v>
      </c>
    </row>
    <row r="7960" spans="1:123" s="89" customFormat="1" ht="24" customHeight="1" x14ac:dyDescent="0.2">
      <c r="A7960" s="94" t="s">
        <v>507</v>
      </c>
      <c r="B7960" s="94" t="s">
        <v>508</v>
      </c>
      <c r="C7960" s="428"/>
      <c r="D7960" s="428"/>
      <c r="E7960" s="430"/>
      <c r="F7960" s="432"/>
      <c r="G7960" s="432"/>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12.6.1</v>
      </c>
      <c r="B7999" s="276" t="str">
        <f>C7957</f>
        <v>Piezas especiales</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ENI Nº 66</v>
      </c>
      <c r="C8004" s="82"/>
      <c r="D8004" s="82"/>
      <c r="E8004" s="82"/>
      <c r="F8004" s="88" t="s">
        <v>37</v>
      </c>
      <c r="G8004" s="263">
        <f>Fecha_Base</f>
        <v>0</v>
      </c>
    </row>
    <row r="8005" spans="1:123" ht="24" customHeight="1" x14ac:dyDescent="0.2">
      <c r="A8005" s="264" t="s">
        <v>600</v>
      </c>
      <c r="B8005" s="83" t="str">
        <f>Ubicación</f>
        <v>9 de Julio</v>
      </c>
      <c r="C8005" s="83"/>
      <c r="D8005" s="89"/>
      <c r="E8005" s="90"/>
      <c r="G8005" s="265"/>
    </row>
    <row r="8006" spans="1:123" ht="24" customHeight="1" x14ac:dyDescent="0.2">
      <c r="A8006" s="264" t="s">
        <v>38</v>
      </c>
      <c r="B8006" s="92">
        <f>IFERROR(VALUE(LEFT(B8007,FIND(".",B8007)-1)),"")</f>
        <v>12</v>
      </c>
      <c r="C8006" s="84" t="str">
        <f>IFERROR(VLOOKUP(B8006,Tabla_CyP,2,FALSE),"")</f>
        <v/>
      </c>
      <c r="E8006" s="90"/>
      <c r="G8006" s="265"/>
    </row>
    <row r="8007" spans="1:123" ht="24" customHeight="1" x14ac:dyDescent="0.2">
      <c r="A8007" s="264" t="s">
        <v>24</v>
      </c>
      <c r="B8007" s="93" t="str">
        <f>IFERROR(VLOOKUP(COUNTIF($A$1:A8007,"ANALISIS DE PRECIOS"),Tabla_NumeroItem,2,FALSE),"")</f>
        <v>12.6.2.1</v>
      </c>
      <c r="C8007" s="84" t="str">
        <f>IFERROR(VLOOKUP(B8007,Tabla_CyP,2,FALSE),"")</f>
        <v>Caño Acqua Fusion Ø 75mm</v>
      </c>
      <c r="D8007" s="89"/>
      <c r="E8007" s="90"/>
      <c r="F8007" s="88" t="s">
        <v>25</v>
      </c>
      <c r="G8007" s="266" t="str">
        <f>IFERROR(VLOOKUP(B8007,Tabla_CyP,4,FALSE),"")</f>
        <v>ml</v>
      </c>
    </row>
    <row r="8008" spans="1:123" ht="24" customHeight="1" x14ac:dyDescent="0.2">
      <c r="A8008" s="264"/>
      <c r="B8008" s="83"/>
      <c r="D8008" s="89"/>
      <c r="E8008" s="90"/>
      <c r="G8008" s="265"/>
    </row>
    <row r="8009" spans="1:123" ht="24" customHeight="1" x14ac:dyDescent="0.2">
      <c r="A8009" s="425" t="s">
        <v>506</v>
      </c>
      <c r="B8009" s="426"/>
      <c r="C8009" s="427" t="s">
        <v>0</v>
      </c>
      <c r="D8009" s="427" t="s">
        <v>26</v>
      </c>
      <c r="E8009" s="429" t="s">
        <v>27</v>
      </c>
      <c r="F8009" s="431" t="s">
        <v>28</v>
      </c>
      <c r="G8009" s="431" t="s">
        <v>29</v>
      </c>
    </row>
    <row r="8010" spans="1:123" s="89" customFormat="1" ht="24" customHeight="1" x14ac:dyDescent="0.2">
      <c r="A8010" s="94" t="s">
        <v>507</v>
      </c>
      <c r="B8010" s="94" t="s">
        <v>508</v>
      </c>
      <c r="C8010" s="428"/>
      <c r="D8010" s="428"/>
      <c r="E8010" s="430"/>
      <c r="F8010" s="432"/>
      <c r="G8010" s="432"/>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12.6.2.1</v>
      </c>
      <c r="B8049" s="276" t="str">
        <f>C8007</f>
        <v>Caño Acqua Fusion Ø 75mm</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ENI Nº 66</v>
      </c>
      <c r="C8054" s="82"/>
      <c r="D8054" s="82"/>
      <c r="E8054" s="82"/>
      <c r="F8054" s="88" t="s">
        <v>37</v>
      </c>
      <c r="G8054" s="263">
        <f>Fecha_Base</f>
        <v>0</v>
      </c>
    </row>
    <row r="8055" spans="1:123" ht="24" customHeight="1" x14ac:dyDescent="0.2">
      <c r="A8055" s="264" t="s">
        <v>600</v>
      </c>
      <c r="B8055" s="83" t="str">
        <f>Ubicación</f>
        <v>9 de Julio</v>
      </c>
      <c r="C8055" s="83"/>
      <c r="D8055" s="89"/>
      <c r="E8055" s="90"/>
      <c r="G8055" s="265"/>
    </row>
    <row r="8056" spans="1:123" ht="24" customHeight="1" x14ac:dyDescent="0.2">
      <c r="A8056" s="264" t="s">
        <v>38</v>
      </c>
      <c r="B8056" s="92">
        <f>IFERROR(VALUE(LEFT(B8057,FIND(".",B8057)-1)),"")</f>
        <v>12</v>
      </c>
      <c r="C8056" s="84" t="str">
        <f>IFERROR(VLOOKUP(B8056,Tabla_CyP,2,FALSE),"")</f>
        <v/>
      </c>
      <c r="E8056" s="90"/>
      <c r="G8056" s="265"/>
    </row>
    <row r="8057" spans="1:123" ht="24" customHeight="1" x14ac:dyDescent="0.2">
      <c r="A8057" s="264" t="s">
        <v>24</v>
      </c>
      <c r="B8057" s="93" t="str">
        <f>IFERROR(VLOOKUP(COUNTIF($A$1:A8057,"ANALISIS DE PRECIOS"),Tabla_NumeroItem,2,FALSE),"")</f>
        <v>12.6.2.2</v>
      </c>
      <c r="C8057" s="84" t="str">
        <f>IFERROR(VLOOKUP(B8057,Tabla_CyP,2,FALSE),"")</f>
        <v>Caño Acqua Fusion Ø 63mm- P/colector</v>
      </c>
      <c r="D8057" s="89"/>
      <c r="E8057" s="90"/>
      <c r="F8057" s="88" t="s">
        <v>25</v>
      </c>
      <c r="G8057" s="266" t="str">
        <f>IFERROR(VLOOKUP(B8057,Tabla_CyP,4,FALSE),"")</f>
        <v>ml</v>
      </c>
    </row>
    <row r="8058" spans="1:123" ht="24" customHeight="1" x14ac:dyDescent="0.2">
      <c r="A8058" s="264"/>
      <c r="B8058" s="83"/>
      <c r="D8058" s="89"/>
      <c r="E8058" s="90"/>
      <c r="G8058" s="265"/>
    </row>
    <row r="8059" spans="1:123" ht="24" customHeight="1" x14ac:dyDescent="0.2">
      <c r="A8059" s="425" t="s">
        <v>506</v>
      </c>
      <c r="B8059" s="426"/>
      <c r="C8059" s="427" t="s">
        <v>0</v>
      </c>
      <c r="D8059" s="427" t="s">
        <v>26</v>
      </c>
      <c r="E8059" s="429" t="s">
        <v>27</v>
      </c>
      <c r="F8059" s="431" t="s">
        <v>28</v>
      </c>
      <c r="G8059" s="431" t="s">
        <v>29</v>
      </c>
    </row>
    <row r="8060" spans="1:123" s="89" customFormat="1" ht="24" customHeight="1" x14ac:dyDescent="0.2">
      <c r="A8060" s="94" t="s">
        <v>507</v>
      </c>
      <c r="B8060" s="94" t="s">
        <v>508</v>
      </c>
      <c r="C8060" s="428"/>
      <c r="D8060" s="428"/>
      <c r="E8060" s="430"/>
      <c r="F8060" s="432"/>
      <c r="G8060" s="432"/>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12.6.2.2</v>
      </c>
      <c r="B8099" s="276" t="str">
        <f>C8057</f>
        <v>Caño Acqua Fusion Ø 63mm- P/colector</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ENI Nº 66</v>
      </c>
      <c r="C8104" s="82"/>
      <c r="D8104" s="82"/>
      <c r="E8104" s="82"/>
      <c r="F8104" s="88" t="s">
        <v>37</v>
      </c>
      <c r="G8104" s="263">
        <f>Fecha_Base</f>
        <v>0</v>
      </c>
    </row>
    <row r="8105" spans="1:123" ht="24" customHeight="1" x14ac:dyDescent="0.2">
      <c r="A8105" s="264" t="s">
        <v>600</v>
      </c>
      <c r="B8105" s="83" t="str">
        <f>Ubicación</f>
        <v>9 de Julio</v>
      </c>
      <c r="C8105" s="83"/>
      <c r="D8105" s="89"/>
      <c r="E8105" s="90"/>
      <c r="G8105" s="265"/>
    </row>
    <row r="8106" spans="1:123" ht="24" customHeight="1" x14ac:dyDescent="0.2">
      <c r="A8106" s="264" t="s">
        <v>38</v>
      </c>
      <c r="B8106" s="92">
        <f>IFERROR(VALUE(LEFT(B8107,FIND(".",B8107)-1)),"")</f>
        <v>12</v>
      </c>
      <c r="C8106" s="84" t="str">
        <f>IFERROR(VLOOKUP(B8106,Tabla_CyP,2,FALSE),"")</f>
        <v/>
      </c>
      <c r="E8106" s="90"/>
      <c r="G8106" s="265"/>
    </row>
    <row r="8107" spans="1:123" ht="24" customHeight="1" x14ac:dyDescent="0.2">
      <c r="A8107" s="264" t="s">
        <v>24</v>
      </c>
      <c r="B8107" s="93" t="str">
        <f>IFERROR(VLOOKUP(COUNTIF($A$1:A8107,"ANALISIS DE PRECIOS"),Tabla_NumeroItem,2,FALSE),"")</f>
        <v>12.6.2.3</v>
      </c>
      <c r="C8107" s="84" t="str">
        <f>IFERROR(VLOOKUP(B8107,Tabla_CyP,2,FALSE),"")</f>
        <v>Caño Acqua Fusion Ø 50mm</v>
      </c>
      <c r="D8107" s="89"/>
      <c r="E8107" s="90"/>
      <c r="F8107" s="88" t="s">
        <v>25</v>
      </c>
      <c r="G8107" s="266" t="str">
        <f>IFERROR(VLOOKUP(B8107,Tabla_CyP,4,FALSE),"")</f>
        <v>ml</v>
      </c>
    </row>
    <row r="8108" spans="1:123" ht="24" customHeight="1" x14ac:dyDescent="0.2">
      <c r="A8108" s="264"/>
      <c r="B8108" s="83"/>
      <c r="D8108" s="89"/>
      <c r="E8108" s="90"/>
      <c r="G8108" s="265"/>
    </row>
    <row r="8109" spans="1:123" ht="24" customHeight="1" x14ac:dyDescent="0.2">
      <c r="A8109" s="425" t="s">
        <v>506</v>
      </c>
      <c r="B8109" s="426"/>
      <c r="C8109" s="427" t="s">
        <v>0</v>
      </c>
      <c r="D8109" s="427" t="s">
        <v>26</v>
      </c>
      <c r="E8109" s="429" t="s">
        <v>27</v>
      </c>
      <c r="F8109" s="431" t="s">
        <v>28</v>
      </c>
      <c r="G8109" s="431" t="s">
        <v>29</v>
      </c>
    </row>
    <row r="8110" spans="1:123" s="89" customFormat="1" ht="24" customHeight="1" x14ac:dyDescent="0.2">
      <c r="A8110" s="94" t="s">
        <v>507</v>
      </c>
      <c r="B8110" s="94" t="s">
        <v>508</v>
      </c>
      <c r="C8110" s="428"/>
      <c r="D8110" s="428"/>
      <c r="E8110" s="430"/>
      <c r="F8110" s="432"/>
      <c r="G8110" s="432"/>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12.6.2.3</v>
      </c>
      <c r="B8149" s="276" t="str">
        <f>C8107</f>
        <v>Caño Acqua Fusion Ø 50mm</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ENI Nº 66</v>
      </c>
      <c r="C8154" s="82"/>
      <c r="D8154" s="82"/>
      <c r="E8154" s="82"/>
      <c r="F8154" s="88" t="s">
        <v>37</v>
      </c>
      <c r="G8154" s="263">
        <f>Fecha_Base</f>
        <v>0</v>
      </c>
    </row>
    <row r="8155" spans="1:123" ht="24" customHeight="1" x14ac:dyDescent="0.2">
      <c r="A8155" s="264" t="s">
        <v>600</v>
      </c>
      <c r="B8155" s="83" t="str">
        <f>Ubicación</f>
        <v>9 de Julio</v>
      </c>
      <c r="C8155" s="83"/>
      <c r="D8155" s="89"/>
      <c r="E8155" s="90"/>
      <c r="G8155" s="265"/>
    </row>
    <row r="8156" spans="1:123" ht="24" customHeight="1" x14ac:dyDescent="0.2">
      <c r="A8156" s="264" t="s">
        <v>38</v>
      </c>
      <c r="B8156" s="92">
        <f>IFERROR(VALUE(LEFT(B8157,FIND(".",B8157)-1)),"")</f>
        <v>12</v>
      </c>
      <c r="C8156" s="84" t="str">
        <f>IFERROR(VLOOKUP(B8156,Tabla_CyP,2,FALSE),"")</f>
        <v/>
      </c>
      <c r="E8156" s="90"/>
      <c r="G8156" s="265"/>
    </row>
    <row r="8157" spans="1:123" ht="24" customHeight="1" x14ac:dyDescent="0.2">
      <c r="A8157" s="264" t="s">
        <v>24</v>
      </c>
      <c r="B8157" s="93" t="str">
        <f>IFERROR(VLOOKUP(COUNTIF($A$1:A8157,"ANALISIS DE PRECIOS"),Tabla_NumeroItem,2,FALSE),"")</f>
        <v>12.6.2.4</v>
      </c>
      <c r="C8157" s="84" t="str">
        <f>IFERROR(VLOOKUP(B8157,Tabla_CyP,2,FALSE),"")</f>
        <v>Caño Acqua Fusion Ø40mm</v>
      </c>
      <c r="D8157" s="89"/>
      <c r="E8157" s="90"/>
      <c r="F8157" s="88" t="s">
        <v>25</v>
      </c>
      <c r="G8157" s="266" t="str">
        <f>IFERROR(VLOOKUP(B8157,Tabla_CyP,4,FALSE),"")</f>
        <v>ml</v>
      </c>
    </row>
    <row r="8158" spans="1:123" ht="24" customHeight="1" x14ac:dyDescent="0.2">
      <c r="A8158" s="264"/>
      <c r="B8158" s="83"/>
      <c r="D8158" s="89"/>
      <c r="E8158" s="90"/>
      <c r="G8158" s="265"/>
    </row>
    <row r="8159" spans="1:123" ht="24" customHeight="1" x14ac:dyDescent="0.2">
      <c r="A8159" s="425" t="s">
        <v>506</v>
      </c>
      <c r="B8159" s="426"/>
      <c r="C8159" s="427" t="s">
        <v>0</v>
      </c>
      <c r="D8159" s="427" t="s">
        <v>26</v>
      </c>
      <c r="E8159" s="429" t="s">
        <v>27</v>
      </c>
      <c r="F8159" s="431" t="s">
        <v>28</v>
      </c>
      <c r="G8159" s="431" t="s">
        <v>29</v>
      </c>
    </row>
    <row r="8160" spans="1:123" s="89" customFormat="1" ht="24" customHeight="1" x14ac:dyDescent="0.2">
      <c r="A8160" s="94" t="s">
        <v>507</v>
      </c>
      <c r="B8160" s="94" t="s">
        <v>508</v>
      </c>
      <c r="C8160" s="428"/>
      <c r="D8160" s="428"/>
      <c r="E8160" s="430"/>
      <c r="F8160" s="432"/>
      <c r="G8160" s="432"/>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12.6.2.4</v>
      </c>
      <c r="B8199" s="276" t="str">
        <f>C8157</f>
        <v>Caño Acqua Fusion Ø40mm</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ENI Nº 66</v>
      </c>
      <c r="C8204" s="82"/>
      <c r="D8204" s="82"/>
      <c r="E8204" s="82"/>
      <c r="F8204" s="88" t="s">
        <v>37</v>
      </c>
      <c r="G8204" s="263">
        <f>Fecha_Base</f>
        <v>0</v>
      </c>
    </row>
    <row r="8205" spans="1:7" ht="24" customHeight="1" x14ac:dyDescent="0.2">
      <c r="A8205" s="264" t="s">
        <v>600</v>
      </c>
      <c r="B8205" s="83" t="str">
        <f>Ubicación</f>
        <v>9 de Julio</v>
      </c>
      <c r="C8205" s="83"/>
      <c r="D8205" s="89"/>
      <c r="E8205" s="90"/>
      <c r="G8205" s="265"/>
    </row>
    <row r="8206" spans="1:7" ht="24" customHeight="1" x14ac:dyDescent="0.2">
      <c r="A8206" s="264" t="s">
        <v>38</v>
      </c>
      <c r="B8206" s="92">
        <f>IFERROR(VALUE(LEFT(B8207,FIND(".",B8207)-1)),"")</f>
        <v>12</v>
      </c>
      <c r="C8206" s="84" t="str">
        <f>IFERROR(VLOOKUP(B8206,Tabla_CyP,2,FALSE),"")</f>
        <v/>
      </c>
      <c r="E8206" s="90"/>
      <c r="G8206" s="265"/>
    </row>
    <row r="8207" spans="1:7" ht="24" customHeight="1" x14ac:dyDescent="0.2">
      <c r="A8207" s="264" t="s">
        <v>24</v>
      </c>
      <c r="B8207" s="93" t="str">
        <f>IFERROR(VLOOKUP(COUNTIF($A$1:A8207,"ANALISIS DE PRECIOS"),Tabla_NumeroItem,2,FALSE),"")</f>
        <v>12.6.2.5</v>
      </c>
      <c r="C8207" s="84" t="str">
        <f>IFERROR(VLOOKUP(B8207,Tabla_CyP,2,FALSE),"")</f>
        <v>Caño Acqua Fusion Ø 32mm</v>
      </c>
      <c r="D8207" s="89"/>
      <c r="E8207" s="90"/>
      <c r="F8207" s="88" t="s">
        <v>25</v>
      </c>
      <c r="G8207" s="266" t="str">
        <f>IFERROR(VLOOKUP(B8207,Tabla_CyP,4,FALSE),"")</f>
        <v>ml</v>
      </c>
    </row>
    <row r="8208" spans="1:7" ht="24" customHeight="1" x14ac:dyDescent="0.2">
      <c r="A8208" s="264"/>
      <c r="B8208" s="83"/>
      <c r="D8208" s="89"/>
      <c r="E8208" s="90"/>
      <c r="G8208" s="265"/>
    </row>
    <row r="8209" spans="1:123" ht="24" customHeight="1" x14ac:dyDescent="0.2">
      <c r="A8209" s="425" t="s">
        <v>506</v>
      </c>
      <c r="B8209" s="426"/>
      <c r="C8209" s="427" t="s">
        <v>0</v>
      </c>
      <c r="D8209" s="427" t="s">
        <v>26</v>
      </c>
      <c r="E8209" s="429" t="s">
        <v>27</v>
      </c>
      <c r="F8209" s="431" t="s">
        <v>28</v>
      </c>
      <c r="G8209" s="431" t="s">
        <v>29</v>
      </c>
    </row>
    <row r="8210" spans="1:123" s="89" customFormat="1" ht="24" customHeight="1" x14ac:dyDescent="0.2">
      <c r="A8210" s="94" t="s">
        <v>507</v>
      </c>
      <c r="B8210" s="94" t="s">
        <v>508</v>
      </c>
      <c r="C8210" s="428"/>
      <c r="D8210" s="428"/>
      <c r="E8210" s="430"/>
      <c r="F8210" s="432"/>
      <c r="G8210" s="432"/>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12.6.2.5</v>
      </c>
      <c r="B8249" s="276" t="str">
        <f>C8207</f>
        <v>Caño Acqua Fusion Ø 32mm</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ENI Nº 66</v>
      </c>
      <c r="C8254" s="82"/>
      <c r="D8254" s="82"/>
      <c r="E8254" s="82"/>
      <c r="F8254" s="88" t="s">
        <v>37</v>
      </c>
      <c r="G8254" s="263">
        <f>Fecha_Base</f>
        <v>0</v>
      </c>
    </row>
    <row r="8255" spans="1:7" ht="24" customHeight="1" x14ac:dyDescent="0.2">
      <c r="A8255" s="264" t="s">
        <v>600</v>
      </c>
      <c r="B8255" s="83" t="str">
        <f>Ubicación</f>
        <v>9 de Julio</v>
      </c>
      <c r="C8255" s="83"/>
      <c r="D8255" s="89"/>
      <c r="E8255" s="90"/>
      <c r="G8255" s="265"/>
    </row>
    <row r="8256" spans="1:7" ht="24" customHeight="1" x14ac:dyDescent="0.2">
      <c r="A8256" s="264" t="s">
        <v>38</v>
      </c>
      <c r="B8256" s="92">
        <f>IFERROR(VALUE(LEFT(B8257,FIND(".",B8257)-1)),"")</f>
        <v>12</v>
      </c>
      <c r="C8256" s="84" t="str">
        <f>IFERROR(VLOOKUP(B8256,Tabla_CyP,2,FALSE),"")</f>
        <v/>
      </c>
      <c r="E8256" s="90"/>
      <c r="G8256" s="265"/>
    </row>
    <row r="8257" spans="1:123" ht="24" customHeight="1" x14ac:dyDescent="0.2">
      <c r="A8257" s="264" t="s">
        <v>24</v>
      </c>
      <c r="B8257" s="93" t="str">
        <f>IFERROR(VLOOKUP(COUNTIF($A$1:A8257,"ANALISIS DE PRECIOS"),Tabla_NumeroItem,2,FALSE),"")</f>
        <v>12.6.2.6</v>
      </c>
      <c r="C8257" s="84" t="str">
        <f>IFERROR(VLOOKUP(B8257,Tabla_CyP,2,FALSE),"")</f>
        <v>Caño Acqua Fusion Ø 25mm</v>
      </c>
      <c r="D8257" s="89"/>
      <c r="E8257" s="90"/>
      <c r="F8257" s="88" t="s">
        <v>25</v>
      </c>
      <c r="G8257" s="266" t="str">
        <f>IFERROR(VLOOKUP(B8257,Tabla_CyP,4,FALSE),"")</f>
        <v>ml</v>
      </c>
    </row>
    <row r="8258" spans="1:123" ht="24" customHeight="1" x14ac:dyDescent="0.2">
      <c r="A8258" s="264"/>
      <c r="B8258" s="83"/>
      <c r="D8258" s="89"/>
      <c r="E8258" s="90"/>
      <c r="G8258" s="265"/>
    </row>
    <row r="8259" spans="1:123" ht="24" customHeight="1" x14ac:dyDescent="0.2">
      <c r="A8259" s="425" t="s">
        <v>506</v>
      </c>
      <c r="B8259" s="426"/>
      <c r="C8259" s="427" t="s">
        <v>0</v>
      </c>
      <c r="D8259" s="427" t="s">
        <v>26</v>
      </c>
      <c r="E8259" s="429" t="s">
        <v>27</v>
      </c>
      <c r="F8259" s="431" t="s">
        <v>28</v>
      </c>
      <c r="G8259" s="431" t="s">
        <v>29</v>
      </c>
    </row>
    <row r="8260" spans="1:123" s="89" customFormat="1" ht="24" customHeight="1" x14ac:dyDescent="0.2">
      <c r="A8260" s="94" t="s">
        <v>507</v>
      </c>
      <c r="B8260" s="94" t="s">
        <v>508</v>
      </c>
      <c r="C8260" s="428"/>
      <c r="D8260" s="428"/>
      <c r="E8260" s="430"/>
      <c r="F8260" s="432"/>
      <c r="G8260" s="432"/>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12.6.2.6</v>
      </c>
      <c r="B8299" s="276" t="str">
        <f>C8257</f>
        <v>Caño Acqua Fusion Ø 25mm</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ENI Nº 66</v>
      </c>
      <c r="C8304" s="82"/>
      <c r="D8304" s="82"/>
      <c r="E8304" s="82"/>
      <c r="F8304" s="88" t="s">
        <v>37</v>
      </c>
      <c r="G8304" s="263">
        <f>Fecha_Base</f>
        <v>0</v>
      </c>
    </row>
    <row r="8305" spans="1:123" ht="24" customHeight="1" x14ac:dyDescent="0.2">
      <c r="A8305" s="264" t="s">
        <v>600</v>
      </c>
      <c r="B8305" s="83" t="str">
        <f>Ubicación</f>
        <v>9 de Julio</v>
      </c>
      <c r="C8305" s="83"/>
      <c r="D8305" s="89"/>
      <c r="E8305" s="90"/>
      <c r="G8305" s="265"/>
    </row>
    <row r="8306" spans="1:123" ht="24" customHeight="1" x14ac:dyDescent="0.2">
      <c r="A8306" s="264" t="s">
        <v>38</v>
      </c>
      <c r="B8306" s="92">
        <f>IFERROR(VALUE(LEFT(B8307,FIND(".",B8307)-1)),"")</f>
        <v>12</v>
      </c>
      <c r="C8306" s="84" t="str">
        <f>IFERROR(VLOOKUP(B8306,Tabla_CyP,2,FALSE),"")</f>
        <v/>
      </c>
      <c r="E8306" s="90"/>
      <c r="G8306" s="265"/>
    </row>
    <row r="8307" spans="1:123" ht="24" customHeight="1" x14ac:dyDescent="0.2">
      <c r="A8307" s="264" t="s">
        <v>24</v>
      </c>
      <c r="B8307" s="93" t="str">
        <f>IFERROR(VLOOKUP(COUNTIF($A$1:A8307,"ANALISIS DE PRECIOS"),Tabla_NumeroItem,2,FALSE),"")</f>
        <v>12.6.2.7</v>
      </c>
      <c r="C8307" s="84" t="str">
        <f>IFERROR(VLOOKUP(B8307,Tabla_CyP,2,FALSE),"")</f>
        <v>Caño AcquaØ 20mm</v>
      </c>
      <c r="D8307" s="89"/>
      <c r="E8307" s="90"/>
      <c r="F8307" s="88" t="s">
        <v>25</v>
      </c>
      <c r="G8307" s="266" t="str">
        <f>IFERROR(VLOOKUP(B8307,Tabla_CyP,4,FALSE),"")</f>
        <v>ml</v>
      </c>
    </row>
    <row r="8308" spans="1:123" ht="24" customHeight="1" x14ac:dyDescent="0.2">
      <c r="A8308" s="264"/>
      <c r="B8308" s="83"/>
      <c r="D8308" s="89"/>
      <c r="E8308" s="90"/>
      <c r="G8308" s="265"/>
    </row>
    <row r="8309" spans="1:123" ht="24" customHeight="1" x14ac:dyDescent="0.2">
      <c r="A8309" s="425" t="s">
        <v>506</v>
      </c>
      <c r="B8309" s="426"/>
      <c r="C8309" s="427" t="s">
        <v>0</v>
      </c>
      <c r="D8309" s="427" t="s">
        <v>26</v>
      </c>
      <c r="E8309" s="429" t="s">
        <v>27</v>
      </c>
      <c r="F8309" s="431" t="s">
        <v>28</v>
      </c>
      <c r="G8309" s="431" t="s">
        <v>29</v>
      </c>
    </row>
    <row r="8310" spans="1:123" s="89" customFormat="1" ht="24" customHeight="1" x14ac:dyDescent="0.2">
      <c r="A8310" s="94" t="s">
        <v>507</v>
      </c>
      <c r="B8310" s="94" t="s">
        <v>508</v>
      </c>
      <c r="C8310" s="428"/>
      <c r="D8310" s="428"/>
      <c r="E8310" s="430"/>
      <c r="F8310" s="432"/>
      <c r="G8310" s="432"/>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12.6.2.7</v>
      </c>
      <c r="B8349" s="276" t="str">
        <f>C8307</f>
        <v>Caño AcquaØ 20mm</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ENI Nº 66</v>
      </c>
      <c r="C8354" s="82"/>
      <c r="D8354" s="82"/>
      <c r="E8354" s="82"/>
      <c r="F8354" s="88" t="s">
        <v>37</v>
      </c>
      <c r="G8354" s="263">
        <f>Fecha_Base</f>
        <v>0</v>
      </c>
    </row>
    <row r="8355" spans="1:123" ht="24" customHeight="1" x14ac:dyDescent="0.2">
      <c r="A8355" s="264" t="s">
        <v>600</v>
      </c>
      <c r="B8355" s="83" t="str">
        <f>Ubicación</f>
        <v>9 de Julio</v>
      </c>
      <c r="C8355" s="83"/>
      <c r="D8355" s="89"/>
      <c r="E8355" s="90"/>
      <c r="G8355" s="265"/>
    </row>
    <row r="8356" spans="1:123" ht="24" customHeight="1" x14ac:dyDescent="0.2">
      <c r="A8356" s="264" t="s">
        <v>38</v>
      </c>
      <c r="B8356" s="92">
        <f>IFERROR(VALUE(LEFT(B8357,FIND(".",B8357)-1)),"")</f>
        <v>12</v>
      </c>
      <c r="C8356" s="84" t="str">
        <f>IFERROR(VLOOKUP(B8356,Tabla_CyP,2,FALSE),"")</f>
        <v/>
      </c>
      <c r="E8356" s="90"/>
      <c r="G8356" s="265"/>
    </row>
    <row r="8357" spans="1:123" ht="24" customHeight="1" x14ac:dyDescent="0.2">
      <c r="A8357" s="264" t="s">
        <v>24</v>
      </c>
      <c r="B8357" s="93" t="str">
        <f>IFERROR(VLOOKUP(COUNTIF($A$1:A8357,"ANALISIS DE PRECIOS"),Tabla_NumeroItem,2,FALSE),"")</f>
        <v>12.6.3</v>
      </c>
      <c r="C8357" s="84" t="str">
        <f>IFERROR(VLOOKUP(B8357,Tabla_CyP,2,FALSE),"")</f>
        <v>Revestimientos de cañerías</v>
      </c>
      <c r="D8357" s="89"/>
      <c r="E8357" s="90"/>
      <c r="F8357" s="88" t="s">
        <v>25</v>
      </c>
      <c r="G8357" s="266" t="str">
        <f>IFERROR(VLOOKUP(B8357,Tabla_CyP,4,FALSE),"")</f>
        <v>ml</v>
      </c>
    </row>
    <row r="8358" spans="1:123" ht="24" customHeight="1" x14ac:dyDescent="0.2">
      <c r="A8358" s="264"/>
      <c r="B8358" s="83"/>
      <c r="D8358" s="89"/>
      <c r="E8358" s="90"/>
      <c r="G8358" s="265"/>
    </row>
    <row r="8359" spans="1:123" ht="24" customHeight="1" x14ac:dyDescent="0.2">
      <c r="A8359" s="425" t="s">
        <v>506</v>
      </c>
      <c r="B8359" s="426"/>
      <c r="C8359" s="427" t="s">
        <v>0</v>
      </c>
      <c r="D8359" s="427" t="s">
        <v>26</v>
      </c>
      <c r="E8359" s="429" t="s">
        <v>27</v>
      </c>
      <c r="F8359" s="431" t="s">
        <v>28</v>
      </c>
      <c r="G8359" s="431" t="s">
        <v>29</v>
      </c>
    </row>
    <row r="8360" spans="1:123" s="89" customFormat="1" ht="24" customHeight="1" x14ac:dyDescent="0.2">
      <c r="A8360" s="94" t="s">
        <v>507</v>
      </c>
      <c r="B8360" s="94" t="s">
        <v>508</v>
      </c>
      <c r="C8360" s="428"/>
      <c r="D8360" s="428"/>
      <c r="E8360" s="430"/>
      <c r="F8360" s="432"/>
      <c r="G8360" s="432"/>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12.6.3</v>
      </c>
      <c r="B8399" s="276" t="str">
        <f>C8357</f>
        <v>Revestimientos de cañerías</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ENI Nº 66</v>
      </c>
      <c r="C8404" s="82"/>
      <c r="D8404" s="82"/>
      <c r="E8404" s="82"/>
      <c r="F8404" s="88" t="s">
        <v>37</v>
      </c>
      <c r="G8404" s="263">
        <f>Fecha_Base</f>
        <v>0</v>
      </c>
    </row>
    <row r="8405" spans="1:123" ht="24" customHeight="1" x14ac:dyDescent="0.2">
      <c r="A8405" s="264" t="s">
        <v>600</v>
      </c>
      <c r="B8405" s="83" t="str">
        <f>Ubicación</f>
        <v>9 de Julio</v>
      </c>
      <c r="C8405" s="83"/>
      <c r="D8405" s="89"/>
      <c r="E8405" s="90"/>
      <c r="G8405" s="265"/>
    </row>
    <row r="8406" spans="1:123" ht="24" customHeight="1" x14ac:dyDescent="0.2">
      <c r="A8406" s="264" t="s">
        <v>38</v>
      </c>
      <c r="B8406" s="92">
        <f>IFERROR(VALUE(LEFT(B8407,FIND(".",B8407)-1)),"")</f>
        <v>12</v>
      </c>
      <c r="C8406" s="84" t="str">
        <f>IFERROR(VLOOKUP(B8406,Tabla_CyP,2,FALSE),"")</f>
        <v/>
      </c>
      <c r="E8406" s="90"/>
      <c r="G8406" s="265"/>
    </row>
    <row r="8407" spans="1:123" ht="24" customHeight="1" x14ac:dyDescent="0.2">
      <c r="A8407" s="264" t="s">
        <v>24</v>
      </c>
      <c r="B8407" s="93" t="str">
        <f>IFERROR(VLOOKUP(COUNTIF($A$1:A8407,"ANALISIS DE PRECIOS"),Tabla_NumeroItem,2,FALSE),"")</f>
        <v>12.7.1</v>
      </c>
      <c r="C8407" s="84" t="str">
        <f>IFERROR(VLOOKUP(B8407,Tabla_CyP,2,FALSE),"")</f>
        <v>Tanques de Reserva</v>
      </c>
      <c r="D8407" s="89"/>
      <c r="E8407" s="90"/>
      <c r="F8407" s="88" t="s">
        <v>25</v>
      </c>
      <c r="G8407" s="266" t="str">
        <f>IFERROR(VLOOKUP(B8407,Tabla_CyP,4,FALSE),"")</f>
        <v>Un</v>
      </c>
    </row>
    <row r="8408" spans="1:123" ht="24" customHeight="1" x14ac:dyDescent="0.2">
      <c r="A8408" s="264"/>
      <c r="B8408" s="83"/>
      <c r="D8408" s="89"/>
      <c r="E8408" s="90"/>
      <c r="G8408" s="265"/>
    </row>
    <row r="8409" spans="1:123" ht="24" customHeight="1" x14ac:dyDescent="0.2">
      <c r="A8409" s="425" t="s">
        <v>506</v>
      </c>
      <c r="B8409" s="426"/>
      <c r="C8409" s="427" t="s">
        <v>0</v>
      </c>
      <c r="D8409" s="427" t="s">
        <v>26</v>
      </c>
      <c r="E8409" s="429" t="s">
        <v>27</v>
      </c>
      <c r="F8409" s="431" t="s">
        <v>28</v>
      </c>
      <c r="G8409" s="431" t="s">
        <v>29</v>
      </c>
    </row>
    <row r="8410" spans="1:123" s="89" customFormat="1" ht="24" customHeight="1" x14ac:dyDescent="0.2">
      <c r="A8410" s="94" t="s">
        <v>507</v>
      </c>
      <c r="B8410" s="94" t="s">
        <v>508</v>
      </c>
      <c r="C8410" s="428"/>
      <c r="D8410" s="428"/>
      <c r="E8410" s="430"/>
      <c r="F8410" s="432"/>
      <c r="G8410" s="432"/>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12.7.1</v>
      </c>
      <c r="B8449" s="276" t="str">
        <f>C8407</f>
        <v>Tanques de Reserva</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ENI Nº 66</v>
      </c>
      <c r="C8454" s="82"/>
      <c r="D8454" s="82"/>
      <c r="E8454" s="82"/>
      <c r="F8454" s="88" t="s">
        <v>37</v>
      </c>
      <c r="G8454" s="263">
        <f>Fecha_Base</f>
        <v>0</v>
      </c>
    </row>
    <row r="8455" spans="1:123" ht="24" customHeight="1" x14ac:dyDescent="0.2">
      <c r="A8455" s="264" t="s">
        <v>600</v>
      </c>
      <c r="B8455" s="83" t="str">
        <f>Ubicación</f>
        <v>9 de Julio</v>
      </c>
      <c r="C8455" s="83"/>
      <c r="D8455" s="89"/>
      <c r="E8455" s="90"/>
      <c r="G8455" s="265"/>
    </row>
    <row r="8456" spans="1:123" ht="24" customHeight="1" x14ac:dyDescent="0.2">
      <c r="A8456" s="264" t="s">
        <v>38</v>
      </c>
      <c r="B8456" s="92">
        <f>IFERROR(VALUE(LEFT(B8457,FIND(".",B8457)-1)),"")</f>
        <v>12</v>
      </c>
      <c r="C8456" s="84" t="str">
        <f>IFERROR(VLOOKUP(B8456,Tabla_CyP,2,FALSE),"")</f>
        <v/>
      </c>
      <c r="E8456" s="90"/>
      <c r="G8456" s="265"/>
    </row>
    <row r="8457" spans="1:123" ht="24" customHeight="1" x14ac:dyDescent="0.2">
      <c r="A8457" s="264" t="s">
        <v>24</v>
      </c>
      <c r="B8457" s="93" t="str">
        <f>IFERROR(VLOOKUP(COUNTIF($A$1:A8457,"ANALISIS DE PRECIOS"),Tabla_NumeroItem,2,FALSE),"")</f>
        <v>12.7.2</v>
      </c>
      <c r="C8457" s="84" t="str">
        <f>IFERROR(VLOOKUP(B8457,Tabla_CyP,2,FALSE),"")</f>
        <v>Tanque de bombeo</v>
      </c>
      <c r="D8457" s="89"/>
      <c r="E8457" s="90"/>
      <c r="F8457" s="88" t="s">
        <v>25</v>
      </c>
      <c r="G8457" s="266" t="str">
        <f>IFERROR(VLOOKUP(B8457,Tabla_CyP,4,FALSE),"")</f>
        <v>gl</v>
      </c>
    </row>
    <row r="8458" spans="1:123" ht="24" customHeight="1" x14ac:dyDescent="0.2">
      <c r="A8458" s="264"/>
      <c r="B8458" s="83"/>
      <c r="D8458" s="89"/>
      <c r="E8458" s="90"/>
      <c r="G8458" s="265"/>
    </row>
    <row r="8459" spans="1:123" ht="24" customHeight="1" x14ac:dyDescent="0.2">
      <c r="A8459" s="425" t="s">
        <v>506</v>
      </c>
      <c r="B8459" s="426"/>
      <c r="C8459" s="427" t="s">
        <v>0</v>
      </c>
      <c r="D8459" s="427" t="s">
        <v>26</v>
      </c>
      <c r="E8459" s="429" t="s">
        <v>27</v>
      </c>
      <c r="F8459" s="431" t="s">
        <v>28</v>
      </c>
      <c r="G8459" s="431" t="s">
        <v>29</v>
      </c>
    </row>
    <row r="8460" spans="1:123" s="89" customFormat="1" ht="24" customHeight="1" x14ac:dyDescent="0.2">
      <c r="A8460" s="94" t="s">
        <v>507</v>
      </c>
      <c r="B8460" s="94" t="s">
        <v>508</v>
      </c>
      <c r="C8460" s="428"/>
      <c r="D8460" s="428"/>
      <c r="E8460" s="430"/>
      <c r="F8460" s="432"/>
      <c r="G8460" s="432"/>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12.7.2</v>
      </c>
      <c r="B8499" s="276" t="str">
        <f>C8457</f>
        <v>Tanque de bombeo</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ENI Nº 66</v>
      </c>
      <c r="C8504" s="82"/>
      <c r="D8504" s="82"/>
      <c r="E8504" s="82"/>
      <c r="F8504" s="88" t="s">
        <v>37</v>
      </c>
      <c r="G8504" s="263">
        <f>Fecha_Base</f>
        <v>0</v>
      </c>
    </row>
    <row r="8505" spans="1:123" ht="24" customHeight="1" x14ac:dyDescent="0.2">
      <c r="A8505" s="264" t="s">
        <v>600</v>
      </c>
      <c r="B8505" s="83" t="str">
        <f>Ubicación</f>
        <v>9 de Julio</v>
      </c>
      <c r="C8505" s="83"/>
      <c r="D8505" s="89"/>
      <c r="E8505" s="90"/>
      <c r="G8505" s="265"/>
    </row>
    <row r="8506" spans="1:123" ht="24" customHeight="1" x14ac:dyDescent="0.2">
      <c r="A8506" s="264" t="s">
        <v>38</v>
      </c>
      <c r="B8506" s="92">
        <f>IFERROR(VALUE(LEFT(B8507,FIND(".",B8507)-1)),"")</f>
        <v>12</v>
      </c>
      <c r="C8506" s="84" t="str">
        <f>IFERROR(VLOOKUP(B8506,Tabla_CyP,2,FALSE),"")</f>
        <v/>
      </c>
      <c r="E8506" s="90"/>
      <c r="G8506" s="265"/>
    </row>
    <row r="8507" spans="1:123" ht="24" customHeight="1" x14ac:dyDescent="0.2">
      <c r="A8507" s="264" t="s">
        <v>24</v>
      </c>
      <c r="B8507" s="93" t="str">
        <f>IFERROR(VLOOKUP(COUNTIF($A$1:A8507,"ANALISIS DE PRECIOS"),Tabla_NumeroItem,2,FALSE),"")</f>
        <v>12.8.1.1</v>
      </c>
      <c r="C8507" s="84" t="str">
        <f>IFERROR(VLOOKUP(B8507,Tabla_CyP,2,FALSE),"")</f>
        <v xml:space="preserve">Inodoro Ferrum </v>
      </c>
      <c r="D8507" s="89"/>
      <c r="E8507" s="90"/>
      <c r="F8507" s="88" t="s">
        <v>25</v>
      </c>
      <c r="G8507" s="266" t="str">
        <f>IFERROR(VLOOKUP(B8507,Tabla_CyP,4,FALSE),"")</f>
        <v>Un</v>
      </c>
    </row>
    <row r="8508" spans="1:123" ht="24" customHeight="1" x14ac:dyDescent="0.2">
      <c r="A8508" s="264"/>
      <c r="B8508" s="83"/>
      <c r="D8508" s="89"/>
      <c r="E8508" s="90"/>
      <c r="G8508" s="265"/>
    </row>
    <row r="8509" spans="1:123" ht="24" customHeight="1" x14ac:dyDescent="0.2">
      <c r="A8509" s="425" t="s">
        <v>506</v>
      </c>
      <c r="B8509" s="426"/>
      <c r="C8509" s="427" t="s">
        <v>0</v>
      </c>
      <c r="D8509" s="427" t="s">
        <v>26</v>
      </c>
      <c r="E8509" s="429" t="s">
        <v>27</v>
      </c>
      <c r="F8509" s="431" t="s">
        <v>28</v>
      </c>
      <c r="G8509" s="431" t="s">
        <v>29</v>
      </c>
    </row>
    <row r="8510" spans="1:123" s="89" customFormat="1" ht="24" customHeight="1" x14ac:dyDescent="0.2">
      <c r="A8510" s="94" t="s">
        <v>507</v>
      </c>
      <c r="B8510" s="94" t="s">
        <v>508</v>
      </c>
      <c r="C8510" s="428"/>
      <c r="D8510" s="428"/>
      <c r="E8510" s="430"/>
      <c r="F8510" s="432"/>
      <c r="G8510" s="432"/>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12.8.1.1</v>
      </c>
      <c r="B8549" s="276" t="str">
        <f>C8507</f>
        <v xml:space="preserve">Inodoro Ferrum </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ENI Nº 66</v>
      </c>
      <c r="C8554" s="82"/>
      <c r="D8554" s="82"/>
      <c r="E8554" s="82"/>
      <c r="F8554" s="88" t="s">
        <v>37</v>
      </c>
      <c r="G8554" s="263">
        <f>Fecha_Base</f>
        <v>0</v>
      </c>
    </row>
    <row r="8555" spans="1:123" ht="24" customHeight="1" x14ac:dyDescent="0.2">
      <c r="A8555" s="264" t="s">
        <v>600</v>
      </c>
      <c r="B8555" s="83" t="str">
        <f>Ubicación</f>
        <v>9 de Julio</v>
      </c>
      <c r="C8555" s="83"/>
      <c r="D8555" s="89"/>
      <c r="E8555" s="90"/>
      <c r="G8555" s="265"/>
    </row>
    <row r="8556" spans="1:123" ht="24" customHeight="1" x14ac:dyDescent="0.2">
      <c r="A8556" s="264" t="s">
        <v>38</v>
      </c>
      <c r="B8556" s="92">
        <f>IFERROR(VALUE(LEFT(B8557,FIND(".",B8557)-1)),"")</f>
        <v>12</v>
      </c>
      <c r="C8556" s="84" t="str">
        <f>IFERROR(VLOOKUP(B8556,Tabla_CyP,2,FALSE),"")</f>
        <v/>
      </c>
      <c r="E8556" s="90"/>
      <c r="G8556" s="265"/>
    </row>
    <row r="8557" spans="1:123" ht="24" customHeight="1" x14ac:dyDescent="0.2">
      <c r="A8557" s="264" t="s">
        <v>24</v>
      </c>
      <c r="B8557" s="93" t="str">
        <f>IFERROR(VLOOKUP(COUNTIF($A$1:A8557,"ANALISIS DE PRECIOS"),Tabla_NumeroItem,2,FALSE),"")</f>
        <v>12.8.1.2</v>
      </c>
      <c r="C8557" s="84" t="str">
        <f>IFERROR(VLOOKUP(B8557,Tabla_CyP,2,FALSE),"")</f>
        <v>Inodoro Ferrum discapasitado c/depósito mochila</v>
      </c>
      <c r="D8557" s="89"/>
      <c r="E8557" s="90"/>
      <c r="F8557" s="88" t="s">
        <v>25</v>
      </c>
      <c r="G8557" s="266" t="str">
        <f>IFERROR(VLOOKUP(B8557,Tabla_CyP,4,FALSE),"")</f>
        <v>Un</v>
      </c>
    </row>
    <row r="8558" spans="1:123" ht="24" customHeight="1" x14ac:dyDescent="0.2">
      <c r="A8558" s="264"/>
      <c r="B8558" s="83"/>
      <c r="D8558" s="89"/>
      <c r="E8558" s="90"/>
      <c r="G8558" s="265"/>
    </row>
    <row r="8559" spans="1:123" ht="24" customHeight="1" x14ac:dyDescent="0.2">
      <c r="A8559" s="425" t="s">
        <v>506</v>
      </c>
      <c r="B8559" s="426"/>
      <c r="C8559" s="427" t="s">
        <v>0</v>
      </c>
      <c r="D8559" s="427" t="s">
        <v>26</v>
      </c>
      <c r="E8559" s="429" t="s">
        <v>27</v>
      </c>
      <c r="F8559" s="431" t="s">
        <v>28</v>
      </c>
      <c r="G8559" s="431" t="s">
        <v>29</v>
      </c>
    </row>
    <row r="8560" spans="1:123" s="89" customFormat="1" ht="24" customHeight="1" x14ac:dyDescent="0.2">
      <c r="A8560" s="94" t="s">
        <v>507</v>
      </c>
      <c r="B8560" s="94" t="s">
        <v>508</v>
      </c>
      <c r="C8560" s="428"/>
      <c r="D8560" s="428"/>
      <c r="E8560" s="430"/>
      <c r="F8560" s="432"/>
      <c r="G8560" s="432"/>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12.8.1.2</v>
      </c>
      <c r="B8599" s="276" t="str">
        <f>C8557</f>
        <v>Inodoro Ferrum discapasitado c/depósito mochila</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ENI Nº 66</v>
      </c>
      <c r="C8604" s="82"/>
      <c r="D8604" s="82"/>
      <c r="E8604" s="82"/>
      <c r="F8604" s="88" t="s">
        <v>37</v>
      </c>
      <c r="G8604" s="263">
        <f>Fecha_Base</f>
        <v>0</v>
      </c>
    </row>
    <row r="8605" spans="1:7" ht="24" customHeight="1" x14ac:dyDescent="0.2">
      <c r="A8605" s="264" t="s">
        <v>600</v>
      </c>
      <c r="B8605" s="83" t="str">
        <f>Ubicación</f>
        <v>9 de Julio</v>
      </c>
      <c r="C8605" s="83"/>
      <c r="D8605" s="89"/>
      <c r="E8605" s="90"/>
      <c r="G8605" s="265"/>
    </row>
    <row r="8606" spans="1:7" ht="24" customHeight="1" x14ac:dyDescent="0.2">
      <c r="A8606" s="264" t="s">
        <v>38</v>
      </c>
      <c r="B8606" s="92">
        <f>IFERROR(VALUE(LEFT(B8607,FIND(".",B8607)-1)),"")</f>
        <v>12</v>
      </c>
      <c r="C8606" s="84" t="str">
        <f>IFERROR(VLOOKUP(B8606,Tabla_CyP,2,FALSE),"")</f>
        <v/>
      </c>
      <c r="E8606" s="90"/>
      <c r="G8606" s="265"/>
    </row>
    <row r="8607" spans="1:7" ht="24" customHeight="1" x14ac:dyDescent="0.2">
      <c r="A8607" s="264" t="s">
        <v>24</v>
      </c>
      <c r="B8607" s="93" t="str">
        <f>IFERROR(VLOOKUP(COUNTIF($A$1:A8607,"ANALISIS DE PRECIOS"),Tabla_NumeroItem,2,FALSE),"")</f>
        <v>12.8.1.3</v>
      </c>
      <c r="C8607" s="84" t="str">
        <f>IFERROR(VLOOKUP(B8607,Tabla_CyP,2,FALSE),"")</f>
        <v xml:space="preserve">Lavatorio sin pie </v>
      </c>
      <c r="D8607" s="89"/>
      <c r="E8607" s="90"/>
      <c r="F8607" s="88" t="s">
        <v>25</v>
      </c>
      <c r="G8607" s="266" t="str">
        <f>IFERROR(VLOOKUP(B8607,Tabla_CyP,4,FALSE),"")</f>
        <v>Un</v>
      </c>
    </row>
    <row r="8608" spans="1:7" ht="24" customHeight="1" x14ac:dyDescent="0.2">
      <c r="A8608" s="264"/>
      <c r="B8608" s="83"/>
      <c r="D8608" s="89"/>
      <c r="E8608" s="90"/>
      <c r="G8608" s="265"/>
    </row>
    <row r="8609" spans="1:123" ht="24" customHeight="1" x14ac:dyDescent="0.2">
      <c r="A8609" s="425" t="s">
        <v>506</v>
      </c>
      <c r="B8609" s="426"/>
      <c r="C8609" s="427" t="s">
        <v>0</v>
      </c>
      <c r="D8609" s="427" t="s">
        <v>26</v>
      </c>
      <c r="E8609" s="429" t="s">
        <v>27</v>
      </c>
      <c r="F8609" s="431" t="s">
        <v>28</v>
      </c>
      <c r="G8609" s="431" t="s">
        <v>29</v>
      </c>
    </row>
    <row r="8610" spans="1:123" s="89" customFormat="1" ht="24" customHeight="1" x14ac:dyDescent="0.2">
      <c r="A8610" s="94" t="s">
        <v>507</v>
      </c>
      <c r="B8610" s="94" t="s">
        <v>508</v>
      </c>
      <c r="C8610" s="428"/>
      <c r="D8610" s="428"/>
      <c r="E8610" s="430"/>
      <c r="F8610" s="432"/>
      <c r="G8610" s="432"/>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12.8.1.3</v>
      </c>
      <c r="B8649" s="276" t="str">
        <f>C8607</f>
        <v xml:space="preserve">Lavatorio sin pie </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ENI Nº 66</v>
      </c>
      <c r="C8654" s="82"/>
      <c r="D8654" s="82"/>
      <c r="E8654" s="82"/>
      <c r="F8654" s="88" t="s">
        <v>37</v>
      </c>
      <c r="G8654" s="263">
        <f>Fecha_Base</f>
        <v>0</v>
      </c>
    </row>
    <row r="8655" spans="1:7" ht="24" customHeight="1" x14ac:dyDescent="0.2">
      <c r="A8655" s="264" t="s">
        <v>600</v>
      </c>
      <c r="B8655" s="83" t="str">
        <f>Ubicación</f>
        <v>9 de Julio</v>
      </c>
      <c r="C8655" s="83"/>
      <c r="D8655" s="89"/>
      <c r="E8655" s="90"/>
      <c r="G8655" s="265"/>
    </row>
    <row r="8656" spans="1:7" ht="24" customHeight="1" x14ac:dyDescent="0.2">
      <c r="A8656" s="264" t="s">
        <v>38</v>
      </c>
      <c r="B8656" s="92">
        <f>IFERROR(VALUE(LEFT(B8657,FIND(".",B8657)-1)),"")</f>
        <v>12</v>
      </c>
      <c r="C8656" s="84" t="str">
        <f>IFERROR(VLOOKUP(B8656,Tabla_CyP,2,FALSE),"")</f>
        <v/>
      </c>
      <c r="E8656" s="90"/>
      <c r="G8656" s="265"/>
    </row>
    <row r="8657" spans="1:123" ht="24" customHeight="1" x14ac:dyDescent="0.2">
      <c r="A8657" s="264" t="s">
        <v>24</v>
      </c>
      <c r="B8657" s="93" t="str">
        <f>IFERROR(VLOOKUP(COUNTIF($A$1:A8657,"ANALISIS DE PRECIOS"),Tabla_NumeroItem,2,FALSE),"")</f>
        <v>12.8.1.4</v>
      </c>
      <c r="C8657" s="84" t="str">
        <f>IFERROR(VLOOKUP(B8657,Tabla_CyP,2,FALSE),"")</f>
        <v xml:space="preserve">Griferia FV para Lavatorio </v>
      </c>
      <c r="D8657" s="89"/>
      <c r="E8657" s="90"/>
      <c r="F8657" s="88" t="s">
        <v>25</v>
      </c>
      <c r="G8657" s="266" t="str">
        <f>IFERROR(VLOOKUP(B8657,Tabla_CyP,4,FALSE),"")</f>
        <v>Un</v>
      </c>
    </row>
    <row r="8658" spans="1:123" ht="24" customHeight="1" x14ac:dyDescent="0.2">
      <c r="A8658" s="264"/>
      <c r="B8658" s="83"/>
      <c r="D8658" s="89"/>
      <c r="E8658" s="90"/>
      <c r="G8658" s="265"/>
    </row>
    <row r="8659" spans="1:123" ht="24" customHeight="1" x14ac:dyDescent="0.2">
      <c r="A8659" s="425" t="s">
        <v>506</v>
      </c>
      <c r="B8659" s="426"/>
      <c r="C8659" s="427" t="s">
        <v>0</v>
      </c>
      <c r="D8659" s="427" t="s">
        <v>26</v>
      </c>
      <c r="E8659" s="429" t="s">
        <v>27</v>
      </c>
      <c r="F8659" s="431" t="s">
        <v>28</v>
      </c>
      <c r="G8659" s="431" t="s">
        <v>29</v>
      </c>
    </row>
    <row r="8660" spans="1:123" s="89" customFormat="1" ht="24" customHeight="1" x14ac:dyDescent="0.2">
      <c r="A8660" s="94" t="s">
        <v>507</v>
      </c>
      <c r="B8660" s="94" t="s">
        <v>508</v>
      </c>
      <c r="C8660" s="428"/>
      <c r="D8660" s="428"/>
      <c r="E8660" s="430"/>
      <c r="F8660" s="432"/>
      <c r="G8660" s="432"/>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12.8.1.4</v>
      </c>
      <c r="B8699" s="276" t="str">
        <f>C8657</f>
        <v xml:space="preserve">Griferia FV para Lavatorio </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ENI Nº 66</v>
      </c>
      <c r="C8704" s="82"/>
      <c r="D8704" s="82"/>
      <c r="E8704" s="82"/>
      <c r="F8704" s="88" t="s">
        <v>37</v>
      </c>
      <c r="G8704" s="263">
        <f>Fecha_Base</f>
        <v>0</v>
      </c>
    </row>
    <row r="8705" spans="1:123" ht="24" customHeight="1" x14ac:dyDescent="0.2">
      <c r="A8705" s="264" t="s">
        <v>600</v>
      </c>
      <c r="B8705" s="83" t="str">
        <f>Ubicación</f>
        <v>9 de Julio</v>
      </c>
      <c r="C8705" s="83"/>
      <c r="D8705" s="89"/>
      <c r="E8705" s="90"/>
      <c r="G8705" s="265"/>
    </row>
    <row r="8706" spans="1:123" ht="24" customHeight="1" x14ac:dyDescent="0.2">
      <c r="A8706" s="264" t="s">
        <v>38</v>
      </c>
      <c r="B8706" s="92">
        <f>IFERROR(VALUE(LEFT(B8707,FIND(".",B8707)-1)),"")</f>
        <v>12</v>
      </c>
      <c r="C8706" s="84" t="str">
        <f>IFERROR(VLOOKUP(B8706,Tabla_CyP,2,FALSE),"")</f>
        <v/>
      </c>
      <c r="E8706" s="90"/>
      <c r="G8706" s="265"/>
    </row>
    <row r="8707" spans="1:123" ht="24" customHeight="1" x14ac:dyDescent="0.2">
      <c r="A8707" s="264" t="s">
        <v>24</v>
      </c>
      <c r="B8707" s="93" t="str">
        <f>IFERROR(VLOOKUP(COUNTIF($A$1:A8707,"ANALISIS DE PRECIOS"),Tabla_NumeroItem,2,FALSE),"")</f>
        <v>12.8.1.5</v>
      </c>
      <c r="C8707" s="84" t="str">
        <f>IFERROR(VLOOKUP(B8707,Tabla_CyP,2,FALSE),"")</f>
        <v>Bebedero</v>
      </c>
      <c r="D8707" s="89"/>
      <c r="E8707" s="90"/>
      <c r="F8707" s="88" t="s">
        <v>25</v>
      </c>
      <c r="G8707" s="266" t="str">
        <f>IFERROR(VLOOKUP(B8707,Tabla_CyP,4,FALSE),"")</f>
        <v>Un</v>
      </c>
    </row>
    <row r="8708" spans="1:123" ht="24" customHeight="1" x14ac:dyDescent="0.2">
      <c r="A8708" s="264"/>
      <c r="B8708" s="83"/>
      <c r="D8708" s="89"/>
      <c r="E8708" s="90"/>
      <c r="G8708" s="265"/>
    </row>
    <row r="8709" spans="1:123" ht="24" customHeight="1" x14ac:dyDescent="0.2">
      <c r="A8709" s="425" t="s">
        <v>506</v>
      </c>
      <c r="B8709" s="426"/>
      <c r="C8709" s="427" t="s">
        <v>0</v>
      </c>
      <c r="D8709" s="427" t="s">
        <v>26</v>
      </c>
      <c r="E8709" s="429" t="s">
        <v>27</v>
      </c>
      <c r="F8709" s="431" t="s">
        <v>28</v>
      </c>
      <c r="G8709" s="431" t="s">
        <v>29</v>
      </c>
    </row>
    <row r="8710" spans="1:123" s="89" customFormat="1" ht="24" customHeight="1" x14ac:dyDescent="0.2">
      <c r="A8710" s="94" t="s">
        <v>507</v>
      </c>
      <c r="B8710" s="94" t="s">
        <v>508</v>
      </c>
      <c r="C8710" s="428"/>
      <c r="D8710" s="428"/>
      <c r="E8710" s="430"/>
      <c r="F8710" s="432"/>
      <c r="G8710" s="432"/>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12.8.1.5</v>
      </c>
      <c r="B8749" s="276" t="str">
        <f>C8707</f>
        <v>Bebedero</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ENI Nº 66</v>
      </c>
      <c r="C8754" s="82"/>
      <c r="D8754" s="82"/>
      <c r="E8754" s="82"/>
      <c r="F8754" s="88" t="s">
        <v>37</v>
      </c>
      <c r="G8754" s="263">
        <f>Fecha_Base</f>
        <v>0</v>
      </c>
    </row>
    <row r="8755" spans="1:123" ht="24" customHeight="1" x14ac:dyDescent="0.2">
      <c r="A8755" s="264" t="s">
        <v>600</v>
      </c>
      <c r="B8755" s="83" t="str">
        <f>Ubicación</f>
        <v>9 de Julio</v>
      </c>
      <c r="C8755" s="83"/>
      <c r="D8755" s="89"/>
      <c r="E8755" s="90"/>
      <c r="G8755" s="265"/>
    </row>
    <row r="8756" spans="1:123" ht="24" customHeight="1" x14ac:dyDescent="0.2">
      <c r="A8756" s="264" t="s">
        <v>38</v>
      </c>
      <c r="B8756" s="92">
        <f>IFERROR(VALUE(LEFT(B8757,FIND(".",B8757)-1)),"")</f>
        <v>12</v>
      </c>
      <c r="C8756" s="84" t="str">
        <f>IFERROR(VLOOKUP(B8756,Tabla_CyP,2,FALSE),"")</f>
        <v/>
      </c>
      <c r="E8756" s="90"/>
      <c r="G8756" s="265"/>
    </row>
    <row r="8757" spans="1:123" ht="24" customHeight="1" x14ac:dyDescent="0.2">
      <c r="A8757" s="264" t="s">
        <v>24</v>
      </c>
      <c r="B8757" s="93" t="str">
        <f>IFERROR(VLOOKUP(COUNTIF($A$1:A8757,"ANALISIS DE PRECIOS"),Tabla_NumeroItem,2,FALSE),"")</f>
        <v>12.8.1.6</v>
      </c>
      <c r="C8757" s="84" t="str">
        <f>IFERROR(VLOOKUP(B8757,Tabla_CyP,2,FALSE),"")</f>
        <v>Griferia FV para Lavatorio p/discapacitado</v>
      </c>
      <c r="D8757" s="89"/>
      <c r="E8757" s="90"/>
      <c r="F8757" s="88" t="s">
        <v>25</v>
      </c>
      <c r="G8757" s="266" t="str">
        <f>IFERROR(VLOOKUP(B8757,Tabla_CyP,4,FALSE),"")</f>
        <v>Un</v>
      </c>
    </row>
    <row r="8758" spans="1:123" ht="24" customHeight="1" x14ac:dyDescent="0.2">
      <c r="A8758" s="264"/>
      <c r="B8758" s="83"/>
      <c r="D8758" s="89"/>
      <c r="E8758" s="90"/>
      <c r="G8758" s="265"/>
    </row>
    <row r="8759" spans="1:123" ht="24" customHeight="1" x14ac:dyDescent="0.2">
      <c r="A8759" s="425" t="s">
        <v>506</v>
      </c>
      <c r="B8759" s="426"/>
      <c r="C8759" s="427" t="s">
        <v>0</v>
      </c>
      <c r="D8759" s="427" t="s">
        <v>26</v>
      </c>
      <c r="E8759" s="429" t="s">
        <v>27</v>
      </c>
      <c r="F8759" s="431" t="s">
        <v>28</v>
      </c>
      <c r="G8759" s="431" t="s">
        <v>29</v>
      </c>
    </row>
    <row r="8760" spans="1:123" s="89" customFormat="1" ht="24" customHeight="1" x14ac:dyDescent="0.2">
      <c r="A8760" s="94" t="s">
        <v>507</v>
      </c>
      <c r="B8760" s="94" t="s">
        <v>508</v>
      </c>
      <c r="C8760" s="428"/>
      <c r="D8760" s="428"/>
      <c r="E8760" s="430"/>
      <c r="F8760" s="432"/>
      <c r="G8760" s="432"/>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12.8.1.6</v>
      </c>
      <c r="B8799" s="276" t="str">
        <f>C8757</f>
        <v>Griferia FV para Lavatorio p/discapacitado</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ENI Nº 66</v>
      </c>
      <c r="C8804" s="82"/>
      <c r="D8804" s="82"/>
      <c r="E8804" s="82"/>
      <c r="F8804" s="88" t="s">
        <v>37</v>
      </c>
      <c r="G8804" s="263">
        <f>Fecha_Base</f>
        <v>0</v>
      </c>
    </row>
    <row r="8805" spans="1:123" ht="24" customHeight="1" x14ac:dyDescent="0.2">
      <c r="A8805" s="264" t="s">
        <v>600</v>
      </c>
      <c r="B8805" s="83" t="str">
        <f>Ubicación</f>
        <v>9 de Julio</v>
      </c>
      <c r="C8805" s="83"/>
      <c r="D8805" s="89"/>
      <c r="E8805" s="90"/>
      <c r="G8805" s="265"/>
    </row>
    <row r="8806" spans="1:123" ht="24" customHeight="1" x14ac:dyDescent="0.2">
      <c r="A8806" s="264" t="s">
        <v>38</v>
      </c>
      <c r="B8806" s="92">
        <f>IFERROR(VALUE(LEFT(B8807,FIND(".",B8807)-1)),"")</f>
        <v>12</v>
      </c>
      <c r="C8806" s="84" t="str">
        <f>IFERROR(VLOOKUP(B8806,Tabla_CyP,2,FALSE),"")</f>
        <v/>
      </c>
      <c r="E8806" s="90"/>
      <c r="G8806" s="265"/>
    </row>
    <row r="8807" spans="1:123" ht="24" customHeight="1" x14ac:dyDescent="0.2">
      <c r="A8807" s="264" t="s">
        <v>24</v>
      </c>
      <c r="B8807" s="93" t="str">
        <f>IFERROR(VLOOKUP(COUNTIF($A$1:A8807,"ANALISIS DE PRECIOS"),Tabla_NumeroItem,2,FALSE),"")</f>
        <v>12.8.1.7</v>
      </c>
      <c r="C8807" s="84" t="str">
        <f>IFERROR(VLOOKUP(B8807,Tabla_CyP,2,FALSE),"")</f>
        <v>Griferia Pileta Cocinar FV y Pileta de lavar</v>
      </c>
      <c r="D8807" s="89"/>
      <c r="E8807" s="90"/>
      <c r="F8807" s="88" t="s">
        <v>25</v>
      </c>
      <c r="G8807" s="266" t="str">
        <f>IFERROR(VLOOKUP(B8807,Tabla_CyP,4,FALSE),"")</f>
        <v>Un</v>
      </c>
    </row>
    <row r="8808" spans="1:123" ht="24" customHeight="1" x14ac:dyDescent="0.2">
      <c r="A8808" s="264"/>
      <c r="B8808" s="83"/>
      <c r="D8808" s="89"/>
      <c r="E8808" s="90"/>
      <c r="G8808" s="265"/>
    </row>
    <row r="8809" spans="1:123" ht="24" customHeight="1" x14ac:dyDescent="0.2">
      <c r="A8809" s="425" t="s">
        <v>506</v>
      </c>
      <c r="B8809" s="426"/>
      <c r="C8809" s="427" t="s">
        <v>0</v>
      </c>
      <c r="D8809" s="427" t="s">
        <v>26</v>
      </c>
      <c r="E8809" s="429" t="s">
        <v>27</v>
      </c>
      <c r="F8809" s="431" t="s">
        <v>28</v>
      </c>
      <c r="G8809" s="431" t="s">
        <v>29</v>
      </c>
    </row>
    <row r="8810" spans="1:123" s="89" customFormat="1" ht="24" customHeight="1" x14ac:dyDescent="0.2">
      <c r="A8810" s="94" t="s">
        <v>507</v>
      </c>
      <c r="B8810" s="94" t="s">
        <v>508</v>
      </c>
      <c r="C8810" s="428"/>
      <c r="D8810" s="428"/>
      <c r="E8810" s="430"/>
      <c r="F8810" s="432"/>
      <c r="G8810" s="432"/>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12.8.1.7</v>
      </c>
      <c r="B8849" s="276" t="str">
        <f>C8807</f>
        <v>Griferia Pileta Cocinar FV y Pileta de lavar</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ENI Nº 66</v>
      </c>
      <c r="C8854" s="82"/>
      <c r="D8854" s="82"/>
      <c r="E8854" s="82"/>
      <c r="F8854" s="88" t="s">
        <v>37</v>
      </c>
      <c r="G8854" s="263">
        <f>Fecha_Base</f>
        <v>0</v>
      </c>
    </row>
    <row r="8855" spans="1:123" ht="24" customHeight="1" x14ac:dyDescent="0.2">
      <c r="A8855" s="264" t="s">
        <v>600</v>
      </c>
      <c r="B8855" s="83" t="str">
        <f>Ubicación</f>
        <v>9 de Julio</v>
      </c>
      <c r="C8855" s="83"/>
      <c r="D8855" s="89"/>
      <c r="E8855" s="90"/>
      <c r="G8855" s="265"/>
    </row>
    <row r="8856" spans="1:123" ht="24" customHeight="1" x14ac:dyDescent="0.2">
      <c r="A8856" s="264" t="s">
        <v>38</v>
      </c>
      <c r="B8856" s="92">
        <f>IFERROR(VALUE(LEFT(B8857,FIND(".",B8857)-1)),"")</f>
        <v>12</v>
      </c>
      <c r="C8856" s="84" t="str">
        <f>IFERROR(VLOOKUP(B8856,Tabla_CyP,2,FALSE),"")</f>
        <v/>
      </c>
      <c r="E8856" s="90"/>
      <c r="G8856" s="265"/>
    </row>
    <row r="8857" spans="1:123" ht="24" customHeight="1" x14ac:dyDescent="0.2">
      <c r="A8857" s="264" t="s">
        <v>24</v>
      </c>
      <c r="B8857" s="93" t="str">
        <f>IFERROR(VLOOKUP(COUNTIF($A$1:A8857,"ANALISIS DE PRECIOS"),Tabla_NumeroItem,2,FALSE),"")</f>
        <v>12.8.1.8</v>
      </c>
      <c r="C8857" s="84" t="str">
        <f>IFERROR(VLOOKUP(B8857,Tabla_CyP,2,FALSE),"")</f>
        <v>Pileta de Cocina Acero inox.</v>
      </c>
      <c r="D8857" s="89"/>
      <c r="E8857" s="90"/>
      <c r="F8857" s="88" t="s">
        <v>25</v>
      </c>
      <c r="G8857" s="266" t="str">
        <f>IFERROR(VLOOKUP(B8857,Tabla_CyP,4,FALSE),"")</f>
        <v>Un</v>
      </c>
    </row>
    <row r="8858" spans="1:123" ht="24" customHeight="1" x14ac:dyDescent="0.2">
      <c r="A8858" s="264"/>
      <c r="B8858" s="83"/>
      <c r="D8858" s="89"/>
      <c r="E8858" s="90"/>
      <c r="G8858" s="265"/>
    </row>
    <row r="8859" spans="1:123" ht="24" customHeight="1" x14ac:dyDescent="0.2">
      <c r="A8859" s="425" t="s">
        <v>506</v>
      </c>
      <c r="B8859" s="426"/>
      <c r="C8859" s="427" t="s">
        <v>0</v>
      </c>
      <c r="D8859" s="427" t="s">
        <v>26</v>
      </c>
      <c r="E8859" s="429" t="s">
        <v>27</v>
      </c>
      <c r="F8859" s="431" t="s">
        <v>28</v>
      </c>
      <c r="G8859" s="431" t="s">
        <v>29</v>
      </c>
    </row>
    <row r="8860" spans="1:123" s="89" customFormat="1" ht="24" customHeight="1" x14ac:dyDescent="0.2">
      <c r="A8860" s="94" t="s">
        <v>507</v>
      </c>
      <c r="B8860" s="94" t="s">
        <v>508</v>
      </c>
      <c r="C8860" s="428"/>
      <c r="D8860" s="428"/>
      <c r="E8860" s="430"/>
      <c r="F8860" s="432"/>
      <c r="G8860" s="432"/>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12.8.1.8</v>
      </c>
      <c r="B8899" s="276" t="str">
        <f>C8857</f>
        <v>Pileta de Cocina Acero inox.</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ENI Nº 66</v>
      </c>
      <c r="C8904" s="82"/>
      <c r="D8904" s="82"/>
      <c r="E8904" s="82"/>
      <c r="F8904" s="88" t="s">
        <v>37</v>
      </c>
      <c r="G8904" s="263">
        <f>Fecha_Base</f>
        <v>0</v>
      </c>
    </row>
    <row r="8905" spans="1:123" ht="24" customHeight="1" x14ac:dyDescent="0.2">
      <c r="A8905" s="264" t="s">
        <v>600</v>
      </c>
      <c r="B8905" s="83" t="str">
        <f>Ubicación</f>
        <v>9 de Julio</v>
      </c>
      <c r="C8905" s="83"/>
      <c r="D8905" s="89"/>
      <c r="E8905" s="90"/>
      <c r="G8905" s="265"/>
    </row>
    <row r="8906" spans="1:123" ht="24" customHeight="1" x14ac:dyDescent="0.2">
      <c r="A8906" s="264" t="s">
        <v>38</v>
      </c>
      <c r="B8906" s="92">
        <f>IFERROR(VALUE(LEFT(B8907,FIND(".",B8907)-1)),"")</f>
        <v>12</v>
      </c>
      <c r="C8906" s="84" t="str">
        <f>IFERROR(VLOOKUP(B8906,Tabla_CyP,2,FALSE),"")</f>
        <v/>
      </c>
      <c r="E8906" s="90"/>
      <c r="G8906" s="265"/>
    </row>
    <row r="8907" spans="1:123" ht="24" customHeight="1" x14ac:dyDescent="0.2">
      <c r="A8907" s="264" t="s">
        <v>24</v>
      </c>
      <c r="B8907" s="93" t="str">
        <f>IFERROR(VLOOKUP(COUNTIF($A$1:A8907,"ANALISIS DE PRECIOS"),Tabla_NumeroItem,2,FALSE),"")</f>
        <v>12.8.1.9</v>
      </c>
      <c r="C8907" s="84" t="str">
        <f>IFERROR(VLOOKUP(B8907,Tabla_CyP,2,FALSE),"")</f>
        <v xml:space="preserve">Lavabo discapasitado </v>
      </c>
      <c r="D8907" s="89"/>
      <c r="E8907" s="90"/>
      <c r="F8907" s="88" t="s">
        <v>25</v>
      </c>
      <c r="G8907" s="266" t="str">
        <f>IFERROR(VLOOKUP(B8907,Tabla_CyP,4,FALSE),"")</f>
        <v>Un</v>
      </c>
    </row>
    <row r="8908" spans="1:123" ht="24" customHeight="1" x14ac:dyDescent="0.2">
      <c r="A8908" s="264"/>
      <c r="B8908" s="83"/>
      <c r="D8908" s="89"/>
      <c r="E8908" s="90"/>
      <c r="G8908" s="265"/>
    </row>
    <row r="8909" spans="1:123" ht="24" customHeight="1" x14ac:dyDescent="0.2">
      <c r="A8909" s="425" t="s">
        <v>506</v>
      </c>
      <c r="B8909" s="426"/>
      <c r="C8909" s="427" t="s">
        <v>0</v>
      </c>
      <c r="D8909" s="427" t="s">
        <v>26</v>
      </c>
      <c r="E8909" s="429" t="s">
        <v>27</v>
      </c>
      <c r="F8909" s="431" t="s">
        <v>28</v>
      </c>
      <c r="G8909" s="431" t="s">
        <v>29</v>
      </c>
    </row>
    <row r="8910" spans="1:123" s="89" customFormat="1" ht="24" customHeight="1" x14ac:dyDescent="0.2">
      <c r="A8910" s="94" t="s">
        <v>507</v>
      </c>
      <c r="B8910" s="94" t="s">
        <v>508</v>
      </c>
      <c r="C8910" s="428"/>
      <c r="D8910" s="428"/>
      <c r="E8910" s="430"/>
      <c r="F8910" s="432"/>
      <c r="G8910" s="432"/>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12.8.1.9</v>
      </c>
      <c r="B8949" s="276" t="str">
        <f>C8907</f>
        <v xml:space="preserve">Lavabo discapasitado </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ENI Nº 66</v>
      </c>
      <c r="C8954" s="82"/>
      <c r="D8954" s="82"/>
      <c r="E8954" s="82"/>
      <c r="F8954" s="88" t="s">
        <v>37</v>
      </c>
      <c r="G8954" s="263">
        <f>Fecha_Base</f>
        <v>0</v>
      </c>
    </row>
    <row r="8955" spans="1:123" ht="24" customHeight="1" x14ac:dyDescent="0.2">
      <c r="A8955" s="264" t="s">
        <v>600</v>
      </c>
      <c r="B8955" s="83" t="str">
        <f>Ubicación</f>
        <v>9 de Julio</v>
      </c>
      <c r="C8955" s="83"/>
      <c r="D8955" s="89"/>
      <c r="E8955" s="90"/>
      <c r="G8955" s="265"/>
    </row>
    <row r="8956" spans="1:123" ht="24" customHeight="1" x14ac:dyDescent="0.2">
      <c r="A8956" s="264" t="s">
        <v>38</v>
      </c>
      <c r="B8956" s="92">
        <f>IFERROR(VALUE(LEFT(B8957,FIND(".",B8957)-1)),"")</f>
        <v>12</v>
      </c>
      <c r="C8956" s="84" t="str">
        <f>IFERROR(VLOOKUP(B8956,Tabla_CyP,2,FALSE),"")</f>
        <v/>
      </c>
      <c r="E8956" s="90"/>
      <c r="G8956" s="265"/>
    </row>
    <row r="8957" spans="1:123" ht="24" customHeight="1" x14ac:dyDescent="0.2">
      <c r="A8957" s="264" t="s">
        <v>24</v>
      </c>
      <c r="B8957" s="93" t="str">
        <f>IFERROR(VLOOKUP(COUNTIF($A$1:A8957,"ANALISIS DE PRECIOS"),Tabla_NumeroItem,2,FALSE),"")</f>
        <v>12.8.1.10</v>
      </c>
      <c r="C8957" s="84" t="str">
        <f>IFERROR(VLOOKUP(B8957,Tabla_CyP,2,FALSE),"")</f>
        <v>Barrales discapacitado</v>
      </c>
      <c r="D8957" s="89"/>
      <c r="E8957" s="90"/>
      <c r="F8957" s="88" t="s">
        <v>25</v>
      </c>
      <c r="G8957" s="266" t="str">
        <f>IFERROR(VLOOKUP(B8957,Tabla_CyP,4,FALSE),"")</f>
        <v>Un</v>
      </c>
    </row>
    <row r="8958" spans="1:123" ht="24" customHeight="1" x14ac:dyDescent="0.2">
      <c r="A8958" s="264"/>
      <c r="B8958" s="83"/>
      <c r="D8958" s="89"/>
      <c r="E8958" s="90"/>
      <c r="G8958" s="265"/>
    </row>
    <row r="8959" spans="1:123" ht="24" customHeight="1" x14ac:dyDescent="0.2">
      <c r="A8959" s="425" t="s">
        <v>506</v>
      </c>
      <c r="B8959" s="426"/>
      <c r="C8959" s="427" t="s">
        <v>0</v>
      </c>
      <c r="D8959" s="427" t="s">
        <v>26</v>
      </c>
      <c r="E8959" s="429" t="s">
        <v>27</v>
      </c>
      <c r="F8959" s="431" t="s">
        <v>28</v>
      </c>
      <c r="G8959" s="431" t="s">
        <v>29</v>
      </c>
    </row>
    <row r="8960" spans="1:123" s="89" customFormat="1" ht="24" customHeight="1" x14ac:dyDescent="0.2">
      <c r="A8960" s="94" t="s">
        <v>507</v>
      </c>
      <c r="B8960" s="94" t="s">
        <v>508</v>
      </c>
      <c r="C8960" s="428"/>
      <c r="D8960" s="428"/>
      <c r="E8960" s="430"/>
      <c r="F8960" s="432"/>
      <c r="G8960" s="432"/>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12.8.1.10</v>
      </c>
      <c r="B8999" s="276" t="str">
        <f>C8957</f>
        <v>Barrales discapacitado</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ENI Nº 66</v>
      </c>
      <c r="C9004" s="82"/>
      <c r="D9004" s="82"/>
      <c r="E9004" s="82"/>
      <c r="F9004" s="88" t="s">
        <v>37</v>
      </c>
      <c r="G9004" s="263">
        <f>Fecha_Base</f>
        <v>0</v>
      </c>
    </row>
    <row r="9005" spans="1:7" ht="24" customHeight="1" x14ac:dyDescent="0.2">
      <c r="A9005" s="264" t="s">
        <v>600</v>
      </c>
      <c r="B9005" s="83" t="str">
        <f>Ubicación</f>
        <v>9 de Julio</v>
      </c>
      <c r="C9005" s="83"/>
      <c r="D9005" s="89"/>
      <c r="E9005" s="90"/>
      <c r="G9005" s="265"/>
    </row>
    <row r="9006" spans="1:7" ht="24" customHeight="1" x14ac:dyDescent="0.2">
      <c r="A9006" s="264" t="s">
        <v>38</v>
      </c>
      <c r="B9006" s="92">
        <f>IFERROR(VALUE(LEFT(B9007,FIND(".",B9007)-1)),"")</f>
        <v>12</v>
      </c>
      <c r="C9006" s="84" t="str">
        <f>IFERROR(VLOOKUP(B9006,Tabla_CyP,2,FALSE),"")</f>
        <v/>
      </c>
      <c r="E9006" s="90"/>
      <c r="G9006" s="265"/>
    </row>
    <row r="9007" spans="1:7" ht="24" customHeight="1" x14ac:dyDescent="0.2">
      <c r="A9007" s="264" t="s">
        <v>24</v>
      </c>
      <c r="B9007" s="93" t="str">
        <f>IFERROR(VLOOKUP(COUNTIF($A$1:A9007,"ANALISIS DE PRECIOS"),Tabla_NumeroItem,2,FALSE),"")</f>
        <v>12.8.1.11</v>
      </c>
      <c r="C9007" s="84" t="str">
        <f>IFERROR(VLOOKUP(B9007,Tabla_CyP,2,FALSE),"")</f>
        <v>Canillas surtidor</v>
      </c>
      <c r="D9007" s="89"/>
      <c r="E9007" s="90"/>
      <c r="F9007" s="88" t="s">
        <v>25</v>
      </c>
      <c r="G9007" s="266" t="str">
        <f>IFERROR(VLOOKUP(B9007,Tabla_CyP,4,FALSE),"")</f>
        <v>Un</v>
      </c>
    </row>
    <row r="9008" spans="1:7" ht="24" customHeight="1" x14ac:dyDescent="0.2">
      <c r="A9008" s="264"/>
      <c r="B9008" s="83"/>
      <c r="D9008" s="89"/>
      <c r="E9008" s="90"/>
      <c r="G9008" s="265"/>
    </row>
    <row r="9009" spans="1:123" ht="24" customHeight="1" x14ac:dyDescent="0.2">
      <c r="A9009" s="425" t="s">
        <v>506</v>
      </c>
      <c r="B9009" s="426"/>
      <c r="C9009" s="427" t="s">
        <v>0</v>
      </c>
      <c r="D9009" s="427" t="s">
        <v>26</v>
      </c>
      <c r="E9009" s="429" t="s">
        <v>27</v>
      </c>
      <c r="F9009" s="431" t="s">
        <v>28</v>
      </c>
      <c r="G9009" s="431" t="s">
        <v>29</v>
      </c>
    </row>
    <row r="9010" spans="1:123" s="89" customFormat="1" ht="24" customHeight="1" x14ac:dyDescent="0.2">
      <c r="A9010" s="94" t="s">
        <v>507</v>
      </c>
      <c r="B9010" s="94" t="s">
        <v>508</v>
      </c>
      <c r="C9010" s="428"/>
      <c r="D9010" s="428"/>
      <c r="E9010" s="430"/>
      <c r="F9010" s="432"/>
      <c r="G9010" s="432"/>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12.8.1.11</v>
      </c>
      <c r="B9049" s="276" t="str">
        <f>C9007</f>
        <v>Canillas surtidor</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ENI Nº 66</v>
      </c>
      <c r="C9054" s="82"/>
      <c r="D9054" s="82"/>
      <c r="E9054" s="82"/>
      <c r="F9054" s="88" t="s">
        <v>37</v>
      </c>
      <c r="G9054" s="263">
        <f>Fecha_Base</f>
        <v>0</v>
      </c>
    </row>
    <row r="9055" spans="1:7" ht="24" customHeight="1" x14ac:dyDescent="0.2">
      <c r="A9055" s="264" t="s">
        <v>600</v>
      </c>
      <c r="B9055" s="83" t="str">
        <f>Ubicación</f>
        <v>9 de Julio</v>
      </c>
      <c r="C9055" s="83"/>
      <c r="D9055" s="89"/>
      <c r="E9055" s="90"/>
      <c r="G9055" s="265"/>
    </row>
    <row r="9056" spans="1:7" ht="24" customHeight="1" x14ac:dyDescent="0.2">
      <c r="A9056" s="264" t="s">
        <v>38</v>
      </c>
      <c r="B9056" s="92">
        <f>IFERROR(VALUE(LEFT(B9057,FIND(".",B9057)-1)),"")</f>
        <v>12</v>
      </c>
      <c r="C9056" s="84" t="str">
        <f>IFERROR(VLOOKUP(B9056,Tabla_CyP,2,FALSE),"")</f>
        <v/>
      </c>
      <c r="E9056" s="90"/>
      <c r="G9056" s="265"/>
    </row>
    <row r="9057" spans="1:123" ht="24" customHeight="1" x14ac:dyDescent="0.2">
      <c r="A9057" s="264" t="s">
        <v>24</v>
      </c>
      <c r="B9057" s="93" t="str">
        <f>IFERROR(VLOOKUP(COUNTIF($A$1:A9057,"ANALISIS DE PRECIOS"),Tabla_NumeroItem,2,FALSE),"")</f>
        <v>12.8.1.12</v>
      </c>
      <c r="C9057" s="84" t="str">
        <f>IFERROR(VLOOKUP(B9057,Tabla_CyP,2,FALSE),"")</f>
        <v>Termotanque AQUAPIU 80- 120 l/hr</v>
      </c>
      <c r="D9057" s="89"/>
      <c r="E9057" s="90"/>
      <c r="F9057" s="88" t="s">
        <v>25</v>
      </c>
      <c r="G9057" s="266" t="str">
        <f>IFERROR(VLOOKUP(B9057,Tabla_CyP,4,FALSE),"")</f>
        <v>Un</v>
      </c>
    </row>
    <row r="9058" spans="1:123" ht="24" customHeight="1" x14ac:dyDescent="0.2">
      <c r="A9058" s="264"/>
      <c r="B9058" s="83"/>
      <c r="D9058" s="89"/>
      <c r="E9058" s="90"/>
      <c r="G9058" s="265"/>
    </row>
    <row r="9059" spans="1:123" ht="24" customHeight="1" x14ac:dyDescent="0.2">
      <c r="A9059" s="425" t="s">
        <v>506</v>
      </c>
      <c r="B9059" s="426"/>
      <c r="C9059" s="427" t="s">
        <v>0</v>
      </c>
      <c r="D9059" s="427" t="s">
        <v>26</v>
      </c>
      <c r="E9059" s="429" t="s">
        <v>27</v>
      </c>
      <c r="F9059" s="431" t="s">
        <v>28</v>
      </c>
      <c r="G9059" s="431" t="s">
        <v>29</v>
      </c>
    </row>
    <row r="9060" spans="1:123" s="89" customFormat="1" ht="24" customHeight="1" x14ac:dyDescent="0.2">
      <c r="A9060" s="94" t="s">
        <v>507</v>
      </c>
      <c r="B9060" s="94" t="s">
        <v>508</v>
      </c>
      <c r="C9060" s="428"/>
      <c r="D9060" s="428"/>
      <c r="E9060" s="430"/>
      <c r="F9060" s="432"/>
      <c r="G9060" s="432"/>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12.8.1.12</v>
      </c>
      <c r="B9099" s="276" t="str">
        <f>C9057</f>
        <v>Termotanque AQUAPIU 80- 120 l/hr</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ENI Nº 66</v>
      </c>
      <c r="C9104" s="82"/>
      <c r="D9104" s="82"/>
      <c r="E9104" s="82"/>
      <c r="F9104" s="88" t="s">
        <v>37</v>
      </c>
      <c r="G9104" s="263">
        <f>Fecha_Base</f>
        <v>0</v>
      </c>
    </row>
    <row r="9105" spans="1:123" ht="24" customHeight="1" x14ac:dyDescent="0.2">
      <c r="A9105" s="264" t="s">
        <v>600</v>
      </c>
      <c r="B9105" s="83" t="str">
        <f>Ubicación</f>
        <v>9 de Julio</v>
      </c>
      <c r="C9105" s="83"/>
      <c r="D9105" s="89"/>
      <c r="E9105" s="90"/>
      <c r="G9105" s="265"/>
    </row>
    <row r="9106" spans="1:123" ht="24" customHeight="1" x14ac:dyDescent="0.2">
      <c r="A9106" s="264" t="s">
        <v>38</v>
      </c>
      <c r="B9106" s="92">
        <f>IFERROR(VALUE(LEFT(B9107,FIND(".",B9107)-1)),"")</f>
        <v>12</v>
      </c>
      <c r="C9106" s="84" t="str">
        <f>IFERROR(VLOOKUP(B9106,Tabla_CyP,2,FALSE),"")</f>
        <v/>
      </c>
      <c r="E9106" s="90"/>
      <c r="G9106" s="265"/>
    </row>
    <row r="9107" spans="1:123" ht="24" customHeight="1" x14ac:dyDescent="0.2">
      <c r="A9107" s="264" t="s">
        <v>24</v>
      </c>
      <c r="B9107" s="93" t="str">
        <f>IFERROR(VLOOKUP(COUNTIF($A$1:A9107,"ANALISIS DE PRECIOS"),Tabla_NumeroItem,2,FALSE),"")</f>
        <v>12.8.1.13</v>
      </c>
      <c r="C9107" s="84" t="str">
        <f>IFERROR(VLOOKUP(B9107,Tabla_CyP,2,FALSE),"")</f>
        <v>Termotanque AQUAPIU 40- 60 l/hr</v>
      </c>
      <c r="D9107" s="89"/>
      <c r="E9107" s="90"/>
      <c r="F9107" s="88" t="s">
        <v>25</v>
      </c>
      <c r="G9107" s="266" t="str">
        <f>IFERROR(VLOOKUP(B9107,Tabla_CyP,4,FALSE),"")</f>
        <v>Un</v>
      </c>
    </row>
    <row r="9108" spans="1:123" ht="24" customHeight="1" x14ac:dyDescent="0.2">
      <c r="A9108" s="264"/>
      <c r="B9108" s="83"/>
      <c r="D9108" s="89"/>
      <c r="E9108" s="90"/>
      <c r="G9108" s="265"/>
    </row>
    <row r="9109" spans="1:123" ht="24" customHeight="1" x14ac:dyDescent="0.2">
      <c r="A9109" s="425" t="s">
        <v>506</v>
      </c>
      <c r="B9109" s="426"/>
      <c r="C9109" s="427" t="s">
        <v>0</v>
      </c>
      <c r="D9109" s="427" t="s">
        <v>26</v>
      </c>
      <c r="E9109" s="429" t="s">
        <v>27</v>
      </c>
      <c r="F9109" s="431" t="s">
        <v>28</v>
      </c>
      <c r="G9109" s="431" t="s">
        <v>29</v>
      </c>
    </row>
    <row r="9110" spans="1:123" s="89" customFormat="1" ht="24" customHeight="1" x14ac:dyDescent="0.2">
      <c r="A9110" s="94" t="s">
        <v>507</v>
      </c>
      <c r="B9110" s="94" t="s">
        <v>508</v>
      </c>
      <c r="C9110" s="428"/>
      <c r="D9110" s="428"/>
      <c r="E9110" s="430"/>
      <c r="F9110" s="432"/>
      <c r="G9110" s="432"/>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12.8.1.13</v>
      </c>
      <c r="B9149" s="276" t="str">
        <f>C9107</f>
        <v>Termotanque AQUAPIU 40- 60 l/hr</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ENI Nº 66</v>
      </c>
      <c r="C9154" s="82"/>
      <c r="D9154" s="82"/>
      <c r="E9154" s="82"/>
      <c r="F9154" s="88" t="s">
        <v>37</v>
      </c>
      <c r="G9154" s="263">
        <f>Fecha_Base</f>
        <v>0</v>
      </c>
    </row>
    <row r="9155" spans="1:123" ht="24" customHeight="1" x14ac:dyDescent="0.2">
      <c r="A9155" s="264" t="s">
        <v>600</v>
      </c>
      <c r="B9155" s="83" t="str">
        <f>Ubicación</f>
        <v>9 de Julio</v>
      </c>
      <c r="C9155" s="83"/>
      <c r="D9155" s="89"/>
      <c r="E9155" s="90"/>
      <c r="G9155" s="265"/>
    </row>
    <row r="9156" spans="1:123" ht="24" customHeight="1" x14ac:dyDescent="0.2">
      <c r="A9156" s="264" t="s">
        <v>38</v>
      </c>
      <c r="B9156" s="92">
        <f>IFERROR(VALUE(LEFT(B9157,FIND(".",B9157)-1)),"")</f>
        <v>12</v>
      </c>
      <c r="C9156" s="84" t="str">
        <f>IFERROR(VLOOKUP(B9156,Tabla_CyP,2,FALSE),"")</f>
        <v/>
      </c>
      <c r="E9156" s="90"/>
      <c r="G9156" s="265"/>
    </row>
    <row r="9157" spans="1:123" ht="24" customHeight="1" x14ac:dyDescent="0.2">
      <c r="A9157" s="264" t="s">
        <v>24</v>
      </c>
      <c r="B9157" s="93" t="str">
        <f>IFERROR(VLOOKUP(COUNTIF($A$1:A9157,"ANALISIS DE PRECIOS"),Tabla_NumeroItem,2,FALSE),"")</f>
        <v>12.8.1.14</v>
      </c>
      <c r="C9157" s="84" t="str">
        <f>IFERROR(VLOOKUP(B9157,Tabla_CyP,2,FALSE),"")</f>
        <v>Varios, Accesorios para fijacion, adhesicos, etc.</v>
      </c>
      <c r="D9157" s="89"/>
      <c r="E9157" s="90"/>
      <c r="F9157" s="88" t="s">
        <v>25</v>
      </c>
      <c r="G9157" s="266" t="str">
        <f>IFERROR(VLOOKUP(B9157,Tabla_CyP,4,FALSE),"")</f>
        <v>Un</v>
      </c>
    </row>
    <row r="9158" spans="1:123" ht="24" customHeight="1" x14ac:dyDescent="0.2">
      <c r="A9158" s="264"/>
      <c r="B9158" s="83"/>
      <c r="D9158" s="89"/>
      <c r="E9158" s="90"/>
      <c r="G9158" s="265"/>
    </row>
    <row r="9159" spans="1:123" ht="24" customHeight="1" x14ac:dyDescent="0.2">
      <c r="A9159" s="425" t="s">
        <v>506</v>
      </c>
      <c r="B9159" s="426"/>
      <c r="C9159" s="427" t="s">
        <v>0</v>
      </c>
      <c r="D9159" s="427" t="s">
        <v>26</v>
      </c>
      <c r="E9159" s="429" t="s">
        <v>27</v>
      </c>
      <c r="F9159" s="431" t="s">
        <v>28</v>
      </c>
      <c r="G9159" s="431" t="s">
        <v>29</v>
      </c>
    </row>
    <row r="9160" spans="1:123" s="89" customFormat="1" ht="24" customHeight="1" x14ac:dyDescent="0.2">
      <c r="A9160" s="94" t="s">
        <v>507</v>
      </c>
      <c r="B9160" s="94" t="s">
        <v>508</v>
      </c>
      <c r="C9160" s="428"/>
      <c r="D9160" s="428"/>
      <c r="E9160" s="430"/>
      <c r="F9160" s="432"/>
      <c r="G9160" s="432"/>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12.8.1.14</v>
      </c>
      <c r="B9199" s="276" t="str">
        <f>C9157</f>
        <v>Varios, Accesorios para fijacion, adhesicos, etc.</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ENI Nº 66</v>
      </c>
      <c r="C9204" s="82"/>
      <c r="D9204" s="82"/>
      <c r="E9204" s="82"/>
      <c r="F9204" s="88" t="s">
        <v>37</v>
      </c>
      <c r="G9204" s="263">
        <f>Fecha_Base</f>
        <v>0</v>
      </c>
    </row>
    <row r="9205" spans="1:123" ht="24" customHeight="1" x14ac:dyDescent="0.2">
      <c r="A9205" s="264" t="s">
        <v>600</v>
      </c>
      <c r="B9205" s="83" t="str">
        <f>Ubicación</f>
        <v>9 de Julio</v>
      </c>
      <c r="C9205" s="83"/>
      <c r="D9205" s="89"/>
      <c r="E9205" s="90"/>
      <c r="G9205" s="265"/>
    </row>
    <row r="9206" spans="1:123" ht="24" customHeight="1" x14ac:dyDescent="0.2">
      <c r="A9206" s="264" t="s">
        <v>38</v>
      </c>
      <c r="B9206" s="92">
        <f>IFERROR(VALUE(LEFT(B9207,FIND(".",B9207)-1)),"")</f>
        <v>12</v>
      </c>
      <c r="C9206" s="84" t="str">
        <f>IFERROR(VLOOKUP(B9206,Tabla_CyP,2,FALSE),"")</f>
        <v/>
      </c>
      <c r="E9206" s="90"/>
      <c r="G9206" s="265"/>
    </row>
    <row r="9207" spans="1:123" ht="24" customHeight="1" x14ac:dyDescent="0.2">
      <c r="A9207" s="264" t="s">
        <v>24</v>
      </c>
      <c r="B9207" s="93" t="str">
        <f>IFERROR(VLOOKUP(COUNTIF($A$1:A9207,"ANALISIS DE PRECIOS"),Tabla_NumeroItem,2,FALSE),"")</f>
        <v>12.9.1</v>
      </c>
      <c r="C9207" s="84" t="str">
        <f>IFERROR(VLOOKUP(B9207,Tabla_CyP,2,FALSE),"")</f>
        <v>De P.V.C.</v>
      </c>
      <c r="D9207" s="89"/>
      <c r="E9207" s="90"/>
      <c r="F9207" s="88" t="s">
        <v>25</v>
      </c>
      <c r="G9207" s="266" t="str">
        <f>IFERROR(VLOOKUP(B9207,Tabla_CyP,4,FALSE),"")</f>
        <v>ml</v>
      </c>
    </row>
    <row r="9208" spans="1:123" ht="24" customHeight="1" x14ac:dyDescent="0.2">
      <c r="A9208" s="264"/>
      <c r="B9208" s="83"/>
      <c r="D9208" s="89"/>
      <c r="E9208" s="90"/>
      <c r="G9208" s="265"/>
    </row>
    <row r="9209" spans="1:123" ht="24" customHeight="1" x14ac:dyDescent="0.2">
      <c r="A9209" s="425" t="s">
        <v>506</v>
      </c>
      <c r="B9209" s="426"/>
      <c r="C9209" s="427" t="s">
        <v>0</v>
      </c>
      <c r="D9209" s="427" t="s">
        <v>26</v>
      </c>
      <c r="E9209" s="429" t="s">
        <v>27</v>
      </c>
      <c r="F9209" s="431" t="s">
        <v>28</v>
      </c>
      <c r="G9209" s="431" t="s">
        <v>29</v>
      </c>
    </row>
    <row r="9210" spans="1:123" s="89" customFormat="1" ht="24" customHeight="1" x14ac:dyDescent="0.2">
      <c r="A9210" s="94" t="s">
        <v>507</v>
      </c>
      <c r="B9210" s="94" t="s">
        <v>508</v>
      </c>
      <c r="C9210" s="428"/>
      <c r="D9210" s="428"/>
      <c r="E9210" s="430"/>
      <c r="F9210" s="432"/>
      <c r="G9210" s="432"/>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12.9.1</v>
      </c>
      <c r="B9249" s="276" t="str">
        <f>C9207</f>
        <v>De P.V.C.</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ENI Nº 66</v>
      </c>
      <c r="C9254" s="82"/>
      <c r="D9254" s="82"/>
      <c r="E9254" s="82"/>
      <c r="F9254" s="88" t="s">
        <v>37</v>
      </c>
      <c r="G9254" s="263">
        <f>Fecha_Base</f>
        <v>0</v>
      </c>
    </row>
    <row r="9255" spans="1:123" ht="24" customHeight="1" x14ac:dyDescent="0.2">
      <c r="A9255" s="264" t="s">
        <v>600</v>
      </c>
      <c r="B9255" s="83" t="str">
        <f>Ubicación</f>
        <v>9 de Julio</v>
      </c>
      <c r="C9255" s="83"/>
      <c r="D9255" s="89"/>
      <c r="E9255" s="90"/>
      <c r="G9255" s="265"/>
    </row>
    <row r="9256" spans="1:123" ht="24" customHeight="1" x14ac:dyDescent="0.2">
      <c r="A9256" s="264" t="s">
        <v>38</v>
      </c>
      <c r="B9256" s="92">
        <f>IFERROR(VALUE(LEFT(B9257,FIND(".",B9257)-1)),"")</f>
        <v>12</v>
      </c>
      <c r="C9256" s="84" t="str">
        <f>IFERROR(VLOOKUP(B9256,Tabla_CyP,2,FALSE),"")</f>
        <v/>
      </c>
      <c r="E9256" s="90"/>
      <c r="G9256" s="265"/>
    </row>
    <row r="9257" spans="1:123" ht="24" customHeight="1" x14ac:dyDescent="0.2">
      <c r="A9257" s="264" t="s">
        <v>24</v>
      </c>
      <c r="B9257" s="93" t="str">
        <f>IFERROR(VLOOKUP(COUNTIF($A$1:A9257,"ANALISIS DE PRECIOS"),Tabla_NumeroItem,2,FALSE),"")</f>
        <v>12.10.1</v>
      </c>
      <c r="C9257" s="84" t="str">
        <f>IFERROR(VLOOKUP(B9257,Tabla_CyP,2,FALSE),"")</f>
        <v>Conexión de Agua</v>
      </c>
      <c r="D9257" s="89"/>
      <c r="E9257" s="90"/>
      <c r="F9257" s="88" t="s">
        <v>25</v>
      </c>
      <c r="G9257" s="266" t="str">
        <f>IFERROR(VLOOKUP(B9257,Tabla_CyP,4,FALSE),"")</f>
        <v>gl</v>
      </c>
    </row>
    <row r="9258" spans="1:123" ht="24" customHeight="1" x14ac:dyDescent="0.2">
      <c r="A9258" s="264"/>
      <c r="B9258" s="83"/>
      <c r="D9258" s="89"/>
      <c r="E9258" s="90"/>
      <c r="G9258" s="265"/>
    </row>
    <row r="9259" spans="1:123" ht="24" customHeight="1" x14ac:dyDescent="0.2">
      <c r="A9259" s="425" t="s">
        <v>506</v>
      </c>
      <c r="B9259" s="426"/>
      <c r="C9259" s="427" t="s">
        <v>0</v>
      </c>
      <c r="D9259" s="427" t="s">
        <v>26</v>
      </c>
      <c r="E9259" s="429" t="s">
        <v>27</v>
      </c>
      <c r="F9259" s="431" t="s">
        <v>28</v>
      </c>
      <c r="G9259" s="431" t="s">
        <v>29</v>
      </c>
    </row>
    <row r="9260" spans="1:123" s="89" customFormat="1" ht="24" customHeight="1" x14ac:dyDescent="0.2">
      <c r="A9260" s="94" t="s">
        <v>507</v>
      </c>
      <c r="B9260" s="94" t="s">
        <v>508</v>
      </c>
      <c r="C9260" s="428"/>
      <c r="D9260" s="428"/>
      <c r="E9260" s="430"/>
      <c r="F9260" s="432"/>
      <c r="G9260" s="432"/>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12.10.1</v>
      </c>
      <c r="B9299" s="276" t="str">
        <f>C9257</f>
        <v>Conexión de Agua</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ENI Nº 66</v>
      </c>
      <c r="C9304" s="82"/>
      <c r="D9304" s="82"/>
      <c r="E9304" s="82"/>
      <c r="F9304" s="88" t="s">
        <v>37</v>
      </c>
      <c r="G9304" s="263">
        <f>Fecha_Base</f>
        <v>0</v>
      </c>
    </row>
    <row r="9305" spans="1:123" ht="24" customHeight="1" x14ac:dyDescent="0.2">
      <c r="A9305" s="264" t="s">
        <v>600</v>
      </c>
      <c r="B9305" s="83" t="str">
        <f>Ubicación</f>
        <v>9 de Julio</v>
      </c>
      <c r="C9305" s="83"/>
      <c r="D9305" s="89"/>
      <c r="E9305" s="90"/>
      <c r="G9305" s="265"/>
    </row>
    <row r="9306" spans="1:123" ht="24" customHeight="1" x14ac:dyDescent="0.2">
      <c r="A9306" s="264" t="s">
        <v>38</v>
      </c>
      <c r="B9306" s="92">
        <f>IFERROR(VALUE(LEFT(B9307,FIND(".",B9307)-1)),"")</f>
        <v>12</v>
      </c>
      <c r="C9306" s="84" t="str">
        <f>IFERROR(VLOOKUP(B9306,Tabla_CyP,2,FALSE),"")</f>
        <v/>
      </c>
      <c r="E9306" s="90"/>
      <c r="G9306" s="265"/>
    </row>
    <row r="9307" spans="1:123" ht="24" customHeight="1" x14ac:dyDescent="0.2">
      <c r="A9307" s="264" t="s">
        <v>24</v>
      </c>
      <c r="B9307" s="93" t="str">
        <f>IFERROR(VLOOKUP(COUNTIF($A$1:A9307,"ANALISIS DE PRECIOS"),Tabla_NumeroItem,2,FALSE),"")</f>
        <v>12.10.2</v>
      </c>
      <c r="C9307" s="84" t="str">
        <f>IFERROR(VLOOKUP(B9307,Tabla_CyP,2,FALSE),"")</f>
        <v>Conexión de Cloaca</v>
      </c>
      <c r="D9307" s="89"/>
      <c r="E9307" s="90"/>
      <c r="F9307" s="88" t="s">
        <v>25</v>
      </c>
      <c r="G9307" s="266" t="str">
        <f>IFERROR(VLOOKUP(B9307,Tabla_CyP,4,FALSE),"")</f>
        <v>gl</v>
      </c>
    </row>
    <row r="9308" spans="1:123" ht="24" customHeight="1" x14ac:dyDescent="0.2">
      <c r="A9308" s="264"/>
      <c r="B9308" s="83"/>
      <c r="D9308" s="89"/>
      <c r="E9308" s="90"/>
      <c r="G9308" s="265"/>
    </row>
    <row r="9309" spans="1:123" ht="24" customHeight="1" x14ac:dyDescent="0.2">
      <c r="A9309" s="425" t="s">
        <v>506</v>
      </c>
      <c r="B9309" s="426"/>
      <c r="C9309" s="427" t="s">
        <v>0</v>
      </c>
      <c r="D9309" s="427" t="s">
        <v>26</v>
      </c>
      <c r="E9309" s="429" t="s">
        <v>27</v>
      </c>
      <c r="F9309" s="431" t="s">
        <v>28</v>
      </c>
      <c r="G9309" s="431" t="s">
        <v>29</v>
      </c>
    </row>
    <row r="9310" spans="1:123" s="89" customFormat="1" ht="24" customHeight="1" x14ac:dyDescent="0.2">
      <c r="A9310" s="94" t="s">
        <v>507</v>
      </c>
      <c r="B9310" s="94" t="s">
        <v>508</v>
      </c>
      <c r="C9310" s="428"/>
      <c r="D9310" s="428"/>
      <c r="E9310" s="430"/>
      <c r="F9310" s="432"/>
      <c r="G9310" s="432"/>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12.10.2</v>
      </c>
      <c r="B9349" s="276" t="str">
        <f>C9307</f>
        <v>Conexión de Cloaca</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ENI Nº 66</v>
      </c>
      <c r="C9354" s="82"/>
      <c r="D9354" s="82"/>
      <c r="E9354" s="82"/>
      <c r="F9354" s="88" t="s">
        <v>37</v>
      </c>
      <c r="G9354" s="263">
        <f>Fecha_Base</f>
        <v>0</v>
      </c>
    </row>
    <row r="9355" spans="1:123" ht="24" customHeight="1" x14ac:dyDescent="0.2">
      <c r="A9355" s="264" t="s">
        <v>600</v>
      </c>
      <c r="B9355" s="83" t="str">
        <f>Ubicación</f>
        <v>9 de Julio</v>
      </c>
      <c r="C9355" s="83"/>
      <c r="D9355" s="89"/>
      <c r="E9355" s="90"/>
      <c r="G9355" s="265"/>
    </row>
    <row r="9356" spans="1:123" ht="24" customHeight="1" x14ac:dyDescent="0.2">
      <c r="A9356" s="264" t="s">
        <v>38</v>
      </c>
      <c r="B9356" s="92">
        <f>IFERROR(VALUE(LEFT(B9357,FIND(".",B9357)-1)),"")</f>
        <v>14</v>
      </c>
      <c r="C9356" s="84" t="str">
        <f>IFERROR(VLOOKUP(B9356,Tabla_CyP,2,FALSE),"")</f>
        <v/>
      </c>
      <c r="E9356" s="90"/>
      <c r="G9356" s="265"/>
    </row>
    <row r="9357" spans="1:123" ht="24" customHeight="1" x14ac:dyDescent="0.2">
      <c r="A9357" s="264" t="s">
        <v>24</v>
      </c>
      <c r="B9357" s="93" t="str">
        <f>IFERROR(VLOOKUP(COUNTIF($A$1:A9357,"ANALISIS DE PRECIOS"),Tabla_NumeroItem,2,FALSE),"")</f>
        <v>14.1.2</v>
      </c>
      <c r="C9357" s="84" t="str">
        <f>IFERROR(VLOOKUP(B9357,Tabla_CyP,2,FALSE),"")</f>
        <v>Grupo electrógeno para bombas de agua de consumo</v>
      </c>
      <c r="D9357" s="89"/>
      <c r="E9357" s="90"/>
      <c r="F9357" s="88" t="s">
        <v>25</v>
      </c>
      <c r="G9357" s="266" t="str">
        <f>IFERROR(VLOOKUP(B9357,Tabla_CyP,4,FALSE),"")</f>
        <v>gl</v>
      </c>
    </row>
    <row r="9358" spans="1:123" ht="24" customHeight="1" x14ac:dyDescent="0.2">
      <c r="A9358" s="264"/>
      <c r="B9358" s="83"/>
      <c r="D9358" s="89"/>
      <c r="E9358" s="90"/>
      <c r="G9358" s="265"/>
    </row>
    <row r="9359" spans="1:123" ht="24" customHeight="1" x14ac:dyDescent="0.2">
      <c r="A9359" s="425" t="s">
        <v>506</v>
      </c>
      <c r="B9359" s="426"/>
      <c r="C9359" s="427" t="s">
        <v>0</v>
      </c>
      <c r="D9359" s="427" t="s">
        <v>26</v>
      </c>
      <c r="E9359" s="429" t="s">
        <v>27</v>
      </c>
      <c r="F9359" s="431" t="s">
        <v>28</v>
      </c>
      <c r="G9359" s="431" t="s">
        <v>29</v>
      </c>
    </row>
    <row r="9360" spans="1:123" s="89" customFormat="1" ht="24" customHeight="1" x14ac:dyDescent="0.2">
      <c r="A9360" s="94" t="s">
        <v>507</v>
      </c>
      <c r="B9360" s="94" t="s">
        <v>508</v>
      </c>
      <c r="C9360" s="428"/>
      <c r="D9360" s="428"/>
      <c r="E9360" s="430"/>
      <c r="F9360" s="432"/>
      <c r="G9360" s="432"/>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14.1.2</v>
      </c>
      <c r="B9399" s="276" t="str">
        <f>C9357</f>
        <v>Grupo electrógeno para bombas de agua de consumo</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ENI Nº 66</v>
      </c>
      <c r="C9404" s="82"/>
      <c r="D9404" s="82"/>
      <c r="E9404" s="82"/>
      <c r="F9404" s="88" t="s">
        <v>37</v>
      </c>
      <c r="G9404" s="263">
        <f>Fecha_Base</f>
        <v>0</v>
      </c>
    </row>
    <row r="9405" spans="1:7" ht="24" customHeight="1" x14ac:dyDescent="0.2">
      <c r="A9405" s="264" t="s">
        <v>600</v>
      </c>
      <c r="B9405" s="83" t="str">
        <f>Ubicación</f>
        <v>9 de Julio</v>
      </c>
      <c r="C9405" s="83"/>
      <c r="D9405" s="89"/>
      <c r="E9405" s="90"/>
      <c r="G9405" s="265"/>
    </row>
    <row r="9406" spans="1:7" ht="24" customHeight="1" x14ac:dyDescent="0.2">
      <c r="A9406" s="264" t="s">
        <v>38</v>
      </c>
      <c r="B9406" s="92">
        <f>IFERROR(VALUE(LEFT(B9407,FIND(".",B9407)-1)),"")</f>
        <v>16</v>
      </c>
      <c r="C9406" s="84" t="str">
        <f>IFERROR(VLOOKUP(B9406,Tabla_CyP,2,FALSE),"")</f>
        <v xml:space="preserve"> INSTALACIÓN DE AIRE ACONDICIONADO</v>
      </c>
      <c r="E9406" s="90"/>
      <c r="G9406" s="265"/>
    </row>
    <row r="9407" spans="1:7" ht="24" customHeight="1" x14ac:dyDescent="0.2">
      <c r="A9407" s="264" t="s">
        <v>24</v>
      </c>
      <c r="B9407" s="93" t="str">
        <f>IFERROR(VLOOKUP(COUNTIF($A$1:A9407,"ANALISIS DE PRECIOS"),Tabla_NumeroItem,2,FALSE),"")</f>
        <v>16.1</v>
      </c>
      <c r="C9407" s="84" t="str">
        <f>IFERROR(VLOOKUP(B9407,Tabla_CyP,2,FALSE),"")</f>
        <v>Instalación de aire acondicionado frio - calor</v>
      </c>
      <c r="D9407" s="89"/>
      <c r="E9407" s="90"/>
      <c r="F9407" s="88" t="s">
        <v>25</v>
      </c>
      <c r="G9407" s="266" t="str">
        <f>IFERROR(VLOOKUP(B9407,Tabla_CyP,4,FALSE),"")</f>
        <v>gl</v>
      </c>
    </row>
    <row r="9408" spans="1:7" ht="24" customHeight="1" x14ac:dyDescent="0.2">
      <c r="A9408" s="264"/>
      <c r="B9408" s="83"/>
      <c r="D9408" s="89"/>
      <c r="E9408" s="90"/>
      <c r="G9408" s="265"/>
    </row>
    <row r="9409" spans="1:123" ht="24" customHeight="1" x14ac:dyDescent="0.2">
      <c r="A9409" s="425" t="s">
        <v>506</v>
      </c>
      <c r="B9409" s="426"/>
      <c r="C9409" s="427" t="s">
        <v>0</v>
      </c>
      <c r="D9409" s="427" t="s">
        <v>26</v>
      </c>
      <c r="E9409" s="429" t="s">
        <v>27</v>
      </c>
      <c r="F9409" s="431" t="s">
        <v>28</v>
      </c>
      <c r="G9409" s="431" t="s">
        <v>29</v>
      </c>
    </row>
    <row r="9410" spans="1:123" s="89" customFormat="1" ht="24" customHeight="1" x14ac:dyDescent="0.2">
      <c r="A9410" s="94" t="s">
        <v>507</v>
      </c>
      <c r="B9410" s="94" t="s">
        <v>508</v>
      </c>
      <c r="C9410" s="428"/>
      <c r="D9410" s="428"/>
      <c r="E9410" s="430"/>
      <c r="F9410" s="432"/>
      <c r="G9410" s="432"/>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16.1</v>
      </c>
      <c r="B9449" s="276" t="str">
        <f>C9407</f>
        <v>Instalación de aire acondicionado frio - calor</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ENI Nº 66</v>
      </c>
      <c r="C9454" s="82"/>
      <c r="D9454" s="82"/>
      <c r="E9454" s="82"/>
      <c r="F9454" s="88" t="s">
        <v>37</v>
      </c>
      <c r="G9454" s="263">
        <f>Fecha_Base</f>
        <v>0</v>
      </c>
    </row>
    <row r="9455" spans="1:7" ht="24" customHeight="1" x14ac:dyDescent="0.2">
      <c r="A9455" s="264" t="s">
        <v>600</v>
      </c>
      <c r="B9455" s="83" t="str">
        <f>Ubicación</f>
        <v>9 de Julio</v>
      </c>
      <c r="C9455" s="83"/>
      <c r="D9455" s="89"/>
      <c r="E9455" s="90"/>
      <c r="G9455" s="265"/>
    </row>
    <row r="9456" spans="1:7" ht="24" customHeight="1" x14ac:dyDescent="0.2">
      <c r="A9456" s="264" t="s">
        <v>38</v>
      </c>
      <c r="B9456" s="92">
        <f>IFERROR(VALUE(LEFT(B9457,FIND(".",B9457)-1)),"")</f>
        <v>17</v>
      </c>
      <c r="C9456" s="84" t="str">
        <f>IFERROR(VLOOKUP(B9456,Tabla_CyP,2,FALSE),"")</f>
        <v xml:space="preserve"> INSTALACIÓN DE SEGURIDAD</v>
      </c>
      <c r="E9456" s="90"/>
      <c r="G9456" s="265"/>
    </row>
    <row r="9457" spans="1:123" ht="24" customHeight="1" x14ac:dyDescent="0.2">
      <c r="A9457" s="264" t="s">
        <v>24</v>
      </c>
      <c r="B9457" s="93" t="str">
        <f>IFERROR(VLOOKUP(COUNTIF($A$1:A9457,"ANALISIS DE PRECIOS"),Tabla_NumeroItem,2,FALSE),"")</f>
        <v>17.1.3</v>
      </c>
      <c r="C9457" s="84" t="str">
        <f>IFERROR(VLOOKUP(B9457,Tabla_CyP,2,FALSE),"")</f>
        <v>Matafuegos, carteles de señalización</v>
      </c>
      <c r="D9457" s="89"/>
      <c r="E9457" s="90"/>
      <c r="F9457" s="88" t="s">
        <v>25</v>
      </c>
      <c r="G9457" s="266" t="str">
        <f>IFERROR(VLOOKUP(B9457,Tabla_CyP,4,FALSE),"")</f>
        <v>gl</v>
      </c>
    </row>
    <row r="9458" spans="1:123" ht="24" customHeight="1" x14ac:dyDescent="0.2">
      <c r="A9458" s="264"/>
      <c r="B9458" s="83"/>
      <c r="D9458" s="89"/>
      <c r="E9458" s="90"/>
      <c r="G9458" s="265"/>
    </row>
    <row r="9459" spans="1:123" ht="24" customHeight="1" x14ac:dyDescent="0.2">
      <c r="A9459" s="425" t="s">
        <v>506</v>
      </c>
      <c r="B9459" s="426"/>
      <c r="C9459" s="427" t="s">
        <v>0</v>
      </c>
      <c r="D9459" s="427" t="s">
        <v>26</v>
      </c>
      <c r="E9459" s="429" t="s">
        <v>27</v>
      </c>
      <c r="F9459" s="431" t="s">
        <v>28</v>
      </c>
      <c r="G9459" s="431" t="s">
        <v>29</v>
      </c>
    </row>
    <row r="9460" spans="1:123" s="89" customFormat="1" ht="24" customHeight="1" x14ac:dyDescent="0.2">
      <c r="A9460" s="94" t="s">
        <v>507</v>
      </c>
      <c r="B9460" s="94" t="s">
        <v>508</v>
      </c>
      <c r="C9460" s="428"/>
      <c r="D9460" s="428"/>
      <c r="E9460" s="430"/>
      <c r="F9460" s="432"/>
      <c r="G9460" s="432"/>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17.1.3</v>
      </c>
      <c r="B9499" s="276" t="str">
        <f>C9457</f>
        <v>Matafuegos, carteles de señalización</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ENI Nº 66</v>
      </c>
      <c r="C9504" s="82"/>
      <c r="D9504" s="82"/>
      <c r="E9504" s="82"/>
      <c r="F9504" s="88" t="s">
        <v>37</v>
      </c>
      <c r="G9504" s="263">
        <f>Fecha_Base</f>
        <v>0</v>
      </c>
    </row>
    <row r="9505" spans="1:123" ht="24" customHeight="1" x14ac:dyDescent="0.2">
      <c r="A9505" s="264" t="s">
        <v>600</v>
      </c>
      <c r="B9505" s="83" t="str">
        <f>Ubicación</f>
        <v>9 de Julio</v>
      </c>
      <c r="C9505" s="83"/>
      <c r="D9505" s="89"/>
      <c r="E9505" s="90"/>
      <c r="G9505" s="265"/>
    </row>
    <row r="9506" spans="1:123" ht="24" customHeight="1" x14ac:dyDescent="0.2">
      <c r="A9506" s="264" t="s">
        <v>38</v>
      </c>
      <c r="B9506" s="92">
        <f>IFERROR(VALUE(LEFT(B9507,FIND(".",B9507)-1)),"")</f>
        <v>17</v>
      </c>
      <c r="C9506" s="84" t="str">
        <f>IFERROR(VLOOKUP(B9506,Tabla_CyP,2,FALSE),"")</f>
        <v xml:space="preserve"> INSTALACIÓN DE SEGURIDAD</v>
      </c>
      <c r="E9506" s="90"/>
      <c r="G9506" s="265"/>
    </row>
    <row r="9507" spans="1:123" ht="24" customHeight="1" x14ac:dyDescent="0.2">
      <c r="A9507" s="264" t="s">
        <v>24</v>
      </c>
      <c r="B9507" s="93" t="str">
        <f>IFERROR(VLOOKUP(COUNTIF($A$1:A9507,"ANALISIS DE PRECIOS"),Tabla_NumeroItem,2,FALSE),"")</f>
        <v>17.1.5</v>
      </c>
      <c r="C9507" s="84" t="str">
        <f>IFERROR(VLOOKUP(B9507,Tabla_CyP,2,FALSE),"")</f>
        <v xml:space="preserve">Planos   </v>
      </c>
      <c r="D9507" s="89"/>
      <c r="E9507" s="90"/>
      <c r="F9507" s="88" t="s">
        <v>25</v>
      </c>
      <c r="G9507" s="266" t="str">
        <f>IFERROR(VLOOKUP(B9507,Tabla_CyP,4,FALSE),"")</f>
        <v>gl</v>
      </c>
    </row>
    <row r="9508" spans="1:123" ht="24" customHeight="1" x14ac:dyDescent="0.2">
      <c r="A9508" s="264"/>
      <c r="B9508" s="83"/>
      <c r="D9508" s="89"/>
      <c r="E9508" s="90"/>
      <c r="G9508" s="265"/>
    </row>
    <row r="9509" spans="1:123" ht="24" customHeight="1" x14ac:dyDescent="0.2">
      <c r="A9509" s="425" t="s">
        <v>506</v>
      </c>
      <c r="B9509" s="426"/>
      <c r="C9509" s="427" t="s">
        <v>0</v>
      </c>
      <c r="D9509" s="427" t="s">
        <v>26</v>
      </c>
      <c r="E9509" s="429" t="s">
        <v>27</v>
      </c>
      <c r="F9509" s="431" t="s">
        <v>28</v>
      </c>
      <c r="G9509" s="431" t="s">
        <v>29</v>
      </c>
    </row>
    <row r="9510" spans="1:123" s="89" customFormat="1" ht="24" customHeight="1" x14ac:dyDescent="0.2">
      <c r="A9510" s="94" t="s">
        <v>507</v>
      </c>
      <c r="B9510" s="94" t="s">
        <v>508</v>
      </c>
      <c r="C9510" s="428"/>
      <c r="D9510" s="428"/>
      <c r="E9510" s="430"/>
      <c r="F9510" s="432"/>
      <c r="G9510" s="432"/>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17.1.5</v>
      </c>
      <c r="B9549" s="276" t="str">
        <f>C9507</f>
        <v xml:space="preserve">Planos   </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ENI Nº 66</v>
      </c>
      <c r="C9554" s="82"/>
      <c r="D9554" s="82"/>
      <c r="E9554" s="82"/>
      <c r="F9554" s="88" t="s">
        <v>37</v>
      </c>
      <c r="G9554" s="263">
        <f>Fecha_Base</f>
        <v>0</v>
      </c>
    </row>
    <row r="9555" spans="1:123" ht="24" customHeight="1" x14ac:dyDescent="0.2">
      <c r="A9555" s="264" t="s">
        <v>600</v>
      </c>
      <c r="B9555" s="83" t="str">
        <f>Ubicación</f>
        <v>9 de Julio</v>
      </c>
      <c r="C9555" s="83"/>
      <c r="D9555" s="89"/>
      <c r="E9555" s="90"/>
      <c r="G9555" s="265"/>
    </row>
    <row r="9556" spans="1:123" ht="24" customHeight="1" x14ac:dyDescent="0.2">
      <c r="A9556" s="264" t="s">
        <v>38</v>
      </c>
      <c r="B9556" s="92">
        <f>IFERROR(VALUE(LEFT(B9557,FIND(".",B9557)-1)),"")</f>
        <v>17</v>
      </c>
      <c r="C9556" s="84" t="str">
        <f>IFERROR(VLOOKUP(B9556,Tabla_CyP,2,FALSE),"")</f>
        <v xml:space="preserve"> INSTALACIÓN DE SEGURIDAD</v>
      </c>
      <c r="E9556" s="90"/>
      <c r="G9556" s="265"/>
    </row>
    <row r="9557" spans="1:123" ht="24" customHeight="1" x14ac:dyDescent="0.2">
      <c r="A9557" s="264" t="s">
        <v>24</v>
      </c>
      <c r="B9557" s="93" t="str">
        <f>IFERROR(VLOOKUP(COUNTIF($A$1:A9557,"ANALISIS DE PRECIOS"),Tabla_NumeroItem,2,FALSE),"")</f>
        <v>17.2.1</v>
      </c>
      <c r="C9557" s="84" t="str">
        <f>IFERROR(VLOOKUP(B9557,Tabla_CyP,2,FALSE),"")</f>
        <v>Detectores de Humo y Gas</v>
      </c>
      <c r="D9557" s="89"/>
      <c r="E9557" s="90"/>
      <c r="F9557" s="88" t="s">
        <v>25</v>
      </c>
      <c r="G9557" s="266" t="str">
        <f>IFERROR(VLOOKUP(B9557,Tabla_CyP,4,FALSE),"")</f>
        <v>gl</v>
      </c>
    </row>
    <row r="9558" spans="1:123" ht="24" customHeight="1" x14ac:dyDescent="0.2">
      <c r="A9558" s="264"/>
      <c r="B9558" s="83"/>
      <c r="D9558" s="89"/>
      <c r="E9558" s="90"/>
      <c r="G9558" s="265"/>
    </row>
    <row r="9559" spans="1:123" ht="24" customHeight="1" x14ac:dyDescent="0.2">
      <c r="A9559" s="425" t="s">
        <v>506</v>
      </c>
      <c r="B9559" s="426"/>
      <c r="C9559" s="427" t="s">
        <v>0</v>
      </c>
      <c r="D9559" s="427" t="s">
        <v>26</v>
      </c>
      <c r="E9559" s="429" t="s">
        <v>27</v>
      </c>
      <c r="F9559" s="431" t="s">
        <v>28</v>
      </c>
      <c r="G9559" s="431" t="s">
        <v>29</v>
      </c>
    </row>
    <row r="9560" spans="1:123" s="89" customFormat="1" ht="24" customHeight="1" x14ac:dyDescent="0.2">
      <c r="A9560" s="94" t="s">
        <v>507</v>
      </c>
      <c r="B9560" s="94" t="s">
        <v>508</v>
      </c>
      <c r="C9560" s="428"/>
      <c r="D9560" s="428"/>
      <c r="E9560" s="430"/>
      <c r="F9560" s="432"/>
      <c r="G9560" s="432"/>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17.2.1</v>
      </c>
      <c r="B9599" s="276" t="str">
        <f>C9557</f>
        <v>Detectores de Humo y Gas</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ENI Nº 66</v>
      </c>
      <c r="C9604" s="82"/>
      <c r="D9604" s="82"/>
      <c r="E9604" s="82"/>
      <c r="F9604" s="88" t="s">
        <v>37</v>
      </c>
      <c r="G9604" s="263">
        <f>Fecha_Base</f>
        <v>0</v>
      </c>
    </row>
    <row r="9605" spans="1:123" ht="24" customHeight="1" x14ac:dyDescent="0.2">
      <c r="A9605" s="264" t="s">
        <v>600</v>
      </c>
      <c r="B9605" s="83" t="str">
        <f>Ubicación</f>
        <v>9 de Julio</v>
      </c>
      <c r="C9605" s="83"/>
      <c r="D9605" s="89"/>
      <c r="E9605" s="90"/>
      <c r="G9605" s="265"/>
    </row>
    <row r="9606" spans="1:123" ht="24" customHeight="1" x14ac:dyDescent="0.2">
      <c r="A9606" s="264" t="s">
        <v>38</v>
      </c>
      <c r="B9606" s="92">
        <f>IFERROR(VALUE(LEFT(B9607,FIND(".",B9607)-1)),"")</f>
        <v>17</v>
      </c>
      <c r="C9606" s="84" t="str">
        <f>IFERROR(VLOOKUP(B9606,Tabla_CyP,2,FALSE),"")</f>
        <v xml:space="preserve"> INSTALACIÓN DE SEGURIDAD</v>
      </c>
      <c r="E9606" s="90"/>
      <c r="G9606" s="265"/>
    </row>
    <row r="9607" spans="1:123" ht="24" customHeight="1" x14ac:dyDescent="0.2">
      <c r="A9607" s="264" t="s">
        <v>24</v>
      </c>
      <c r="B9607" s="93" t="str">
        <f>IFERROR(VLOOKUP(COUNTIF($A$1:A9607,"ANALISIS DE PRECIOS"),Tabla_NumeroItem,2,FALSE),"")</f>
        <v>17.2.2</v>
      </c>
      <c r="C9607" s="84" t="str">
        <f>IFERROR(VLOOKUP(B9607,Tabla_CyP,2,FALSE),"")</f>
        <v>Alarmas contra robos</v>
      </c>
      <c r="D9607" s="89"/>
      <c r="E9607" s="90"/>
      <c r="F9607" s="88" t="s">
        <v>25</v>
      </c>
      <c r="G9607" s="266" t="str">
        <f>IFERROR(VLOOKUP(B9607,Tabla_CyP,4,FALSE),"")</f>
        <v>gl</v>
      </c>
    </row>
    <row r="9608" spans="1:123" ht="24" customHeight="1" x14ac:dyDescent="0.2">
      <c r="A9608" s="264"/>
      <c r="B9608" s="83"/>
      <c r="D9608" s="89"/>
      <c r="E9608" s="90"/>
      <c r="G9608" s="265"/>
    </row>
    <row r="9609" spans="1:123" ht="24" customHeight="1" x14ac:dyDescent="0.2">
      <c r="A9609" s="425" t="s">
        <v>506</v>
      </c>
      <c r="B9609" s="426"/>
      <c r="C9609" s="427" t="s">
        <v>0</v>
      </c>
      <c r="D9609" s="427" t="s">
        <v>26</v>
      </c>
      <c r="E9609" s="429" t="s">
        <v>27</v>
      </c>
      <c r="F9609" s="431" t="s">
        <v>28</v>
      </c>
      <c r="G9609" s="431" t="s">
        <v>29</v>
      </c>
    </row>
    <row r="9610" spans="1:123" s="89" customFormat="1" ht="24" customHeight="1" x14ac:dyDescent="0.2">
      <c r="A9610" s="94" t="s">
        <v>507</v>
      </c>
      <c r="B9610" s="94" t="s">
        <v>508</v>
      </c>
      <c r="C9610" s="428"/>
      <c r="D9610" s="428"/>
      <c r="E9610" s="430"/>
      <c r="F9610" s="432"/>
      <c r="G9610" s="432"/>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17.2.2</v>
      </c>
      <c r="B9649" s="276" t="str">
        <f>C9607</f>
        <v>Alarmas contra robos</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ENI Nº 66</v>
      </c>
      <c r="C9654" s="82"/>
      <c r="D9654" s="82"/>
      <c r="E9654" s="82"/>
      <c r="F9654" s="88" t="s">
        <v>37</v>
      </c>
      <c r="G9654" s="263">
        <f>Fecha_Base</f>
        <v>0</v>
      </c>
    </row>
    <row r="9655" spans="1:123" ht="24" customHeight="1" x14ac:dyDescent="0.2">
      <c r="A9655" s="264" t="s">
        <v>600</v>
      </c>
      <c r="B9655" s="83" t="str">
        <f>Ubicación</f>
        <v>9 de Julio</v>
      </c>
      <c r="C9655" s="83"/>
      <c r="D9655" s="89"/>
      <c r="E9655" s="90"/>
      <c r="G9655" s="265"/>
    </row>
    <row r="9656" spans="1:123" ht="24" customHeight="1" x14ac:dyDescent="0.2">
      <c r="A9656" s="264" t="s">
        <v>38</v>
      </c>
      <c r="B9656" s="92">
        <f>IFERROR(VALUE(LEFT(B9657,FIND(".",B9657)-1)),"")</f>
        <v>17</v>
      </c>
      <c r="C9656" s="84" t="str">
        <f>IFERROR(VLOOKUP(B9656,Tabla_CyP,2,FALSE),"")</f>
        <v xml:space="preserve"> INSTALACIÓN DE SEGURIDAD</v>
      </c>
      <c r="E9656" s="90"/>
      <c r="G9656" s="265"/>
    </row>
    <row r="9657" spans="1:123" ht="24" customHeight="1" x14ac:dyDescent="0.2">
      <c r="A9657" s="264" t="s">
        <v>24</v>
      </c>
      <c r="B9657" s="93" t="str">
        <f>IFERROR(VLOOKUP(COUNTIF($A$1:A9657,"ANALISIS DE PRECIOS"),Tabla_NumeroItem,2,FALSE),"")</f>
        <v>17.3</v>
      </c>
      <c r="C9657" s="84" t="str">
        <f>IFERROR(VLOOKUP(B9657,Tabla_CyP,2,FALSE),"")</f>
        <v>Pararrayos</v>
      </c>
      <c r="D9657" s="89"/>
      <c r="E9657" s="90"/>
      <c r="F9657" s="88" t="s">
        <v>25</v>
      </c>
      <c r="G9657" s="266" t="str">
        <f>IFERROR(VLOOKUP(B9657,Tabla_CyP,4,FALSE),"")</f>
        <v>Un</v>
      </c>
    </row>
    <row r="9658" spans="1:123" ht="24" customHeight="1" x14ac:dyDescent="0.2">
      <c r="A9658" s="264"/>
      <c r="B9658" s="83"/>
      <c r="D9658" s="89"/>
      <c r="E9658" s="90"/>
      <c r="G9658" s="265"/>
    </row>
    <row r="9659" spans="1:123" ht="24" customHeight="1" x14ac:dyDescent="0.2">
      <c r="A9659" s="425" t="s">
        <v>506</v>
      </c>
      <c r="B9659" s="426"/>
      <c r="C9659" s="427" t="s">
        <v>0</v>
      </c>
      <c r="D9659" s="427" t="s">
        <v>26</v>
      </c>
      <c r="E9659" s="429" t="s">
        <v>27</v>
      </c>
      <c r="F9659" s="431" t="s">
        <v>28</v>
      </c>
      <c r="G9659" s="431" t="s">
        <v>29</v>
      </c>
    </row>
    <row r="9660" spans="1:123" s="89" customFormat="1" ht="24" customHeight="1" x14ac:dyDescent="0.2">
      <c r="A9660" s="94" t="s">
        <v>507</v>
      </c>
      <c r="B9660" s="94" t="s">
        <v>508</v>
      </c>
      <c r="C9660" s="428"/>
      <c r="D9660" s="428"/>
      <c r="E9660" s="430"/>
      <c r="F9660" s="432"/>
      <c r="G9660" s="432"/>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17.3</v>
      </c>
      <c r="B9699" s="276" t="str">
        <f>C9657</f>
        <v>Pararrayos</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ENI Nº 66</v>
      </c>
      <c r="C9704" s="82"/>
      <c r="D9704" s="82"/>
      <c r="E9704" s="82"/>
      <c r="F9704" s="88" t="s">
        <v>37</v>
      </c>
      <c r="G9704" s="263">
        <f>Fecha_Base</f>
        <v>0</v>
      </c>
    </row>
    <row r="9705" spans="1:123" ht="24" customHeight="1" x14ac:dyDescent="0.2">
      <c r="A9705" s="264" t="s">
        <v>600</v>
      </c>
      <c r="B9705" s="83" t="str">
        <f>Ubicación</f>
        <v>9 de Julio</v>
      </c>
      <c r="C9705" s="83"/>
      <c r="D9705" s="89"/>
      <c r="E9705" s="90"/>
      <c r="G9705" s="265"/>
    </row>
    <row r="9706" spans="1:123" ht="24" customHeight="1" x14ac:dyDescent="0.2">
      <c r="A9706" s="264" t="s">
        <v>38</v>
      </c>
      <c r="B9706" s="92">
        <f>IFERROR(VALUE(LEFT(B9707,FIND(".",B9707)-1)),"")</f>
        <v>19</v>
      </c>
      <c r="C9706" s="84" t="str">
        <f>IFERROR(VLOOKUP(B9706,Tabla_CyP,2,FALSE),"")</f>
        <v/>
      </c>
      <c r="E9706" s="90"/>
      <c r="G9706" s="265"/>
    </row>
    <row r="9707" spans="1:123" ht="24" customHeight="1" x14ac:dyDescent="0.2">
      <c r="A9707" s="264" t="s">
        <v>24</v>
      </c>
      <c r="B9707" s="93" t="str">
        <f>IFERROR(VLOOKUP(COUNTIF($A$1:A9707,"ANALISIS DE PRECIOS"),Tabla_NumeroItem,2,FALSE),"")</f>
        <v>19.1</v>
      </c>
      <c r="C9707" s="84" t="str">
        <f>IFERROR(VLOOKUP(B9707,Tabla_CyP,2,FALSE),"")</f>
        <v>Vidrios</v>
      </c>
      <c r="D9707" s="89"/>
      <c r="E9707" s="90"/>
      <c r="F9707" s="88" t="s">
        <v>25</v>
      </c>
      <c r="G9707" s="266" t="str">
        <f>IFERROR(VLOOKUP(B9707,Tabla_CyP,4,FALSE),"")</f>
        <v>m2</v>
      </c>
    </row>
    <row r="9708" spans="1:123" ht="24" customHeight="1" x14ac:dyDescent="0.2">
      <c r="A9708" s="264"/>
      <c r="B9708" s="83"/>
      <c r="D9708" s="89"/>
      <c r="E9708" s="90"/>
      <c r="G9708" s="265"/>
    </row>
    <row r="9709" spans="1:123" ht="24" customHeight="1" x14ac:dyDescent="0.2">
      <c r="A9709" s="425" t="s">
        <v>506</v>
      </c>
      <c r="B9709" s="426"/>
      <c r="C9709" s="427" t="s">
        <v>0</v>
      </c>
      <c r="D9709" s="427" t="s">
        <v>26</v>
      </c>
      <c r="E9709" s="429" t="s">
        <v>27</v>
      </c>
      <c r="F9709" s="431" t="s">
        <v>28</v>
      </c>
      <c r="G9709" s="431" t="s">
        <v>29</v>
      </c>
    </row>
    <row r="9710" spans="1:123" s="89" customFormat="1" ht="24" customHeight="1" x14ac:dyDescent="0.2">
      <c r="A9710" s="94" t="s">
        <v>507</v>
      </c>
      <c r="B9710" s="94" t="s">
        <v>508</v>
      </c>
      <c r="C9710" s="428"/>
      <c r="D9710" s="428"/>
      <c r="E9710" s="430"/>
      <c r="F9710" s="432"/>
      <c r="G9710" s="432"/>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19.1</v>
      </c>
      <c r="B9749" s="276" t="str">
        <f>C9707</f>
        <v>Vidrios</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ENI Nº 66</v>
      </c>
      <c r="C9754" s="82"/>
      <c r="D9754" s="82"/>
      <c r="E9754" s="82"/>
      <c r="F9754" s="88" t="s">
        <v>37</v>
      </c>
      <c r="G9754" s="263">
        <f>Fecha_Base</f>
        <v>0</v>
      </c>
    </row>
    <row r="9755" spans="1:123" ht="24" customHeight="1" x14ac:dyDescent="0.2">
      <c r="A9755" s="264" t="s">
        <v>600</v>
      </c>
      <c r="B9755" s="83" t="str">
        <f>Ubicación</f>
        <v>9 de Julio</v>
      </c>
      <c r="C9755" s="83"/>
      <c r="D9755" s="89"/>
      <c r="E9755" s="90"/>
      <c r="G9755" s="265"/>
    </row>
    <row r="9756" spans="1:123" ht="24" customHeight="1" x14ac:dyDescent="0.2">
      <c r="A9756" s="264" t="s">
        <v>38</v>
      </c>
      <c r="B9756" s="92">
        <f>IFERROR(VALUE(LEFT(B9757,FIND(".",B9757)-1)),"")</f>
        <v>19</v>
      </c>
      <c r="C9756" s="84" t="str">
        <f>IFERROR(VLOOKUP(B9756,Tabla_CyP,2,FALSE),"")</f>
        <v/>
      </c>
      <c r="E9756" s="90"/>
      <c r="G9756" s="265"/>
    </row>
    <row r="9757" spans="1:123" ht="24" customHeight="1" x14ac:dyDescent="0.2">
      <c r="A9757" s="264" t="s">
        <v>24</v>
      </c>
      <c r="B9757" s="93" t="str">
        <f>IFERROR(VLOOKUP(COUNTIF($A$1:A9757,"ANALISIS DE PRECIOS"),Tabla_NumeroItem,2,FALSE),"")</f>
        <v>19.2</v>
      </c>
      <c r="C9757" s="84" t="str">
        <f>IFERROR(VLOOKUP(B9757,Tabla_CyP,2,FALSE),"")</f>
        <v>Policarbonatos</v>
      </c>
      <c r="D9757" s="89"/>
      <c r="E9757" s="90"/>
      <c r="F9757" s="88" t="s">
        <v>25</v>
      </c>
      <c r="G9757" s="266" t="str">
        <f>IFERROR(VLOOKUP(B9757,Tabla_CyP,4,FALSE),"")</f>
        <v>m2</v>
      </c>
    </row>
    <row r="9758" spans="1:123" ht="24" customHeight="1" x14ac:dyDescent="0.2">
      <c r="A9758" s="264"/>
      <c r="B9758" s="83"/>
      <c r="D9758" s="89"/>
      <c r="E9758" s="90"/>
      <c r="G9758" s="265"/>
    </row>
    <row r="9759" spans="1:123" ht="24" customHeight="1" x14ac:dyDescent="0.2">
      <c r="A9759" s="425" t="s">
        <v>506</v>
      </c>
      <c r="B9759" s="426"/>
      <c r="C9759" s="427" t="s">
        <v>0</v>
      </c>
      <c r="D9759" s="427" t="s">
        <v>26</v>
      </c>
      <c r="E9759" s="429" t="s">
        <v>27</v>
      </c>
      <c r="F9759" s="431" t="s">
        <v>28</v>
      </c>
      <c r="G9759" s="431" t="s">
        <v>29</v>
      </c>
    </row>
    <row r="9760" spans="1:123" s="89" customFormat="1" ht="24" customHeight="1" x14ac:dyDescent="0.2">
      <c r="A9760" s="94" t="s">
        <v>507</v>
      </c>
      <c r="B9760" s="94" t="s">
        <v>508</v>
      </c>
      <c r="C9760" s="428"/>
      <c r="D9760" s="428"/>
      <c r="E9760" s="430"/>
      <c r="F9760" s="432"/>
      <c r="G9760" s="432"/>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19.2</v>
      </c>
      <c r="B9799" s="276" t="str">
        <f>C9757</f>
        <v>Policarbonatos</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ENI Nº 66</v>
      </c>
      <c r="C9804" s="82"/>
      <c r="D9804" s="82"/>
      <c r="E9804" s="82"/>
      <c r="F9804" s="88" t="s">
        <v>37</v>
      </c>
      <c r="G9804" s="263">
        <f>Fecha_Base</f>
        <v>0</v>
      </c>
    </row>
    <row r="9805" spans="1:7" ht="24" customHeight="1" x14ac:dyDescent="0.2">
      <c r="A9805" s="264" t="s">
        <v>600</v>
      </c>
      <c r="B9805" s="83" t="str">
        <f>Ubicación</f>
        <v>9 de Julio</v>
      </c>
      <c r="C9805" s="83"/>
      <c r="D9805" s="89"/>
      <c r="E9805" s="90"/>
      <c r="G9805" s="265"/>
    </row>
    <row r="9806" spans="1:7" ht="24" customHeight="1" x14ac:dyDescent="0.2">
      <c r="A9806" s="264" t="s">
        <v>38</v>
      </c>
      <c r="B9806" s="92">
        <f>IFERROR(VALUE(LEFT(B9807,FIND(".",B9807)-1)),"")</f>
        <v>19</v>
      </c>
      <c r="C9806" s="84" t="str">
        <f>IFERROR(VLOOKUP(B9806,Tabla_CyP,2,FALSE),"")</f>
        <v/>
      </c>
      <c r="E9806" s="90"/>
      <c r="G9806" s="265"/>
    </row>
    <row r="9807" spans="1:7" ht="24" customHeight="1" x14ac:dyDescent="0.2">
      <c r="A9807" s="264" t="s">
        <v>24</v>
      </c>
      <c r="B9807" s="93" t="str">
        <f>IFERROR(VLOOKUP(COUNTIF($A$1:A9807,"ANALISIS DE PRECIOS"),Tabla_NumeroItem,2,FALSE),"")</f>
        <v>19.3</v>
      </c>
      <c r="C9807" s="84" t="str">
        <f>IFERROR(VLOOKUP(B9807,Tabla_CyP,2,FALSE),"")</f>
        <v>Espejos</v>
      </c>
      <c r="D9807" s="89"/>
      <c r="E9807" s="90"/>
      <c r="F9807" s="88" t="s">
        <v>25</v>
      </c>
      <c r="G9807" s="266" t="str">
        <f>IFERROR(VLOOKUP(B9807,Tabla_CyP,4,FALSE),"")</f>
        <v>m2</v>
      </c>
    </row>
    <row r="9808" spans="1:7" ht="24" customHeight="1" x14ac:dyDescent="0.2">
      <c r="A9808" s="264"/>
      <c r="B9808" s="83"/>
      <c r="D9808" s="89"/>
      <c r="E9808" s="90"/>
      <c r="G9808" s="265"/>
    </row>
    <row r="9809" spans="1:123" ht="24" customHeight="1" x14ac:dyDescent="0.2">
      <c r="A9809" s="425" t="s">
        <v>506</v>
      </c>
      <c r="B9809" s="426"/>
      <c r="C9809" s="427" t="s">
        <v>0</v>
      </c>
      <c r="D9809" s="427" t="s">
        <v>26</v>
      </c>
      <c r="E9809" s="429" t="s">
        <v>27</v>
      </c>
      <c r="F9809" s="431" t="s">
        <v>28</v>
      </c>
      <c r="G9809" s="431" t="s">
        <v>29</v>
      </c>
    </row>
    <row r="9810" spans="1:123" s="89" customFormat="1" ht="24" customHeight="1" x14ac:dyDescent="0.2">
      <c r="A9810" s="94" t="s">
        <v>507</v>
      </c>
      <c r="B9810" s="94" t="s">
        <v>508</v>
      </c>
      <c r="C9810" s="428"/>
      <c r="D9810" s="428"/>
      <c r="E9810" s="430"/>
      <c r="F9810" s="432"/>
      <c r="G9810" s="432"/>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19.3</v>
      </c>
      <c r="B9849" s="276" t="str">
        <f>C9807</f>
        <v>Espejos</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ENI Nº 66</v>
      </c>
      <c r="C9854" s="82"/>
      <c r="D9854" s="82"/>
      <c r="E9854" s="82"/>
      <c r="F9854" s="88" t="s">
        <v>37</v>
      </c>
      <c r="G9854" s="263">
        <f>Fecha_Base</f>
        <v>0</v>
      </c>
    </row>
    <row r="9855" spans="1:7" ht="24" customHeight="1" x14ac:dyDescent="0.2">
      <c r="A9855" s="264" t="s">
        <v>600</v>
      </c>
      <c r="B9855" s="83" t="str">
        <f>Ubicación</f>
        <v>9 de Julio</v>
      </c>
      <c r="C9855" s="83"/>
      <c r="D9855" s="89"/>
      <c r="E9855" s="90"/>
      <c r="G9855" s="265"/>
    </row>
    <row r="9856" spans="1:7" ht="24" customHeight="1" x14ac:dyDescent="0.2">
      <c r="A9856" s="264" t="s">
        <v>38</v>
      </c>
      <c r="B9856" s="92">
        <f>IFERROR(VALUE(LEFT(B9857,FIND(".",B9857)-1)),"")</f>
        <v>20</v>
      </c>
      <c r="C9856" s="84" t="str">
        <f>IFERROR(VLOOKUP(B9856,Tabla_CyP,2,FALSE),"")</f>
        <v/>
      </c>
      <c r="E9856" s="90"/>
      <c r="G9856" s="265"/>
    </row>
    <row r="9857" spans="1:123" ht="24" customHeight="1" x14ac:dyDescent="0.2">
      <c r="A9857" s="264" t="s">
        <v>24</v>
      </c>
      <c r="B9857" s="93" t="str">
        <f>IFERROR(VLOOKUP(COUNTIF($A$1:A9857,"ANALISIS DE PRECIOS"),Tabla_NumeroItem,2,FALSE),"")</f>
        <v>20.1</v>
      </c>
      <c r="C9857" s="84" t="str">
        <f>IFERROR(VLOOKUP(B9857,Tabla_CyP,2,FALSE),"")</f>
        <v>Pintura al látex en muros interiores</v>
      </c>
      <c r="D9857" s="89"/>
      <c r="E9857" s="90"/>
      <c r="F9857" s="88" t="s">
        <v>25</v>
      </c>
      <c r="G9857" s="266" t="str">
        <f>IFERROR(VLOOKUP(B9857,Tabla_CyP,4,FALSE),"")</f>
        <v>m2</v>
      </c>
    </row>
    <row r="9858" spans="1:123" ht="24" customHeight="1" x14ac:dyDescent="0.2">
      <c r="A9858" s="264"/>
      <c r="B9858" s="83"/>
      <c r="D9858" s="89"/>
      <c r="E9858" s="90"/>
      <c r="G9858" s="265"/>
    </row>
    <row r="9859" spans="1:123" ht="24" customHeight="1" x14ac:dyDescent="0.2">
      <c r="A9859" s="425" t="s">
        <v>506</v>
      </c>
      <c r="B9859" s="426"/>
      <c r="C9859" s="427" t="s">
        <v>0</v>
      </c>
      <c r="D9859" s="427" t="s">
        <v>26</v>
      </c>
      <c r="E9859" s="429" t="s">
        <v>27</v>
      </c>
      <c r="F9859" s="431" t="s">
        <v>28</v>
      </c>
      <c r="G9859" s="431" t="s">
        <v>29</v>
      </c>
    </row>
    <row r="9860" spans="1:123" s="89" customFormat="1" ht="24" customHeight="1" x14ac:dyDescent="0.2">
      <c r="A9860" s="94" t="s">
        <v>507</v>
      </c>
      <c r="B9860" s="94" t="s">
        <v>508</v>
      </c>
      <c r="C9860" s="428"/>
      <c r="D9860" s="428"/>
      <c r="E9860" s="430"/>
      <c r="F9860" s="432"/>
      <c r="G9860" s="432"/>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20.1</v>
      </c>
      <c r="B9899" s="276" t="str">
        <f>C9857</f>
        <v>Pintura al látex en muros interiores</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ENI Nº 66</v>
      </c>
      <c r="C9904" s="82"/>
      <c r="D9904" s="82"/>
      <c r="E9904" s="82"/>
      <c r="F9904" s="88" t="s">
        <v>37</v>
      </c>
      <c r="G9904" s="263">
        <f>Fecha_Base</f>
        <v>0</v>
      </c>
    </row>
    <row r="9905" spans="1:123" ht="24" customHeight="1" x14ac:dyDescent="0.2">
      <c r="A9905" s="264" t="s">
        <v>600</v>
      </c>
      <c r="B9905" s="83" t="str">
        <f>Ubicación</f>
        <v>9 de Julio</v>
      </c>
      <c r="C9905" s="83"/>
      <c r="D9905" s="89"/>
      <c r="E9905" s="90"/>
      <c r="G9905" s="265"/>
    </row>
    <row r="9906" spans="1:123" ht="24" customHeight="1" x14ac:dyDescent="0.2">
      <c r="A9906" s="264" t="s">
        <v>38</v>
      </c>
      <c r="B9906" s="92">
        <f>IFERROR(VALUE(LEFT(B9907,FIND(".",B9907)-1)),"")</f>
        <v>20</v>
      </c>
      <c r="C9906" s="84" t="str">
        <f>IFERROR(VLOOKUP(B9906,Tabla_CyP,2,FALSE),"")</f>
        <v/>
      </c>
      <c r="E9906" s="90"/>
      <c r="G9906" s="265"/>
    </row>
    <row r="9907" spans="1:123" ht="24" customHeight="1" x14ac:dyDescent="0.2">
      <c r="A9907" s="264" t="s">
        <v>24</v>
      </c>
      <c r="B9907" s="93" t="str">
        <f>IFERROR(VLOOKUP(COUNTIF($A$1:A9907,"ANALISIS DE PRECIOS"),Tabla_NumeroItem,2,FALSE),"")</f>
        <v>20.3</v>
      </c>
      <c r="C9907" s="84" t="str">
        <f>IFERROR(VLOOKUP(B9907,Tabla_CyP,2,FALSE),"")</f>
        <v>Pintura al látex en cielorrasos</v>
      </c>
      <c r="D9907" s="89"/>
      <c r="E9907" s="90"/>
      <c r="F9907" s="88" t="s">
        <v>25</v>
      </c>
      <c r="G9907" s="266" t="str">
        <f>IFERROR(VLOOKUP(B9907,Tabla_CyP,4,FALSE),"")</f>
        <v>m2</v>
      </c>
    </row>
    <row r="9908" spans="1:123" ht="24" customHeight="1" x14ac:dyDescent="0.2">
      <c r="A9908" s="264"/>
      <c r="B9908" s="83"/>
      <c r="D9908" s="89"/>
      <c r="E9908" s="90"/>
      <c r="G9908" s="265"/>
    </row>
    <row r="9909" spans="1:123" ht="24" customHeight="1" x14ac:dyDescent="0.2">
      <c r="A9909" s="425" t="s">
        <v>506</v>
      </c>
      <c r="B9909" s="426"/>
      <c r="C9909" s="427" t="s">
        <v>0</v>
      </c>
      <c r="D9909" s="427" t="s">
        <v>26</v>
      </c>
      <c r="E9909" s="429" t="s">
        <v>27</v>
      </c>
      <c r="F9909" s="431" t="s">
        <v>28</v>
      </c>
      <c r="G9909" s="431" t="s">
        <v>29</v>
      </c>
    </row>
    <row r="9910" spans="1:123" s="89" customFormat="1" ht="24" customHeight="1" x14ac:dyDescent="0.2">
      <c r="A9910" s="94" t="s">
        <v>507</v>
      </c>
      <c r="B9910" s="94" t="s">
        <v>508</v>
      </c>
      <c r="C9910" s="428"/>
      <c r="D9910" s="428"/>
      <c r="E9910" s="430"/>
      <c r="F9910" s="432"/>
      <c r="G9910" s="432"/>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20.3</v>
      </c>
      <c r="B9949" s="276" t="str">
        <f>C9907</f>
        <v>Pintura al látex en cielorrasos</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ENI Nº 66</v>
      </c>
      <c r="C9954" s="82"/>
      <c r="D9954" s="82"/>
      <c r="E9954" s="82"/>
      <c r="F9954" s="88" t="s">
        <v>37</v>
      </c>
      <c r="G9954" s="263">
        <f>Fecha_Base</f>
        <v>0</v>
      </c>
    </row>
    <row r="9955" spans="1:123" ht="24" customHeight="1" x14ac:dyDescent="0.2">
      <c r="A9955" s="264" t="s">
        <v>600</v>
      </c>
      <c r="B9955" s="83" t="str">
        <f>Ubicación</f>
        <v>9 de Julio</v>
      </c>
      <c r="C9955" s="83"/>
      <c r="D9955" s="89"/>
      <c r="E9955" s="90"/>
      <c r="G9955" s="265"/>
    </row>
    <row r="9956" spans="1:123" ht="24" customHeight="1" x14ac:dyDescent="0.2">
      <c r="A9956" s="264" t="s">
        <v>38</v>
      </c>
      <c r="B9956" s="92">
        <f>IFERROR(VALUE(LEFT(B9957,FIND(".",B9957)-1)),"")</f>
        <v>20</v>
      </c>
      <c r="C9956" s="84" t="str">
        <f>IFERROR(VLOOKUP(B9956,Tabla_CyP,2,FALSE),"")</f>
        <v/>
      </c>
      <c r="E9956" s="90"/>
      <c r="G9956" s="265"/>
    </row>
    <row r="9957" spans="1:123" ht="24" customHeight="1" x14ac:dyDescent="0.2">
      <c r="A9957" s="264" t="s">
        <v>24</v>
      </c>
      <c r="B9957" s="93" t="str">
        <f>IFERROR(VLOOKUP(COUNTIF($A$1:A9957,"ANALISIS DE PRECIOS"),Tabla_NumeroItem,2,FALSE),"")</f>
        <v>20.4.1</v>
      </c>
      <c r="C9957" s="84" t="str">
        <f>IFERROR(VLOOKUP(B9957,Tabla_CyP,2,FALSE),"")</f>
        <v>Sobre Carpintería Metálica y Herrería</v>
      </c>
      <c r="D9957" s="89"/>
      <c r="E9957" s="90"/>
      <c r="F9957" s="88" t="s">
        <v>25</v>
      </c>
      <c r="G9957" s="266" t="str">
        <f>IFERROR(VLOOKUP(B9957,Tabla_CyP,4,FALSE),"")</f>
        <v>m2</v>
      </c>
    </row>
    <row r="9958" spans="1:123" ht="24" customHeight="1" x14ac:dyDescent="0.2">
      <c r="A9958" s="264"/>
      <c r="B9958" s="83"/>
      <c r="D9958" s="89"/>
      <c r="E9958" s="90"/>
      <c r="G9958" s="265"/>
    </row>
    <row r="9959" spans="1:123" ht="24" customHeight="1" x14ac:dyDescent="0.2">
      <c r="A9959" s="425" t="s">
        <v>506</v>
      </c>
      <c r="B9959" s="426"/>
      <c r="C9959" s="427" t="s">
        <v>0</v>
      </c>
      <c r="D9959" s="427" t="s">
        <v>26</v>
      </c>
      <c r="E9959" s="429" t="s">
        <v>27</v>
      </c>
      <c r="F9959" s="431" t="s">
        <v>28</v>
      </c>
      <c r="G9959" s="431" t="s">
        <v>29</v>
      </c>
    </row>
    <row r="9960" spans="1:123" s="89" customFormat="1" ht="24" customHeight="1" x14ac:dyDescent="0.2">
      <c r="A9960" s="94" t="s">
        <v>507</v>
      </c>
      <c r="B9960" s="94" t="s">
        <v>508</v>
      </c>
      <c r="C9960" s="428"/>
      <c r="D9960" s="428"/>
      <c r="E9960" s="430"/>
      <c r="F9960" s="432"/>
      <c r="G9960" s="432"/>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20.4.1</v>
      </c>
      <c r="B9999" s="276" t="str">
        <f>C9957</f>
        <v>Sobre Carpintería Metálica y Herrería</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ENI Nº 66</v>
      </c>
      <c r="C10004" s="82"/>
      <c r="D10004" s="82"/>
      <c r="E10004" s="82"/>
      <c r="F10004" s="88" t="s">
        <v>37</v>
      </c>
      <c r="G10004" s="263">
        <f>Fecha_Base</f>
        <v>0</v>
      </c>
    </row>
    <row r="10005" spans="1:123" ht="24" customHeight="1" x14ac:dyDescent="0.2">
      <c r="A10005" s="264" t="s">
        <v>600</v>
      </c>
      <c r="B10005" s="83" t="str">
        <f>Ubicación</f>
        <v>9 de Julio</v>
      </c>
      <c r="C10005" s="83"/>
      <c r="D10005" s="89"/>
      <c r="E10005" s="90"/>
      <c r="G10005" s="265"/>
    </row>
    <row r="10006" spans="1:123" ht="24" customHeight="1" x14ac:dyDescent="0.2">
      <c r="A10006" s="264" t="s">
        <v>38</v>
      </c>
      <c r="B10006" s="92">
        <f>IFERROR(VALUE(LEFT(B10007,FIND(".",B10007)-1)),"")</f>
        <v>20</v>
      </c>
      <c r="C10006" s="84" t="str">
        <f>IFERROR(VLOOKUP(B10006,Tabla_CyP,2,FALSE),"")</f>
        <v/>
      </c>
      <c r="E10006" s="90"/>
      <c r="G10006" s="265"/>
    </row>
    <row r="10007" spans="1:123" ht="24" customHeight="1" x14ac:dyDescent="0.2">
      <c r="A10007" s="264" t="s">
        <v>24</v>
      </c>
      <c r="B10007" s="93" t="str">
        <f>IFERROR(VLOOKUP(COUNTIF($A$1:A10007,"ANALISIS DE PRECIOS"),Tabla_NumeroItem,2,FALSE),"")</f>
        <v>20.4.2</v>
      </c>
      <c r="C10007" s="84" t="str">
        <f>IFERROR(VLOOKUP(B10007,Tabla_CyP,2,FALSE),"")</f>
        <v>Pintura Antióxido</v>
      </c>
      <c r="D10007" s="89"/>
      <c r="E10007" s="90"/>
      <c r="F10007" s="88" t="s">
        <v>25</v>
      </c>
      <c r="G10007" s="266" t="str">
        <f>IFERROR(VLOOKUP(B10007,Tabla_CyP,4,FALSE),"")</f>
        <v>m2</v>
      </c>
    </row>
    <row r="10008" spans="1:123" ht="24" customHeight="1" x14ac:dyDescent="0.2">
      <c r="A10008" s="264"/>
      <c r="B10008" s="83"/>
      <c r="D10008" s="89"/>
      <c r="E10008" s="90"/>
      <c r="G10008" s="265"/>
    </row>
    <row r="10009" spans="1:123" ht="24" customHeight="1" x14ac:dyDescent="0.2">
      <c r="A10009" s="425" t="s">
        <v>506</v>
      </c>
      <c r="B10009" s="426"/>
      <c r="C10009" s="427" t="s">
        <v>0</v>
      </c>
      <c r="D10009" s="427" t="s">
        <v>26</v>
      </c>
      <c r="E10009" s="429" t="s">
        <v>27</v>
      </c>
      <c r="F10009" s="431" t="s">
        <v>28</v>
      </c>
      <c r="G10009" s="431" t="s">
        <v>29</v>
      </c>
    </row>
    <row r="10010" spans="1:123" s="89" customFormat="1" ht="24" customHeight="1" x14ac:dyDescent="0.2">
      <c r="A10010" s="94" t="s">
        <v>507</v>
      </c>
      <c r="B10010" s="94" t="s">
        <v>508</v>
      </c>
      <c r="C10010" s="428"/>
      <c r="D10010" s="428"/>
      <c r="E10010" s="430"/>
      <c r="F10010" s="432"/>
      <c r="G10010" s="432"/>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20.4.2</v>
      </c>
      <c r="B10049" s="276" t="str">
        <f>C10007</f>
        <v>Pintura Antióxido</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ENI Nº 66</v>
      </c>
      <c r="C10054" s="82"/>
      <c r="D10054" s="82"/>
      <c r="E10054" s="82"/>
      <c r="F10054" s="88" t="s">
        <v>37</v>
      </c>
      <c r="G10054" s="263">
        <f>Fecha_Base</f>
        <v>0</v>
      </c>
    </row>
    <row r="10055" spans="1:123" ht="24" customHeight="1" x14ac:dyDescent="0.2">
      <c r="A10055" s="264" t="s">
        <v>600</v>
      </c>
      <c r="B10055" s="83" t="str">
        <f>Ubicación</f>
        <v>9 de Julio</v>
      </c>
      <c r="C10055" s="83"/>
      <c r="D10055" s="89"/>
      <c r="E10055" s="90"/>
      <c r="G10055" s="265"/>
    </row>
    <row r="10056" spans="1:123" ht="24" customHeight="1" x14ac:dyDescent="0.2">
      <c r="A10056" s="264" t="s">
        <v>38</v>
      </c>
      <c r="B10056" s="92">
        <f>IFERROR(VALUE(LEFT(B10057,FIND(".",B10057)-1)),"")</f>
        <v>20</v>
      </c>
      <c r="C10056" s="84" t="str">
        <f>IFERROR(VLOOKUP(B10056,Tabla_CyP,2,FALSE),"")</f>
        <v/>
      </c>
      <c r="E10056" s="90"/>
      <c r="G10056" s="265"/>
    </row>
    <row r="10057" spans="1:123" ht="24" customHeight="1" x14ac:dyDescent="0.2">
      <c r="A10057" s="264" t="s">
        <v>24</v>
      </c>
      <c r="B10057" s="93" t="str">
        <f>IFERROR(VLOOKUP(COUNTIF($A$1:A10057,"ANALISIS DE PRECIOS"),Tabla_NumeroItem,2,FALSE),"")</f>
        <v>20.5.4</v>
      </c>
      <c r="C10057" s="84" t="str">
        <f>IFERROR(VLOOKUP(B10057,Tabla_CyP,2,FALSE),"")</f>
        <v>Pintura esmalte sintético en paredes (friso)</v>
      </c>
      <c r="D10057" s="89"/>
      <c r="E10057" s="90"/>
      <c r="F10057" s="88" t="s">
        <v>25</v>
      </c>
      <c r="G10057" s="266" t="str">
        <f>IFERROR(VLOOKUP(B10057,Tabla_CyP,4,FALSE),"")</f>
        <v>m2</v>
      </c>
    </row>
    <row r="10058" spans="1:123" ht="24" customHeight="1" x14ac:dyDescent="0.2">
      <c r="A10058" s="264"/>
      <c r="B10058" s="83"/>
      <c r="D10058" s="89"/>
      <c r="E10058" s="90"/>
      <c r="G10058" s="265"/>
    </row>
    <row r="10059" spans="1:123" ht="24" customHeight="1" x14ac:dyDescent="0.2">
      <c r="A10059" s="425" t="s">
        <v>506</v>
      </c>
      <c r="B10059" s="426"/>
      <c r="C10059" s="427" t="s">
        <v>0</v>
      </c>
      <c r="D10059" s="427" t="s">
        <v>26</v>
      </c>
      <c r="E10059" s="429" t="s">
        <v>27</v>
      </c>
      <c r="F10059" s="431" t="s">
        <v>28</v>
      </c>
      <c r="G10059" s="431" t="s">
        <v>29</v>
      </c>
    </row>
    <row r="10060" spans="1:123" s="89" customFormat="1" ht="24" customHeight="1" x14ac:dyDescent="0.2">
      <c r="A10060" s="94" t="s">
        <v>507</v>
      </c>
      <c r="B10060" s="94" t="s">
        <v>508</v>
      </c>
      <c r="C10060" s="428"/>
      <c r="D10060" s="428"/>
      <c r="E10060" s="430"/>
      <c r="F10060" s="432"/>
      <c r="G10060" s="432"/>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20.5.4</v>
      </c>
      <c r="B10099" s="276" t="str">
        <f>C10057</f>
        <v>Pintura esmalte sintético en paredes (friso)</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ENI Nº 66</v>
      </c>
      <c r="C10104" s="82"/>
      <c r="D10104" s="82"/>
      <c r="E10104" s="82"/>
      <c r="F10104" s="88" t="s">
        <v>37</v>
      </c>
      <c r="G10104" s="263">
        <f>Fecha_Base</f>
        <v>0</v>
      </c>
    </row>
    <row r="10105" spans="1:123" ht="24" customHeight="1" x14ac:dyDescent="0.2">
      <c r="A10105" s="264" t="s">
        <v>600</v>
      </c>
      <c r="B10105" s="83" t="str">
        <f>Ubicación</f>
        <v>9 de Julio</v>
      </c>
      <c r="C10105" s="83"/>
      <c r="D10105" s="89"/>
      <c r="E10105" s="90"/>
      <c r="G10105" s="265"/>
    </row>
    <row r="10106" spans="1:123" ht="24" customHeight="1" x14ac:dyDescent="0.2">
      <c r="A10106" s="264" t="s">
        <v>38</v>
      </c>
      <c r="B10106" s="92">
        <f>IFERROR(VALUE(LEFT(B10107,FIND(".",B10107)-1)),"")</f>
        <v>21</v>
      </c>
      <c r="C10106" s="84" t="str">
        <f>IFERROR(VLOOKUP(B10106,Tabla_CyP,2,FALSE),"")</f>
        <v/>
      </c>
      <c r="E10106" s="90"/>
      <c r="G10106" s="265"/>
    </row>
    <row r="10107" spans="1:123" ht="24" customHeight="1" x14ac:dyDescent="0.2">
      <c r="A10107" s="264" t="s">
        <v>24</v>
      </c>
      <c r="B10107" s="93" t="str">
        <f>IFERROR(VLOOKUP(COUNTIF($A$1:A10107,"ANALISIS DE PRECIOS"),Tabla_NumeroItem,2,FALSE),"")</f>
        <v>21.1</v>
      </c>
      <c r="C10107" s="84" t="str">
        <f>IFERROR(VLOOKUP(B10107,Tabla_CyP,2,FALSE),"")</f>
        <v>Señalización</v>
      </c>
      <c r="D10107" s="89"/>
      <c r="E10107" s="90"/>
      <c r="F10107" s="88" t="s">
        <v>25</v>
      </c>
      <c r="G10107" s="266" t="str">
        <f>IFERROR(VLOOKUP(B10107,Tabla_CyP,4,FALSE),"")</f>
        <v>Un</v>
      </c>
    </row>
    <row r="10108" spans="1:123" ht="24" customHeight="1" x14ac:dyDescent="0.2">
      <c r="A10108" s="264"/>
      <c r="B10108" s="83"/>
      <c r="D10108" s="89"/>
      <c r="E10108" s="90"/>
      <c r="G10108" s="265"/>
    </row>
    <row r="10109" spans="1:123" ht="24" customHeight="1" x14ac:dyDescent="0.2">
      <c r="A10109" s="425" t="s">
        <v>506</v>
      </c>
      <c r="B10109" s="426"/>
      <c r="C10109" s="427" t="s">
        <v>0</v>
      </c>
      <c r="D10109" s="427" t="s">
        <v>26</v>
      </c>
      <c r="E10109" s="429" t="s">
        <v>27</v>
      </c>
      <c r="F10109" s="431" t="s">
        <v>28</v>
      </c>
      <c r="G10109" s="431" t="s">
        <v>29</v>
      </c>
    </row>
    <row r="10110" spans="1:123" s="89" customFormat="1" ht="24" customHeight="1" x14ac:dyDescent="0.2">
      <c r="A10110" s="94" t="s">
        <v>507</v>
      </c>
      <c r="B10110" s="94" t="s">
        <v>508</v>
      </c>
      <c r="C10110" s="428"/>
      <c r="D10110" s="428"/>
      <c r="E10110" s="430"/>
      <c r="F10110" s="432"/>
      <c r="G10110" s="432"/>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21.1</v>
      </c>
      <c r="B10149" s="276" t="str">
        <f>C10107</f>
        <v>Señalización</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ENI Nº 66</v>
      </c>
      <c r="C10154" s="82"/>
      <c r="D10154" s="82"/>
      <c r="E10154" s="82"/>
      <c r="F10154" s="88" t="s">
        <v>37</v>
      </c>
      <c r="G10154" s="263">
        <f>Fecha_Base</f>
        <v>0</v>
      </c>
    </row>
    <row r="10155" spans="1:123" ht="24" customHeight="1" x14ac:dyDescent="0.2">
      <c r="A10155" s="264" t="s">
        <v>600</v>
      </c>
      <c r="B10155" s="83" t="str">
        <f>Ubicación</f>
        <v>9 de Julio</v>
      </c>
      <c r="C10155" s="83"/>
      <c r="D10155" s="89"/>
      <c r="E10155" s="90"/>
      <c r="G10155" s="265"/>
    </row>
    <row r="10156" spans="1:123" ht="24" customHeight="1" x14ac:dyDescent="0.2">
      <c r="A10156" s="264" t="s">
        <v>38</v>
      </c>
      <c r="B10156" s="92">
        <f>IFERROR(VALUE(LEFT(B10157,FIND(".",B10157)-1)),"")</f>
        <v>22</v>
      </c>
      <c r="C10156" s="84" t="str">
        <f>IFERROR(VLOOKUP(B10156,Tabla_CyP,2,FALSE),"")</f>
        <v/>
      </c>
      <c r="E10156" s="90"/>
      <c r="G10156" s="265"/>
    </row>
    <row r="10157" spans="1:123" ht="24" customHeight="1" x14ac:dyDescent="0.2">
      <c r="A10157" s="264" t="s">
        <v>24</v>
      </c>
      <c r="B10157" s="93" t="str">
        <f>IFERROR(VLOOKUP(COUNTIF($A$1:A10157,"ANALISIS DE PRECIOS"),Tabla_NumeroItem,2,FALSE),"")</f>
        <v>22.1.1</v>
      </c>
      <c r="C10157" s="84" t="str">
        <f>IFERROR(VLOOKUP(B10157,Tabla_CyP,2,FALSE),"")</f>
        <v>Cercos Perimetrales</v>
      </c>
      <c r="D10157" s="89"/>
      <c r="E10157" s="90"/>
      <c r="F10157" s="88" t="s">
        <v>25</v>
      </c>
      <c r="G10157" s="266" t="str">
        <f>IFERROR(VLOOKUP(B10157,Tabla_CyP,4,FALSE),"")</f>
        <v>ml</v>
      </c>
    </row>
    <row r="10158" spans="1:123" ht="24" customHeight="1" x14ac:dyDescent="0.2">
      <c r="A10158" s="264"/>
      <c r="B10158" s="83"/>
      <c r="D10158" s="89"/>
      <c r="E10158" s="90"/>
      <c r="G10158" s="265"/>
    </row>
    <row r="10159" spans="1:123" ht="24" customHeight="1" x14ac:dyDescent="0.2">
      <c r="A10159" s="425" t="s">
        <v>506</v>
      </c>
      <c r="B10159" s="426"/>
      <c r="C10159" s="427" t="s">
        <v>0</v>
      </c>
      <c r="D10159" s="427" t="s">
        <v>26</v>
      </c>
      <c r="E10159" s="429" t="s">
        <v>27</v>
      </c>
      <c r="F10159" s="431" t="s">
        <v>28</v>
      </c>
      <c r="G10159" s="431" t="s">
        <v>29</v>
      </c>
    </row>
    <row r="10160" spans="1:123" s="89" customFormat="1" ht="24" customHeight="1" x14ac:dyDescent="0.2">
      <c r="A10160" s="94" t="s">
        <v>507</v>
      </c>
      <c r="B10160" s="94" t="s">
        <v>508</v>
      </c>
      <c r="C10160" s="428"/>
      <c r="D10160" s="428"/>
      <c r="E10160" s="430"/>
      <c r="F10160" s="432"/>
      <c r="G10160" s="432"/>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22.1.1</v>
      </c>
      <c r="B10199" s="276" t="str">
        <f>C10157</f>
        <v>Cercos Perimetrales</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ENI Nº 66</v>
      </c>
      <c r="C10204" s="82"/>
      <c r="D10204" s="82"/>
      <c r="E10204" s="82"/>
      <c r="F10204" s="88" t="s">
        <v>37</v>
      </c>
      <c r="G10204" s="263">
        <f>Fecha_Base</f>
        <v>0</v>
      </c>
    </row>
    <row r="10205" spans="1:7" ht="24" customHeight="1" x14ac:dyDescent="0.2">
      <c r="A10205" s="264" t="s">
        <v>600</v>
      </c>
      <c r="B10205" s="83" t="str">
        <f>Ubicación</f>
        <v>9 de Julio</v>
      </c>
      <c r="C10205" s="83"/>
      <c r="D10205" s="89"/>
      <c r="E10205" s="90"/>
      <c r="G10205" s="265"/>
    </row>
    <row r="10206" spans="1:7" ht="24" customHeight="1" x14ac:dyDescent="0.2">
      <c r="A10206" s="264" t="s">
        <v>38</v>
      </c>
      <c r="B10206" s="92">
        <f>IFERROR(VALUE(LEFT(B10207,FIND(".",B10207)-1)),"")</f>
        <v>22</v>
      </c>
      <c r="C10206" s="84" t="str">
        <f>IFERROR(VLOOKUP(B10206,Tabla_CyP,2,FALSE),"")</f>
        <v/>
      </c>
      <c r="E10206" s="90"/>
      <c r="G10206" s="265"/>
    </row>
    <row r="10207" spans="1:7" ht="24" customHeight="1" x14ac:dyDescent="0.2">
      <c r="A10207" s="264" t="s">
        <v>24</v>
      </c>
      <c r="B10207" s="93" t="str">
        <f>IFERROR(VLOOKUP(COUNTIF($A$1:A10207,"ANALISIS DE PRECIOS"),Tabla_NumeroItem,2,FALSE),"")</f>
        <v>22.1.2</v>
      </c>
      <c r="C10207" s="84" t="str">
        <f>IFERROR(VLOOKUP(B10207,Tabla_CyP,2,FALSE),"")</f>
        <v>Cercos Frente</v>
      </c>
      <c r="D10207" s="89"/>
      <c r="E10207" s="90"/>
      <c r="F10207" s="88" t="s">
        <v>25</v>
      </c>
      <c r="G10207" s="266" t="str">
        <f>IFERROR(VLOOKUP(B10207,Tabla_CyP,4,FALSE),"")</f>
        <v>m2</v>
      </c>
    </row>
    <row r="10208" spans="1:7" ht="24" customHeight="1" x14ac:dyDescent="0.2">
      <c r="A10208" s="264"/>
      <c r="B10208" s="83"/>
      <c r="D10208" s="89"/>
      <c r="E10208" s="90"/>
      <c r="G10208" s="265"/>
    </row>
    <row r="10209" spans="1:123" ht="24" customHeight="1" x14ac:dyDescent="0.2">
      <c r="A10209" s="425" t="s">
        <v>506</v>
      </c>
      <c r="B10209" s="426"/>
      <c r="C10209" s="427" t="s">
        <v>0</v>
      </c>
      <c r="D10209" s="427" t="s">
        <v>26</v>
      </c>
      <c r="E10209" s="429" t="s">
        <v>27</v>
      </c>
      <c r="F10209" s="431" t="s">
        <v>28</v>
      </c>
      <c r="G10209" s="431" t="s">
        <v>29</v>
      </c>
    </row>
    <row r="10210" spans="1:123" s="89" customFormat="1" ht="24" customHeight="1" x14ac:dyDescent="0.2">
      <c r="A10210" s="94" t="s">
        <v>507</v>
      </c>
      <c r="B10210" s="94" t="s">
        <v>508</v>
      </c>
      <c r="C10210" s="428"/>
      <c r="D10210" s="428"/>
      <c r="E10210" s="430"/>
      <c r="F10210" s="432"/>
      <c r="G10210" s="432"/>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22.1.2</v>
      </c>
      <c r="B10249" s="276" t="str">
        <f>C10207</f>
        <v>Cercos Frente</v>
      </c>
      <c r="C10249" s="96"/>
      <c r="D10249" s="96" t="s">
        <v>33</v>
      </c>
      <c r="E10249" s="97"/>
      <c r="F10249" s="278" t="s">
        <v>34</v>
      </c>
      <c r="G10249" s="277">
        <f>SUBTOTAL(9,G10212:G10248)</f>
        <v>0</v>
      </c>
    </row>
    <row r="10251" spans="1:7" ht="24" customHeight="1" x14ac:dyDescent="0.2">
      <c r="A10251" s="257" t="s">
        <v>36</v>
      </c>
      <c r="B10251" s="258"/>
      <c r="C10251" s="258"/>
      <c r="D10251" s="258"/>
      <c r="E10251" s="258"/>
      <c r="F10251" s="258"/>
      <c r="G10251" s="259"/>
    </row>
    <row r="10252" spans="1:7" ht="24" customHeight="1" x14ac:dyDescent="0.2">
      <c r="A10252" s="260" t="s">
        <v>601</v>
      </c>
      <c r="B10252" s="85" t="str">
        <f>Comitente</f>
        <v>SUBSECRETARIA DE ARQUITECTURA</v>
      </c>
      <c r="C10252" s="81"/>
      <c r="D10252" s="86"/>
      <c r="E10252" s="86"/>
      <c r="F10252" s="87"/>
      <c r="G10252" s="261"/>
    </row>
    <row r="10253" spans="1:7" ht="24" customHeight="1" x14ac:dyDescent="0.2">
      <c r="A10253" s="260" t="s">
        <v>602</v>
      </c>
      <c r="B10253" s="85">
        <f>Contratista</f>
        <v>0</v>
      </c>
      <c r="C10253" s="82"/>
      <c r="D10253" s="82"/>
      <c r="E10253" s="82"/>
      <c r="F10253" s="88"/>
      <c r="G10253" s="262"/>
    </row>
    <row r="10254" spans="1:7" ht="24" customHeight="1" x14ac:dyDescent="0.2">
      <c r="A10254" s="260" t="s">
        <v>23</v>
      </c>
      <c r="B10254" s="85" t="str">
        <f>Obra</f>
        <v>ENI Nº 66</v>
      </c>
      <c r="C10254" s="82"/>
      <c r="D10254" s="82"/>
      <c r="E10254" s="82"/>
      <c r="F10254" s="88" t="s">
        <v>37</v>
      </c>
      <c r="G10254" s="263">
        <f>Fecha_Base</f>
        <v>0</v>
      </c>
    </row>
    <row r="10255" spans="1:7" ht="24" customHeight="1" x14ac:dyDescent="0.2">
      <c r="A10255" s="264" t="s">
        <v>600</v>
      </c>
      <c r="B10255" s="83" t="str">
        <f>Ubicación</f>
        <v>9 de Julio</v>
      </c>
      <c r="C10255" s="83"/>
      <c r="D10255" s="89"/>
      <c r="E10255" s="90"/>
      <c r="G10255" s="265"/>
    </row>
    <row r="10256" spans="1:7" ht="24" customHeight="1" x14ac:dyDescent="0.2">
      <c r="A10256" s="264" t="s">
        <v>38</v>
      </c>
      <c r="B10256" s="92">
        <f>IFERROR(VALUE(LEFT(B10257,FIND(".",B10257)-1)),"")</f>
        <v>22</v>
      </c>
      <c r="C10256" s="84" t="str">
        <f>IFERROR(VLOOKUP(B10256,Tabla_CyP,2,FALSE),"")</f>
        <v/>
      </c>
      <c r="E10256" s="90"/>
      <c r="G10256" s="265"/>
    </row>
    <row r="10257" spans="1:123" ht="24" customHeight="1" x14ac:dyDescent="0.2">
      <c r="A10257" s="264" t="s">
        <v>24</v>
      </c>
      <c r="B10257" s="93" t="str">
        <f>IFERROR(VLOOKUP(COUNTIF($A$1:A10257,"ANALISIS DE PRECIOS"),Tabla_NumeroItem,2,FALSE),"")</f>
        <v>22.2.1</v>
      </c>
      <c r="C10257" s="84" t="str">
        <f>IFERROR(VLOOKUP(B10257,Tabla_CyP,2,FALSE),"")</f>
        <v>Bancos Exteriores</v>
      </c>
      <c r="D10257" s="89"/>
      <c r="E10257" s="90"/>
      <c r="F10257" s="88" t="s">
        <v>25</v>
      </c>
      <c r="G10257" s="266" t="str">
        <f>IFERROR(VLOOKUP(B10257,Tabla_CyP,4,FALSE),"")</f>
        <v>gl</v>
      </c>
    </row>
    <row r="10258" spans="1:123" ht="24" customHeight="1" x14ac:dyDescent="0.2">
      <c r="A10258" s="264"/>
      <c r="B10258" s="83"/>
      <c r="D10258" s="89"/>
      <c r="E10258" s="90"/>
      <c r="G10258" s="265"/>
    </row>
    <row r="10259" spans="1:123" ht="24" customHeight="1" x14ac:dyDescent="0.2">
      <c r="A10259" s="425" t="s">
        <v>506</v>
      </c>
      <c r="B10259" s="426"/>
      <c r="C10259" s="427" t="s">
        <v>0</v>
      </c>
      <c r="D10259" s="427" t="s">
        <v>26</v>
      </c>
      <c r="E10259" s="429" t="s">
        <v>27</v>
      </c>
      <c r="F10259" s="431" t="s">
        <v>28</v>
      </c>
      <c r="G10259" s="431" t="s">
        <v>29</v>
      </c>
    </row>
    <row r="10260" spans="1:123" s="89" customFormat="1" ht="24" customHeight="1" x14ac:dyDescent="0.2">
      <c r="A10260" s="94" t="s">
        <v>507</v>
      </c>
      <c r="B10260" s="94" t="s">
        <v>508</v>
      </c>
      <c r="C10260" s="428"/>
      <c r="D10260" s="428"/>
      <c r="E10260" s="430"/>
      <c r="F10260" s="432"/>
      <c r="G10260" s="432"/>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
      <c r="A10261" s="267"/>
      <c r="B10261" s="95"/>
      <c r="C10261" s="133" t="s">
        <v>603</v>
      </c>
      <c r="D10261" s="96"/>
      <c r="E10261" s="97"/>
      <c r="F10261" s="98"/>
      <c r="G10261" s="268"/>
    </row>
    <row r="10262" spans="1:123" s="213" customFormat="1" ht="24" customHeight="1" x14ac:dyDescent="0.2">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
      <c r="A10276" s="270"/>
      <c r="D10276" s="89"/>
      <c r="E10276" s="90"/>
      <c r="F10276" s="256" t="s">
        <v>30</v>
      </c>
      <c r="G10276" s="271">
        <f>SUBTOTAL(9,G10262:G10275)</f>
        <v>0</v>
      </c>
    </row>
    <row r="10277" spans="1:7" ht="24" customHeight="1" x14ac:dyDescent="0.2">
      <c r="A10277" s="270"/>
      <c r="C10277" s="99" t="s">
        <v>604</v>
      </c>
      <c r="D10277" s="89"/>
      <c r="E10277" s="90"/>
      <c r="G10277" s="272"/>
    </row>
    <row r="10278" spans="1:7" s="213" customFormat="1" ht="24" customHeight="1" x14ac:dyDescent="0.2">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
      <c r="A10286" s="270"/>
      <c r="D10286" s="89"/>
      <c r="E10286" s="90"/>
      <c r="F10286" s="256" t="s">
        <v>31</v>
      </c>
      <c r="G10286" s="271">
        <f>SUBTOTAL(9,G10278:G10285)</f>
        <v>0</v>
      </c>
    </row>
    <row r="10287" spans="1:7" ht="24" customHeight="1" x14ac:dyDescent="0.2">
      <c r="A10287" s="270"/>
      <c r="C10287" s="99" t="s">
        <v>605</v>
      </c>
      <c r="D10287" s="89"/>
      <c r="E10287" s="90"/>
      <c r="G10287" s="272"/>
    </row>
    <row r="10288" spans="1:7" s="213" customFormat="1" ht="24" customHeight="1" x14ac:dyDescent="0.2">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
      <c r="A10297" s="273"/>
      <c r="B10297" s="89"/>
      <c r="D10297" s="89"/>
      <c r="E10297" s="90"/>
      <c r="F10297" s="256" t="s">
        <v>32</v>
      </c>
      <c r="G10297" s="271">
        <f>SUBTOTAL(9,G10288:G10296)</f>
        <v>0</v>
      </c>
    </row>
    <row r="10298" spans="1:7" ht="24" customHeight="1" x14ac:dyDescent="0.2">
      <c r="A10298" s="274"/>
      <c r="B10298" s="89"/>
      <c r="D10298" s="89"/>
      <c r="E10298" s="90"/>
      <c r="G10298" s="272"/>
    </row>
    <row r="10299" spans="1:7" ht="24" customHeight="1" x14ac:dyDescent="0.2">
      <c r="A10299" s="275" t="str">
        <f>B10257</f>
        <v>22.2.1</v>
      </c>
      <c r="B10299" s="276" t="str">
        <f>C10257</f>
        <v>Bancos Exteriores</v>
      </c>
      <c r="C10299" s="96"/>
      <c r="D10299" s="96" t="s">
        <v>33</v>
      </c>
      <c r="E10299" s="97"/>
      <c r="F10299" s="278" t="s">
        <v>34</v>
      </c>
      <c r="G10299" s="277">
        <f>SUBTOTAL(9,G10262:G10298)</f>
        <v>0</v>
      </c>
    </row>
    <row r="10301" spans="1:7" ht="24" customHeight="1" x14ac:dyDescent="0.2">
      <c r="A10301" s="257" t="s">
        <v>36</v>
      </c>
      <c r="B10301" s="258"/>
      <c r="C10301" s="258"/>
      <c r="D10301" s="258"/>
      <c r="E10301" s="258"/>
      <c r="F10301" s="258"/>
      <c r="G10301" s="259"/>
    </row>
    <row r="10302" spans="1:7" ht="24" customHeight="1" x14ac:dyDescent="0.2">
      <c r="A10302" s="260" t="s">
        <v>601</v>
      </c>
      <c r="B10302" s="85" t="str">
        <f>Comitente</f>
        <v>SUBSECRETARIA DE ARQUITECTURA</v>
      </c>
      <c r="C10302" s="81"/>
      <c r="D10302" s="86"/>
      <c r="E10302" s="86"/>
      <c r="F10302" s="87"/>
      <c r="G10302" s="261"/>
    </row>
    <row r="10303" spans="1:7" ht="24" customHeight="1" x14ac:dyDescent="0.2">
      <c r="A10303" s="260" t="s">
        <v>602</v>
      </c>
      <c r="B10303" s="85">
        <f>Contratista</f>
        <v>0</v>
      </c>
      <c r="C10303" s="82"/>
      <c r="D10303" s="82"/>
      <c r="E10303" s="82"/>
      <c r="F10303" s="88"/>
      <c r="G10303" s="262"/>
    </row>
    <row r="10304" spans="1:7" ht="24" customHeight="1" x14ac:dyDescent="0.2">
      <c r="A10304" s="260" t="s">
        <v>23</v>
      </c>
      <c r="B10304" s="85" t="str">
        <f>Obra</f>
        <v>ENI Nº 66</v>
      </c>
      <c r="C10304" s="82"/>
      <c r="D10304" s="82"/>
      <c r="E10304" s="82"/>
      <c r="F10304" s="88" t="s">
        <v>37</v>
      </c>
      <c r="G10304" s="263">
        <f>Fecha_Base</f>
        <v>0</v>
      </c>
    </row>
    <row r="10305" spans="1:123" ht="24" customHeight="1" x14ac:dyDescent="0.2">
      <c r="A10305" s="264" t="s">
        <v>600</v>
      </c>
      <c r="B10305" s="83" t="str">
        <f>Ubicación</f>
        <v>9 de Julio</v>
      </c>
      <c r="C10305" s="83"/>
      <c r="D10305" s="89"/>
      <c r="E10305" s="90"/>
      <c r="G10305" s="265"/>
    </row>
    <row r="10306" spans="1:123" ht="24" customHeight="1" x14ac:dyDescent="0.2">
      <c r="A10306" s="264" t="s">
        <v>38</v>
      </c>
      <c r="B10306" s="92">
        <f>IFERROR(VALUE(LEFT(B10307,FIND(".",B10307)-1)),"")</f>
        <v>22</v>
      </c>
      <c r="C10306" s="84" t="str">
        <f>IFERROR(VLOOKUP(B10306,Tabla_CyP,2,FALSE),"")</f>
        <v/>
      </c>
      <c r="E10306" s="90"/>
      <c r="G10306" s="265"/>
    </row>
    <row r="10307" spans="1:123" ht="24" customHeight="1" x14ac:dyDescent="0.2">
      <c r="A10307" s="264" t="s">
        <v>24</v>
      </c>
      <c r="B10307" s="93" t="str">
        <f>IFERROR(VLOOKUP(COUNTIF($A$1:A10307,"ANALISIS DE PRECIOS"),Tabla_NumeroItem,2,FALSE),"")</f>
        <v>22.2.2</v>
      </c>
      <c r="C10307" s="84" t="str">
        <f>IFERROR(VLOOKUP(B10307,Tabla_CyP,2,FALSE),"")</f>
        <v>Bicicletero</v>
      </c>
      <c r="D10307" s="89"/>
      <c r="E10307" s="90"/>
      <c r="F10307" s="88" t="s">
        <v>25</v>
      </c>
      <c r="G10307" s="266" t="str">
        <f>IFERROR(VLOOKUP(B10307,Tabla_CyP,4,FALSE),"")</f>
        <v>gl</v>
      </c>
    </row>
    <row r="10308" spans="1:123" ht="24" customHeight="1" x14ac:dyDescent="0.2">
      <c r="A10308" s="264"/>
      <c r="B10308" s="83"/>
      <c r="D10308" s="89"/>
      <c r="E10308" s="90"/>
      <c r="G10308" s="265"/>
    </row>
    <row r="10309" spans="1:123" ht="24" customHeight="1" x14ac:dyDescent="0.2">
      <c r="A10309" s="425" t="s">
        <v>506</v>
      </c>
      <c r="B10309" s="426"/>
      <c r="C10309" s="427" t="s">
        <v>0</v>
      </c>
      <c r="D10309" s="427" t="s">
        <v>26</v>
      </c>
      <c r="E10309" s="429" t="s">
        <v>27</v>
      </c>
      <c r="F10309" s="431" t="s">
        <v>28</v>
      </c>
      <c r="G10309" s="431" t="s">
        <v>29</v>
      </c>
    </row>
    <row r="10310" spans="1:123" s="89" customFormat="1" ht="24" customHeight="1" x14ac:dyDescent="0.2">
      <c r="A10310" s="94" t="s">
        <v>507</v>
      </c>
      <c r="B10310" s="94" t="s">
        <v>508</v>
      </c>
      <c r="C10310" s="428"/>
      <c r="D10310" s="428"/>
      <c r="E10310" s="430"/>
      <c r="F10310" s="432"/>
      <c r="G10310" s="432"/>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
      <c r="A10311" s="267"/>
      <c r="B10311" s="95"/>
      <c r="C10311" s="133" t="s">
        <v>603</v>
      </c>
      <c r="D10311" s="96"/>
      <c r="E10311" s="97"/>
      <c r="F10311" s="98"/>
      <c r="G10311" s="268"/>
    </row>
    <row r="10312" spans="1:123" s="213" customFormat="1" ht="24" customHeight="1" x14ac:dyDescent="0.2">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
      <c r="A10326" s="270"/>
      <c r="D10326" s="89"/>
      <c r="E10326" s="90"/>
      <c r="F10326" s="256" t="s">
        <v>30</v>
      </c>
      <c r="G10326" s="271">
        <f>SUBTOTAL(9,G10312:G10325)</f>
        <v>0</v>
      </c>
    </row>
    <row r="10327" spans="1:7" ht="24" customHeight="1" x14ac:dyDescent="0.2">
      <c r="A10327" s="270"/>
      <c r="C10327" s="99" t="s">
        <v>604</v>
      </c>
      <c r="D10327" s="89"/>
      <c r="E10327" s="90"/>
      <c r="G10327" s="272"/>
    </row>
    <row r="10328" spans="1:7" s="213" customFormat="1" ht="24" customHeight="1" x14ac:dyDescent="0.2">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
      <c r="A10336" s="270"/>
      <c r="D10336" s="89"/>
      <c r="E10336" s="90"/>
      <c r="F10336" s="256" t="s">
        <v>31</v>
      </c>
      <c r="G10336" s="271">
        <f>SUBTOTAL(9,G10328:G10335)</f>
        <v>0</v>
      </c>
    </row>
    <row r="10337" spans="1:7" ht="24" customHeight="1" x14ac:dyDescent="0.2">
      <c r="A10337" s="270"/>
      <c r="C10337" s="99" t="s">
        <v>605</v>
      </c>
      <c r="D10337" s="89"/>
      <c r="E10337" s="90"/>
      <c r="G10337" s="272"/>
    </row>
    <row r="10338" spans="1:7" s="213" customFormat="1" ht="24" customHeight="1" x14ac:dyDescent="0.2">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
      <c r="A10347" s="273"/>
      <c r="B10347" s="89"/>
      <c r="D10347" s="89"/>
      <c r="E10347" s="90"/>
      <c r="F10347" s="256" t="s">
        <v>32</v>
      </c>
      <c r="G10347" s="271">
        <f>SUBTOTAL(9,G10338:G10346)</f>
        <v>0</v>
      </c>
    </row>
    <row r="10348" spans="1:7" ht="24" customHeight="1" x14ac:dyDescent="0.2">
      <c r="A10348" s="274"/>
      <c r="B10348" s="89"/>
      <c r="D10348" s="89"/>
      <c r="E10348" s="90"/>
      <c r="G10348" s="272"/>
    </row>
    <row r="10349" spans="1:7" ht="24" customHeight="1" x14ac:dyDescent="0.2">
      <c r="A10349" s="275" t="str">
        <f>B10307</f>
        <v>22.2.2</v>
      </c>
      <c r="B10349" s="276" t="str">
        <f>C10307</f>
        <v>Bicicletero</v>
      </c>
      <c r="C10349" s="96"/>
      <c r="D10349" s="96" t="s">
        <v>33</v>
      </c>
      <c r="E10349" s="97"/>
      <c r="F10349" s="278" t="s">
        <v>34</v>
      </c>
      <c r="G10349" s="277">
        <f>SUBTOTAL(9,G10312:G10348)</f>
        <v>0</v>
      </c>
    </row>
    <row r="10351" spans="1:7" ht="24" customHeight="1" x14ac:dyDescent="0.2">
      <c r="A10351" s="257" t="s">
        <v>36</v>
      </c>
      <c r="B10351" s="258"/>
      <c r="C10351" s="258"/>
      <c r="D10351" s="258"/>
      <c r="E10351" s="258"/>
      <c r="F10351" s="258"/>
      <c r="G10351" s="259"/>
    </row>
    <row r="10352" spans="1:7" ht="24" customHeight="1" x14ac:dyDescent="0.2">
      <c r="A10352" s="260" t="s">
        <v>601</v>
      </c>
      <c r="B10352" s="85" t="str">
        <f>Comitente</f>
        <v>SUBSECRETARIA DE ARQUITECTURA</v>
      </c>
      <c r="C10352" s="81"/>
      <c r="D10352" s="86"/>
      <c r="E10352" s="86"/>
      <c r="F10352" s="87"/>
      <c r="G10352" s="261"/>
    </row>
    <row r="10353" spans="1:123" ht="24" customHeight="1" x14ac:dyDescent="0.2">
      <c r="A10353" s="260" t="s">
        <v>602</v>
      </c>
      <c r="B10353" s="85">
        <f>Contratista</f>
        <v>0</v>
      </c>
      <c r="C10353" s="82"/>
      <c r="D10353" s="82"/>
      <c r="E10353" s="82"/>
      <c r="F10353" s="88"/>
      <c r="G10353" s="262"/>
    </row>
    <row r="10354" spans="1:123" ht="24" customHeight="1" x14ac:dyDescent="0.2">
      <c r="A10354" s="260" t="s">
        <v>23</v>
      </c>
      <c r="B10354" s="85" t="str">
        <f>Obra</f>
        <v>ENI Nº 66</v>
      </c>
      <c r="C10354" s="82"/>
      <c r="D10354" s="82"/>
      <c r="E10354" s="82"/>
      <c r="F10354" s="88" t="s">
        <v>37</v>
      </c>
      <c r="G10354" s="263">
        <f>Fecha_Base</f>
        <v>0</v>
      </c>
    </row>
    <row r="10355" spans="1:123" ht="24" customHeight="1" x14ac:dyDescent="0.2">
      <c r="A10355" s="264" t="s">
        <v>600</v>
      </c>
      <c r="B10355" s="83" t="str">
        <f>Ubicación</f>
        <v>9 de Julio</v>
      </c>
      <c r="C10355" s="83"/>
      <c r="D10355" s="89"/>
      <c r="E10355" s="90"/>
      <c r="G10355" s="265"/>
    </row>
    <row r="10356" spans="1:123" ht="24" customHeight="1" x14ac:dyDescent="0.2">
      <c r="A10356" s="264" t="s">
        <v>38</v>
      </c>
      <c r="B10356" s="92">
        <f>IFERROR(VALUE(LEFT(B10357,FIND(".",B10357)-1)),"")</f>
        <v>22</v>
      </c>
      <c r="C10356" s="84" t="str">
        <f>IFERROR(VLOOKUP(B10356,Tabla_CyP,2,FALSE),"")</f>
        <v/>
      </c>
      <c r="E10356" s="90"/>
      <c r="G10356" s="265"/>
    </row>
    <row r="10357" spans="1:123" ht="24" customHeight="1" x14ac:dyDescent="0.2">
      <c r="A10357" s="264" t="s">
        <v>24</v>
      </c>
      <c r="B10357" s="93" t="str">
        <f>IFERROR(VLOOKUP(COUNTIF($A$1:A10357,"ANALISIS DE PRECIOS"),Tabla_NumeroItem,2,FALSE),"")</f>
        <v>22.2.3</v>
      </c>
      <c r="C10357" s="84" t="str">
        <f>IFERROR(VLOOKUP(B10357,Tabla_CyP,2,FALSE),"")</f>
        <v>Bebedero</v>
      </c>
      <c r="D10357" s="89"/>
      <c r="E10357" s="90"/>
      <c r="F10357" s="88" t="s">
        <v>25</v>
      </c>
      <c r="G10357" s="266" t="str">
        <f>IFERROR(VLOOKUP(B10357,Tabla_CyP,4,FALSE),"")</f>
        <v>gl</v>
      </c>
    </row>
    <row r="10358" spans="1:123" ht="24" customHeight="1" x14ac:dyDescent="0.2">
      <c r="A10358" s="264"/>
      <c r="B10358" s="83"/>
      <c r="D10358" s="89"/>
      <c r="E10358" s="90"/>
      <c r="G10358" s="265"/>
    </row>
    <row r="10359" spans="1:123" ht="24" customHeight="1" x14ac:dyDescent="0.2">
      <c r="A10359" s="425" t="s">
        <v>506</v>
      </c>
      <c r="B10359" s="426"/>
      <c r="C10359" s="427" t="s">
        <v>0</v>
      </c>
      <c r="D10359" s="427" t="s">
        <v>26</v>
      </c>
      <c r="E10359" s="429" t="s">
        <v>27</v>
      </c>
      <c r="F10359" s="431" t="s">
        <v>28</v>
      </c>
      <c r="G10359" s="431" t="s">
        <v>29</v>
      </c>
    </row>
    <row r="10360" spans="1:123" s="89" customFormat="1" ht="24" customHeight="1" x14ac:dyDescent="0.2">
      <c r="A10360" s="94" t="s">
        <v>507</v>
      </c>
      <c r="B10360" s="94" t="s">
        <v>508</v>
      </c>
      <c r="C10360" s="428"/>
      <c r="D10360" s="428"/>
      <c r="E10360" s="430"/>
      <c r="F10360" s="432"/>
      <c r="G10360" s="432"/>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
      <c r="A10361" s="267"/>
      <c r="B10361" s="95"/>
      <c r="C10361" s="133" t="s">
        <v>603</v>
      </c>
      <c r="D10361" s="96"/>
      <c r="E10361" s="97"/>
      <c r="F10361" s="98"/>
      <c r="G10361" s="268"/>
    </row>
    <row r="10362" spans="1:123" s="213" customFormat="1" ht="24" customHeight="1" x14ac:dyDescent="0.2">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
      <c r="A10376" s="270"/>
      <c r="D10376" s="89"/>
      <c r="E10376" s="90"/>
      <c r="F10376" s="256" t="s">
        <v>30</v>
      </c>
      <c r="G10376" s="271">
        <f>SUBTOTAL(9,G10362:G10375)</f>
        <v>0</v>
      </c>
    </row>
    <row r="10377" spans="1:7" ht="24" customHeight="1" x14ac:dyDescent="0.2">
      <c r="A10377" s="270"/>
      <c r="C10377" s="99" t="s">
        <v>604</v>
      </c>
      <c r="D10377" s="89"/>
      <c r="E10377" s="90"/>
      <c r="G10377" s="272"/>
    </row>
    <row r="10378" spans="1:7" s="213" customFormat="1" ht="24" customHeight="1" x14ac:dyDescent="0.2">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
      <c r="A10386" s="270"/>
      <c r="D10386" s="89"/>
      <c r="E10386" s="90"/>
      <c r="F10386" s="256" t="s">
        <v>31</v>
      </c>
      <c r="G10386" s="271">
        <f>SUBTOTAL(9,G10378:G10385)</f>
        <v>0</v>
      </c>
    </row>
    <row r="10387" spans="1:7" ht="24" customHeight="1" x14ac:dyDescent="0.2">
      <c r="A10387" s="270"/>
      <c r="C10387" s="99" t="s">
        <v>605</v>
      </c>
      <c r="D10387" s="89"/>
      <c r="E10387" s="90"/>
      <c r="G10387" s="272"/>
    </row>
    <row r="10388" spans="1:7" s="213" customFormat="1" ht="24" customHeight="1" x14ac:dyDescent="0.2">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
      <c r="A10397" s="273"/>
      <c r="B10397" s="89"/>
      <c r="D10397" s="89"/>
      <c r="E10397" s="90"/>
      <c r="F10397" s="256" t="s">
        <v>32</v>
      </c>
      <c r="G10397" s="271">
        <f>SUBTOTAL(9,G10388:G10396)</f>
        <v>0</v>
      </c>
    </row>
    <row r="10398" spans="1:7" ht="24" customHeight="1" x14ac:dyDescent="0.2">
      <c r="A10398" s="274"/>
      <c r="B10398" s="89"/>
      <c r="D10398" s="89"/>
      <c r="E10398" s="90"/>
      <c r="G10398" s="272"/>
    </row>
    <row r="10399" spans="1:7" ht="24" customHeight="1" x14ac:dyDescent="0.2">
      <c r="A10399" s="275" t="str">
        <f>B10357</f>
        <v>22.2.3</v>
      </c>
      <c r="B10399" s="276" t="str">
        <f>C10357</f>
        <v>Bebedero</v>
      </c>
      <c r="C10399" s="96"/>
      <c r="D10399" s="96" t="s">
        <v>33</v>
      </c>
      <c r="E10399" s="97"/>
      <c r="F10399" s="278" t="s">
        <v>34</v>
      </c>
      <c r="G10399" s="277">
        <f>SUBTOTAL(9,G10362:G10398)</f>
        <v>0</v>
      </c>
    </row>
    <row r="10401" spans="1:123" ht="24" customHeight="1" x14ac:dyDescent="0.2">
      <c r="A10401" s="257" t="s">
        <v>36</v>
      </c>
      <c r="B10401" s="258"/>
      <c r="C10401" s="258"/>
      <c r="D10401" s="258"/>
      <c r="E10401" s="258"/>
      <c r="F10401" s="258"/>
      <c r="G10401" s="259"/>
    </row>
    <row r="10402" spans="1:123" ht="24" customHeight="1" x14ac:dyDescent="0.2">
      <c r="A10402" s="260" t="s">
        <v>601</v>
      </c>
      <c r="B10402" s="85" t="str">
        <f>Comitente</f>
        <v>SUBSECRETARIA DE ARQUITECTURA</v>
      </c>
      <c r="C10402" s="81"/>
      <c r="D10402" s="86"/>
      <c r="E10402" s="86"/>
      <c r="F10402" s="87"/>
      <c r="G10402" s="261"/>
    </row>
    <row r="10403" spans="1:123" ht="24" customHeight="1" x14ac:dyDescent="0.2">
      <c r="A10403" s="260" t="s">
        <v>602</v>
      </c>
      <c r="B10403" s="85">
        <f>Contratista</f>
        <v>0</v>
      </c>
      <c r="C10403" s="82"/>
      <c r="D10403" s="82"/>
      <c r="E10403" s="82"/>
      <c r="F10403" s="88"/>
      <c r="G10403" s="262"/>
    </row>
    <row r="10404" spans="1:123" ht="24" customHeight="1" x14ac:dyDescent="0.2">
      <c r="A10404" s="260" t="s">
        <v>23</v>
      </c>
      <c r="B10404" s="85" t="str">
        <f>Obra</f>
        <v>ENI Nº 66</v>
      </c>
      <c r="C10404" s="82"/>
      <c r="D10404" s="82"/>
      <c r="E10404" s="82"/>
      <c r="F10404" s="88" t="s">
        <v>37</v>
      </c>
      <c r="G10404" s="263">
        <f>Fecha_Base</f>
        <v>0</v>
      </c>
    </row>
    <row r="10405" spans="1:123" ht="24" customHeight="1" x14ac:dyDescent="0.2">
      <c r="A10405" s="264" t="s">
        <v>600</v>
      </c>
      <c r="B10405" s="83" t="str">
        <f>Ubicación</f>
        <v>9 de Julio</v>
      </c>
      <c r="C10405" s="83"/>
      <c r="D10405" s="89"/>
      <c r="E10405" s="90"/>
      <c r="G10405" s="265"/>
    </row>
    <row r="10406" spans="1:123" ht="24" customHeight="1" x14ac:dyDescent="0.2">
      <c r="A10406" s="264" t="s">
        <v>38</v>
      </c>
      <c r="B10406" s="92">
        <f>IFERROR(VALUE(LEFT(B10407,FIND(".",B10407)-1)),"")</f>
        <v>22</v>
      </c>
      <c r="C10406" s="84" t="str">
        <f>IFERROR(VLOOKUP(B10406,Tabla_CyP,2,FALSE),"")</f>
        <v/>
      </c>
      <c r="E10406" s="90"/>
      <c r="G10406" s="265"/>
    </row>
    <row r="10407" spans="1:123" ht="24" customHeight="1" x14ac:dyDescent="0.2">
      <c r="A10407" s="264" t="s">
        <v>24</v>
      </c>
      <c r="B10407" s="93" t="str">
        <f>IFERROR(VLOOKUP(COUNTIF($A$1:A10407,"ANALISIS DE PRECIOS"),Tabla_NumeroItem,2,FALSE),"")</f>
        <v>22.3.1</v>
      </c>
      <c r="C10407" s="84" t="str">
        <f>IFERROR(VLOOKUP(B10407,Tabla_CyP,2,FALSE),"")</f>
        <v>Vegetación</v>
      </c>
      <c r="D10407" s="89"/>
      <c r="E10407" s="90"/>
      <c r="F10407" s="88" t="s">
        <v>25</v>
      </c>
      <c r="G10407" s="266" t="str">
        <f>IFERROR(VLOOKUP(B10407,Tabla_CyP,4,FALSE),"")</f>
        <v>gl</v>
      </c>
    </row>
    <row r="10408" spans="1:123" ht="24" customHeight="1" x14ac:dyDescent="0.2">
      <c r="A10408" s="264"/>
      <c r="B10408" s="83"/>
      <c r="D10408" s="89"/>
      <c r="E10408" s="90"/>
      <c r="G10408" s="265"/>
    </row>
    <row r="10409" spans="1:123" ht="24" customHeight="1" x14ac:dyDescent="0.2">
      <c r="A10409" s="425" t="s">
        <v>506</v>
      </c>
      <c r="B10409" s="426"/>
      <c r="C10409" s="427" t="s">
        <v>0</v>
      </c>
      <c r="D10409" s="427" t="s">
        <v>26</v>
      </c>
      <c r="E10409" s="429" t="s">
        <v>27</v>
      </c>
      <c r="F10409" s="431" t="s">
        <v>28</v>
      </c>
      <c r="G10409" s="431" t="s">
        <v>29</v>
      </c>
    </row>
    <row r="10410" spans="1:123" s="89" customFormat="1" ht="24" customHeight="1" x14ac:dyDescent="0.2">
      <c r="A10410" s="94" t="s">
        <v>507</v>
      </c>
      <c r="B10410" s="94" t="s">
        <v>508</v>
      </c>
      <c r="C10410" s="428"/>
      <c r="D10410" s="428"/>
      <c r="E10410" s="430"/>
      <c r="F10410" s="432"/>
      <c r="G10410" s="432"/>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
      <c r="A10411" s="267"/>
      <c r="B10411" s="95"/>
      <c r="C10411" s="133" t="s">
        <v>603</v>
      </c>
      <c r="D10411" s="96"/>
      <c r="E10411" s="97"/>
      <c r="F10411" s="98"/>
      <c r="G10411" s="268"/>
    </row>
    <row r="10412" spans="1:123" s="213" customFormat="1" ht="24" customHeight="1" x14ac:dyDescent="0.2">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
      <c r="A10426" s="270"/>
      <c r="D10426" s="89"/>
      <c r="E10426" s="90"/>
      <c r="F10426" s="256" t="s">
        <v>30</v>
      </c>
      <c r="G10426" s="271">
        <f>SUBTOTAL(9,G10412:G10425)</f>
        <v>0</v>
      </c>
    </row>
    <row r="10427" spans="1:7" ht="24" customHeight="1" x14ac:dyDescent="0.2">
      <c r="A10427" s="270"/>
      <c r="C10427" s="99" t="s">
        <v>604</v>
      </c>
      <c r="D10427" s="89"/>
      <c r="E10427" s="90"/>
      <c r="G10427" s="272"/>
    </row>
    <row r="10428" spans="1:7" s="213" customFormat="1" ht="24" customHeight="1" x14ac:dyDescent="0.2">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
      <c r="A10436" s="270"/>
      <c r="D10436" s="89"/>
      <c r="E10436" s="90"/>
      <c r="F10436" s="256" t="s">
        <v>31</v>
      </c>
      <c r="G10436" s="271">
        <f>SUBTOTAL(9,G10428:G10435)</f>
        <v>0</v>
      </c>
    </row>
    <row r="10437" spans="1:7" ht="24" customHeight="1" x14ac:dyDescent="0.2">
      <c r="A10437" s="270"/>
      <c r="C10437" s="99" t="s">
        <v>605</v>
      </c>
      <c r="D10437" s="89"/>
      <c r="E10437" s="90"/>
      <c r="G10437" s="272"/>
    </row>
    <row r="10438" spans="1:7" s="213" customFormat="1" ht="24" customHeight="1" x14ac:dyDescent="0.2">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
      <c r="A10447" s="273"/>
      <c r="B10447" s="89"/>
      <c r="D10447" s="89"/>
      <c r="E10447" s="90"/>
      <c r="F10447" s="256" t="s">
        <v>32</v>
      </c>
      <c r="G10447" s="271">
        <f>SUBTOTAL(9,G10438:G10446)</f>
        <v>0</v>
      </c>
    </row>
    <row r="10448" spans="1:7" ht="24" customHeight="1" x14ac:dyDescent="0.2">
      <c r="A10448" s="274"/>
      <c r="B10448" s="89"/>
      <c r="D10448" s="89"/>
      <c r="E10448" s="90"/>
      <c r="G10448" s="272"/>
    </row>
    <row r="10449" spans="1:123" ht="24" customHeight="1" x14ac:dyDescent="0.2">
      <c r="A10449" s="275" t="str">
        <f>B10407</f>
        <v>22.3.1</v>
      </c>
      <c r="B10449" s="276" t="str">
        <f>C10407</f>
        <v>Vegetación</v>
      </c>
      <c r="C10449" s="96"/>
      <c r="D10449" s="96" t="s">
        <v>33</v>
      </c>
      <c r="E10449" s="97"/>
      <c r="F10449" s="278" t="s">
        <v>34</v>
      </c>
      <c r="G10449" s="277">
        <f>SUBTOTAL(9,G10412:G10448)</f>
        <v>0</v>
      </c>
    </row>
    <row r="10451" spans="1:123" ht="24" customHeight="1" x14ac:dyDescent="0.2">
      <c r="A10451" s="257" t="s">
        <v>36</v>
      </c>
      <c r="B10451" s="258"/>
      <c r="C10451" s="258"/>
      <c r="D10451" s="258"/>
      <c r="E10451" s="258"/>
      <c r="F10451" s="258"/>
      <c r="G10451" s="259"/>
    </row>
    <row r="10452" spans="1:123" ht="24" customHeight="1" x14ac:dyDescent="0.2">
      <c r="A10452" s="260" t="s">
        <v>601</v>
      </c>
      <c r="B10452" s="85" t="str">
        <f>Comitente</f>
        <v>SUBSECRETARIA DE ARQUITECTURA</v>
      </c>
      <c r="C10452" s="81"/>
      <c r="D10452" s="86"/>
      <c r="E10452" s="86"/>
      <c r="F10452" s="87"/>
      <c r="G10452" s="261"/>
    </row>
    <row r="10453" spans="1:123" ht="24" customHeight="1" x14ac:dyDescent="0.2">
      <c r="A10453" s="260" t="s">
        <v>602</v>
      </c>
      <c r="B10453" s="85">
        <f>Contratista</f>
        <v>0</v>
      </c>
      <c r="C10453" s="82"/>
      <c r="D10453" s="82"/>
      <c r="E10453" s="82"/>
      <c r="F10453" s="88"/>
      <c r="G10453" s="262"/>
    </row>
    <row r="10454" spans="1:123" ht="24" customHeight="1" x14ac:dyDescent="0.2">
      <c r="A10454" s="260" t="s">
        <v>23</v>
      </c>
      <c r="B10454" s="85" t="str">
        <f>Obra</f>
        <v>ENI Nº 66</v>
      </c>
      <c r="C10454" s="82"/>
      <c r="D10454" s="82"/>
      <c r="E10454" s="82"/>
      <c r="F10454" s="88" t="s">
        <v>37</v>
      </c>
      <c r="G10454" s="263">
        <f>Fecha_Base</f>
        <v>0</v>
      </c>
    </row>
    <row r="10455" spans="1:123" ht="24" customHeight="1" x14ac:dyDescent="0.2">
      <c r="A10455" s="264" t="s">
        <v>600</v>
      </c>
      <c r="B10455" s="83" t="str">
        <f>Ubicación</f>
        <v>9 de Julio</v>
      </c>
      <c r="C10455" s="83"/>
      <c r="D10455" s="89"/>
      <c r="E10455" s="90"/>
      <c r="G10455" s="265"/>
    </row>
    <row r="10456" spans="1:123" ht="24" customHeight="1" x14ac:dyDescent="0.2">
      <c r="A10456" s="264" t="s">
        <v>38</v>
      </c>
      <c r="B10456" s="92">
        <f>IFERROR(VALUE(LEFT(B10457,FIND(".",B10457)-1)),"")</f>
        <v>22</v>
      </c>
      <c r="C10456" s="84" t="str">
        <f>IFERROR(VLOOKUP(B10456,Tabla_CyP,2,FALSE),"")</f>
        <v/>
      </c>
      <c r="E10456" s="90"/>
      <c r="G10456" s="265"/>
    </row>
    <row r="10457" spans="1:123" ht="24" customHeight="1" x14ac:dyDescent="0.2">
      <c r="A10457" s="264" t="s">
        <v>24</v>
      </c>
      <c r="B10457" s="93" t="str">
        <f>IFERROR(VLOOKUP(COUNTIF($A$1:A10457,"ANALISIS DE PRECIOS"),Tabla_NumeroItem,2,FALSE),"")</f>
        <v>22.4.2</v>
      </c>
      <c r="C10457" s="84" t="str">
        <f>IFERROR(VLOOKUP(B10457,Tabla_CyP,2,FALSE),"")</f>
        <v>Rampas de Acceso</v>
      </c>
      <c r="D10457" s="89"/>
      <c r="E10457" s="90"/>
      <c r="F10457" s="88" t="s">
        <v>25</v>
      </c>
      <c r="G10457" s="266" t="str">
        <f>IFERROR(VLOOKUP(B10457,Tabla_CyP,4,FALSE),"")</f>
        <v>m2</v>
      </c>
    </row>
    <row r="10458" spans="1:123" ht="24" customHeight="1" x14ac:dyDescent="0.2">
      <c r="A10458" s="264"/>
      <c r="B10458" s="83"/>
      <c r="D10458" s="89"/>
      <c r="E10458" s="90"/>
      <c r="G10458" s="265"/>
    </row>
    <row r="10459" spans="1:123" ht="24" customHeight="1" x14ac:dyDescent="0.2">
      <c r="A10459" s="425" t="s">
        <v>506</v>
      </c>
      <c r="B10459" s="426"/>
      <c r="C10459" s="427" t="s">
        <v>0</v>
      </c>
      <c r="D10459" s="427" t="s">
        <v>26</v>
      </c>
      <c r="E10459" s="429" t="s">
        <v>27</v>
      </c>
      <c r="F10459" s="431" t="s">
        <v>28</v>
      </c>
      <c r="G10459" s="431" t="s">
        <v>29</v>
      </c>
    </row>
    <row r="10460" spans="1:123" s="89" customFormat="1" ht="24" customHeight="1" x14ac:dyDescent="0.2">
      <c r="A10460" s="94" t="s">
        <v>507</v>
      </c>
      <c r="B10460" s="94" t="s">
        <v>508</v>
      </c>
      <c r="C10460" s="428"/>
      <c r="D10460" s="428"/>
      <c r="E10460" s="430"/>
      <c r="F10460" s="432"/>
      <c r="G10460" s="432"/>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
      <c r="A10461" s="267"/>
      <c r="B10461" s="95"/>
      <c r="C10461" s="133" t="s">
        <v>603</v>
      </c>
      <c r="D10461" s="96"/>
      <c r="E10461" s="97"/>
      <c r="F10461" s="98"/>
      <c r="G10461" s="268"/>
    </row>
    <row r="10462" spans="1:123" s="213" customFormat="1" ht="24" customHeight="1" x14ac:dyDescent="0.2">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
      <c r="A10476" s="270"/>
      <c r="D10476" s="89"/>
      <c r="E10476" s="90"/>
      <c r="F10476" s="256" t="s">
        <v>30</v>
      </c>
      <c r="G10476" s="271">
        <f>SUBTOTAL(9,G10462:G10475)</f>
        <v>0</v>
      </c>
    </row>
    <row r="10477" spans="1:7" ht="24" customHeight="1" x14ac:dyDescent="0.2">
      <c r="A10477" s="270"/>
      <c r="C10477" s="99" t="s">
        <v>604</v>
      </c>
      <c r="D10477" s="89"/>
      <c r="E10477" s="90"/>
      <c r="G10477" s="272"/>
    </row>
    <row r="10478" spans="1:7" s="213" customFormat="1" ht="24" customHeight="1" x14ac:dyDescent="0.2">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
      <c r="A10486" s="270"/>
      <c r="D10486" s="89"/>
      <c r="E10486" s="90"/>
      <c r="F10486" s="256" t="s">
        <v>31</v>
      </c>
      <c r="G10486" s="271">
        <f>SUBTOTAL(9,G10478:G10485)</f>
        <v>0</v>
      </c>
    </row>
    <row r="10487" spans="1:7" ht="24" customHeight="1" x14ac:dyDescent="0.2">
      <c r="A10487" s="270"/>
      <c r="C10487" s="99" t="s">
        <v>605</v>
      </c>
      <c r="D10487" s="89"/>
      <c r="E10487" s="90"/>
      <c r="G10487" s="272"/>
    </row>
    <row r="10488" spans="1:7" s="213" customFormat="1" ht="24" customHeight="1" x14ac:dyDescent="0.2">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
      <c r="A10497" s="273"/>
      <c r="B10497" s="89"/>
      <c r="D10497" s="89"/>
      <c r="E10497" s="90"/>
      <c r="F10497" s="256" t="s">
        <v>32</v>
      </c>
      <c r="G10497" s="271">
        <f>SUBTOTAL(9,G10488:G10496)</f>
        <v>0</v>
      </c>
    </row>
    <row r="10498" spans="1:123" ht="24" customHeight="1" x14ac:dyDescent="0.2">
      <c r="A10498" s="274"/>
      <c r="B10498" s="89"/>
      <c r="D10498" s="89"/>
      <c r="E10498" s="90"/>
      <c r="G10498" s="272"/>
    </row>
    <row r="10499" spans="1:123" ht="24" customHeight="1" x14ac:dyDescent="0.2">
      <c r="A10499" s="275" t="str">
        <f>B10457</f>
        <v>22.4.2</v>
      </c>
      <c r="B10499" s="276" t="str">
        <f>C10457</f>
        <v>Rampas de Acceso</v>
      </c>
      <c r="C10499" s="96"/>
      <c r="D10499" s="96" t="s">
        <v>33</v>
      </c>
      <c r="E10499" s="97"/>
      <c r="F10499" s="278" t="s">
        <v>34</v>
      </c>
      <c r="G10499" s="277">
        <f>SUBTOTAL(9,G10462:G10498)</f>
        <v>0</v>
      </c>
    </row>
    <row r="10501" spans="1:123" ht="24" customHeight="1" x14ac:dyDescent="0.2">
      <c r="A10501" s="257" t="s">
        <v>36</v>
      </c>
      <c r="B10501" s="258"/>
      <c r="C10501" s="258"/>
      <c r="D10501" s="258"/>
      <c r="E10501" s="258"/>
      <c r="F10501" s="258"/>
      <c r="G10501" s="259"/>
    </row>
    <row r="10502" spans="1:123" ht="24" customHeight="1" x14ac:dyDescent="0.2">
      <c r="A10502" s="260" t="s">
        <v>601</v>
      </c>
      <c r="B10502" s="85" t="str">
        <f>Comitente</f>
        <v>SUBSECRETARIA DE ARQUITECTURA</v>
      </c>
      <c r="C10502" s="81"/>
      <c r="D10502" s="86"/>
      <c r="E10502" s="86"/>
      <c r="F10502" s="87"/>
      <c r="G10502" s="261"/>
    </row>
    <row r="10503" spans="1:123" ht="24" customHeight="1" x14ac:dyDescent="0.2">
      <c r="A10503" s="260" t="s">
        <v>602</v>
      </c>
      <c r="B10503" s="85">
        <f>Contratista</f>
        <v>0</v>
      </c>
      <c r="C10503" s="82"/>
      <c r="D10503" s="82"/>
      <c r="E10503" s="82"/>
      <c r="F10503" s="88"/>
      <c r="G10503" s="262"/>
    </row>
    <row r="10504" spans="1:123" ht="24" customHeight="1" x14ac:dyDescent="0.2">
      <c r="A10504" s="260" t="s">
        <v>23</v>
      </c>
      <c r="B10504" s="85" t="str">
        <f>Obra</f>
        <v>ENI Nº 66</v>
      </c>
      <c r="C10504" s="82"/>
      <c r="D10504" s="82"/>
      <c r="E10504" s="82"/>
      <c r="F10504" s="88" t="s">
        <v>37</v>
      </c>
      <c r="G10504" s="263">
        <f>Fecha_Base</f>
        <v>0</v>
      </c>
    </row>
    <row r="10505" spans="1:123" ht="24" customHeight="1" x14ac:dyDescent="0.2">
      <c r="A10505" s="264" t="s">
        <v>600</v>
      </c>
      <c r="B10505" s="83" t="str">
        <f>Ubicación</f>
        <v>9 de Julio</v>
      </c>
      <c r="C10505" s="83"/>
      <c r="D10505" s="89"/>
      <c r="E10505" s="90"/>
      <c r="G10505" s="265"/>
    </row>
    <row r="10506" spans="1:123" ht="24" customHeight="1" x14ac:dyDescent="0.2">
      <c r="A10506" s="264" t="s">
        <v>38</v>
      </c>
      <c r="B10506" s="92">
        <f>IFERROR(VALUE(LEFT(B10507,FIND(".",B10507)-1)),"")</f>
        <v>22</v>
      </c>
      <c r="C10506" s="84" t="str">
        <f>IFERROR(VLOOKUP(B10506,Tabla_CyP,2,FALSE),"")</f>
        <v/>
      </c>
      <c r="E10506" s="90"/>
      <c r="G10506" s="265"/>
    </row>
    <row r="10507" spans="1:123" ht="24" customHeight="1" x14ac:dyDescent="0.2">
      <c r="A10507" s="264" t="s">
        <v>24</v>
      </c>
      <c r="B10507" s="93" t="str">
        <f>IFERROR(VLOOKUP(COUNTIF($A$1:A10507,"ANALISIS DE PRECIOS"),Tabla_NumeroItem,2,FALSE),"")</f>
        <v>22.4.6</v>
      </c>
      <c r="C10507" s="84" t="str">
        <f>IFERROR(VLOOKUP(B10507,Tabla_CyP,2,FALSE),"")</f>
        <v>Canteros</v>
      </c>
      <c r="D10507" s="89"/>
      <c r="E10507" s="90"/>
      <c r="F10507" s="88" t="s">
        <v>25</v>
      </c>
      <c r="G10507" s="266" t="str">
        <f>IFERROR(VLOOKUP(B10507,Tabla_CyP,4,FALSE),"")</f>
        <v>m2</v>
      </c>
    </row>
    <row r="10508" spans="1:123" ht="24" customHeight="1" x14ac:dyDescent="0.2">
      <c r="A10508" s="264"/>
      <c r="B10508" s="83"/>
      <c r="D10508" s="89"/>
      <c r="E10508" s="90"/>
      <c r="G10508" s="265"/>
    </row>
    <row r="10509" spans="1:123" ht="24" customHeight="1" x14ac:dyDescent="0.2">
      <c r="A10509" s="425" t="s">
        <v>506</v>
      </c>
      <c r="B10509" s="426"/>
      <c r="C10509" s="427" t="s">
        <v>0</v>
      </c>
      <c r="D10509" s="427" t="s">
        <v>26</v>
      </c>
      <c r="E10509" s="429" t="s">
        <v>27</v>
      </c>
      <c r="F10509" s="431" t="s">
        <v>28</v>
      </c>
      <c r="G10509" s="431" t="s">
        <v>29</v>
      </c>
    </row>
    <row r="10510" spans="1:123" s="89" customFormat="1" ht="24" customHeight="1" x14ac:dyDescent="0.2">
      <c r="A10510" s="94" t="s">
        <v>507</v>
      </c>
      <c r="B10510" s="94" t="s">
        <v>508</v>
      </c>
      <c r="C10510" s="428"/>
      <c r="D10510" s="428"/>
      <c r="E10510" s="430"/>
      <c r="F10510" s="432"/>
      <c r="G10510" s="432"/>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
      <c r="A10511" s="267"/>
      <c r="B10511" s="95"/>
      <c r="C10511" s="133" t="s">
        <v>603</v>
      </c>
      <c r="D10511" s="96"/>
      <c r="E10511" s="97"/>
      <c r="F10511" s="98"/>
      <c r="G10511" s="268"/>
    </row>
    <row r="10512" spans="1:123" s="213" customFormat="1" ht="24" customHeight="1" x14ac:dyDescent="0.2">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
      <c r="A10526" s="270"/>
      <c r="D10526" s="89"/>
      <c r="E10526" s="90"/>
      <c r="F10526" s="256" t="s">
        <v>30</v>
      </c>
      <c r="G10526" s="271">
        <f>SUBTOTAL(9,G10512:G10525)</f>
        <v>0</v>
      </c>
    </row>
    <row r="10527" spans="1:7" ht="24" customHeight="1" x14ac:dyDescent="0.2">
      <c r="A10527" s="270"/>
      <c r="C10527" s="99" t="s">
        <v>604</v>
      </c>
      <c r="D10527" s="89"/>
      <c r="E10527" s="90"/>
      <c r="G10527" s="272"/>
    </row>
    <row r="10528" spans="1:7" s="213" customFormat="1" ht="24" customHeight="1" x14ac:dyDescent="0.2">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
      <c r="A10536" s="270"/>
      <c r="D10536" s="89"/>
      <c r="E10536" s="90"/>
      <c r="F10536" s="256" t="s">
        <v>31</v>
      </c>
      <c r="G10536" s="271">
        <f>SUBTOTAL(9,G10528:G10535)</f>
        <v>0</v>
      </c>
    </row>
    <row r="10537" spans="1:7" ht="24" customHeight="1" x14ac:dyDescent="0.2">
      <c r="A10537" s="270"/>
      <c r="C10537" s="99" t="s">
        <v>605</v>
      </c>
      <c r="D10537" s="89"/>
      <c r="E10537" s="90"/>
      <c r="G10537" s="272"/>
    </row>
    <row r="10538" spans="1:7" s="213" customFormat="1" ht="24" customHeight="1" x14ac:dyDescent="0.2">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
      <c r="A10547" s="273"/>
      <c r="B10547" s="89"/>
      <c r="D10547" s="89"/>
      <c r="E10547" s="90"/>
      <c r="F10547" s="256" t="s">
        <v>32</v>
      </c>
      <c r="G10547" s="271">
        <f>SUBTOTAL(9,G10538:G10546)</f>
        <v>0</v>
      </c>
    </row>
    <row r="10548" spans="1:123" ht="24" customHeight="1" x14ac:dyDescent="0.2">
      <c r="A10548" s="274"/>
      <c r="B10548" s="89"/>
      <c r="D10548" s="89"/>
      <c r="E10548" s="90"/>
      <c r="G10548" s="272"/>
    </row>
    <row r="10549" spans="1:123" ht="24" customHeight="1" x14ac:dyDescent="0.2">
      <c r="A10549" s="275" t="str">
        <f>B10507</f>
        <v>22.4.6</v>
      </c>
      <c r="B10549" s="276" t="str">
        <f>C10507</f>
        <v>Canteros</v>
      </c>
      <c r="C10549" s="96"/>
      <c r="D10549" s="96" t="s">
        <v>33</v>
      </c>
      <c r="E10549" s="97"/>
      <c r="F10549" s="278" t="s">
        <v>34</v>
      </c>
      <c r="G10549" s="277">
        <f>SUBTOTAL(9,G10512:G10548)</f>
        <v>0</v>
      </c>
    </row>
    <row r="10551" spans="1:123" ht="24" customHeight="1" x14ac:dyDescent="0.2">
      <c r="A10551" s="257" t="s">
        <v>36</v>
      </c>
      <c r="B10551" s="258"/>
      <c r="C10551" s="258"/>
      <c r="D10551" s="258"/>
      <c r="E10551" s="258"/>
      <c r="F10551" s="258"/>
      <c r="G10551" s="259"/>
    </row>
    <row r="10552" spans="1:123" ht="24" customHeight="1" x14ac:dyDescent="0.2">
      <c r="A10552" s="260" t="s">
        <v>601</v>
      </c>
      <c r="B10552" s="85" t="str">
        <f>Comitente</f>
        <v>SUBSECRETARIA DE ARQUITECTURA</v>
      </c>
      <c r="C10552" s="81"/>
      <c r="D10552" s="86"/>
      <c r="E10552" s="86"/>
      <c r="F10552" s="87"/>
      <c r="G10552" s="261"/>
    </row>
    <row r="10553" spans="1:123" ht="24" customHeight="1" x14ac:dyDescent="0.2">
      <c r="A10553" s="260" t="s">
        <v>602</v>
      </c>
      <c r="B10553" s="85">
        <f>Contratista</f>
        <v>0</v>
      </c>
      <c r="C10553" s="82"/>
      <c r="D10553" s="82"/>
      <c r="E10553" s="82"/>
      <c r="F10553" s="88"/>
      <c r="G10553" s="262"/>
    </row>
    <row r="10554" spans="1:123" ht="24" customHeight="1" x14ac:dyDescent="0.2">
      <c r="A10554" s="260" t="s">
        <v>23</v>
      </c>
      <c r="B10554" s="85" t="str">
        <f>Obra</f>
        <v>ENI Nº 66</v>
      </c>
      <c r="C10554" s="82"/>
      <c r="D10554" s="82"/>
      <c r="E10554" s="82"/>
      <c r="F10554" s="88" t="s">
        <v>37</v>
      </c>
      <c r="G10554" s="263">
        <f>Fecha_Base</f>
        <v>0</v>
      </c>
    </row>
    <row r="10555" spans="1:123" ht="24" customHeight="1" x14ac:dyDescent="0.2">
      <c r="A10555" s="264" t="s">
        <v>600</v>
      </c>
      <c r="B10555" s="83" t="str">
        <f>Ubicación</f>
        <v>9 de Julio</v>
      </c>
      <c r="C10555" s="83"/>
      <c r="D10555" s="89"/>
      <c r="E10555" s="90"/>
      <c r="G10555" s="265"/>
    </row>
    <row r="10556" spans="1:123" ht="24" customHeight="1" x14ac:dyDescent="0.2">
      <c r="A10556" s="264" t="s">
        <v>38</v>
      </c>
      <c r="B10556" s="92">
        <f>IFERROR(VALUE(LEFT(B10557,FIND(".",B10557)-1)),"")</f>
        <v>22</v>
      </c>
      <c r="C10556" s="84" t="str">
        <f>IFERROR(VLOOKUP(B10556,Tabla_CyP,2,FALSE),"")</f>
        <v/>
      </c>
      <c r="E10556" s="90"/>
      <c r="G10556" s="265"/>
    </row>
    <row r="10557" spans="1:123" ht="24" customHeight="1" x14ac:dyDescent="0.2">
      <c r="A10557" s="264" t="s">
        <v>24</v>
      </c>
      <c r="B10557" s="93" t="str">
        <f>IFERROR(VLOOKUP(COUNTIF($A$1:A10557,"ANALISIS DE PRECIOS"),Tabla_NumeroItem,2,FALSE),"")</f>
        <v>22.8</v>
      </c>
      <c r="C10557" s="84" t="str">
        <f>IFERROR(VLOOKUP(B10557,Tabla_CyP,2,FALSE),"")</f>
        <v>Provisiòn de Equipamiento Deportivo</v>
      </c>
      <c r="D10557" s="89"/>
      <c r="E10557" s="90"/>
      <c r="F10557" s="88" t="s">
        <v>25</v>
      </c>
      <c r="G10557" s="266" t="str">
        <f>IFERROR(VLOOKUP(B10557,Tabla_CyP,4,FALSE),"")</f>
        <v>ml</v>
      </c>
    </row>
    <row r="10558" spans="1:123" ht="24" customHeight="1" x14ac:dyDescent="0.2">
      <c r="A10558" s="264"/>
      <c r="B10558" s="83"/>
      <c r="D10558" s="89"/>
      <c r="E10558" s="90"/>
      <c r="G10558" s="265"/>
    </row>
    <row r="10559" spans="1:123" ht="24" customHeight="1" x14ac:dyDescent="0.2">
      <c r="A10559" s="425" t="s">
        <v>506</v>
      </c>
      <c r="B10559" s="426"/>
      <c r="C10559" s="427" t="s">
        <v>0</v>
      </c>
      <c r="D10559" s="427" t="s">
        <v>26</v>
      </c>
      <c r="E10559" s="429" t="s">
        <v>27</v>
      </c>
      <c r="F10559" s="431" t="s">
        <v>28</v>
      </c>
      <c r="G10559" s="431" t="s">
        <v>29</v>
      </c>
    </row>
    <row r="10560" spans="1:123" s="89" customFormat="1" ht="24" customHeight="1" x14ac:dyDescent="0.2">
      <c r="A10560" s="94" t="s">
        <v>507</v>
      </c>
      <c r="B10560" s="94" t="s">
        <v>508</v>
      </c>
      <c r="C10560" s="428"/>
      <c r="D10560" s="428"/>
      <c r="E10560" s="430"/>
      <c r="F10560" s="432"/>
      <c r="G10560" s="432"/>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
      <c r="A10561" s="267"/>
      <c r="B10561" s="95"/>
      <c r="C10561" s="133" t="s">
        <v>603</v>
      </c>
      <c r="D10561" s="96"/>
      <c r="E10561" s="97"/>
      <c r="F10561" s="98"/>
      <c r="G10561" s="268"/>
    </row>
    <row r="10562" spans="1:7" s="213" customFormat="1" ht="24" customHeight="1" x14ac:dyDescent="0.2">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
      <c r="A10576" s="270"/>
      <c r="D10576" s="89"/>
      <c r="E10576" s="90"/>
      <c r="F10576" s="256" t="s">
        <v>30</v>
      </c>
      <c r="G10576" s="271">
        <f>SUBTOTAL(9,G10562:G10575)</f>
        <v>0</v>
      </c>
    </row>
    <row r="10577" spans="1:7" ht="24" customHeight="1" x14ac:dyDescent="0.2">
      <c r="A10577" s="270"/>
      <c r="C10577" s="99" t="s">
        <v>604</v>
      </c>
      <c r="D10577" s="89"/>
      <c r="E10577" s="90"/>
      <c r="G10577" s="272"/>
    </row>
    <row r="10578" spans="1:7" s="213" customFormat="1" ht="24" customHeight="1" x14ac:dyDescent="0.2">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
      <c r="A10586" s="270"/>
      <c r="D10586" s="89"/>
      <c r="E10586" s="90"/>
      <c r="F10586" s="256" t="s">
        <v>31</v>
      </c>
      <c r="G10586" s="271">
        <f>SUBTOTAL(9,G10578:G10585)</f>
        <v>0</v>
      </c>
    </row>
    <row r="10587" spans="1:7" ht="24" customHeight="1" x14ac:dyDescent="0.2">
      <c r="A10587" s="270"/>
      <c r="C10587" s="99" t="s">
        <v>605</v>
      </c>
      <c r="D10587" s="89"/>
      <c r="E10587" s="90"/>
      <c r="G10587" s="272"/>
    </row>
    <row r="10588" spans="1:7" s="213" customFormat="1" ht="24" customHeight="1" x14ac:dyDescent="0.2">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
      <c r="A10597" s="273"/>
      <c r="B10597" s="89"/>
      <c r="D10597" s="89"/>
      <c r="E10597" s="90"/>
      <c r="F10597" s="256" t="s">
        <v>32</v>
      </c>
      <c r="G10597" s="271">
        <f>SUBTOTAL(9,G10588:G10596)</f>
        <v>0</v>
      </c>
    </row>
    <row r="10598" spans="1:7" ht="24" customHeight="1" x14ac:dyDescent="0.2">
      <c r="A10598" s="274"/>
      <c r="B10598" s="89"/>
      <c r="D10598" s="89"/>
      <c r="E10598" s="90"/>
      <c r="G10598" s="272"/>
    </row>
    <row r="10599" spans="1:7" ht="24" customHeight="1" x14ac:dyDescent="0.2">
      <c r="A10599" s="275" t="str">
        <f>B10557</f>
        <v>22.8</v>
      </c>
      <c r="B10599" s="276" t="str">
        <f>C10557</f>
        <v>Provisiòn de Equipamiento Deportivo</v>
      </c>
      <c r="C10599" s="96"/>
      <c r="D10599" s="96" t="s">
        <v>33</v>
      </c>
      <c r="E10599" s="97"/>
      <c r="F10599" s="278" t="s">
        <v>34</v>
      </c>
      <c r="G10599" s="277">
        <f>SUBTOTAL(9,G10562:G10598)</f>
        <v>0</v>
      </c>
    </row>
    <row r="10601" spans="1:7" ht="24" customHeight="1" x14ac:dyDescent="0.2">
      <c r="A10601" s="257" t="s">
        <v>36</v>
      </c>
      <c r="B10601" s="258"/>
      <c r="C10601" s="258"/>
      <c r="D10601" s="258"/>
      <c r="E10601" s="258"/>
      <c r="F10601" s="258"/>
      <c r="G10601" s="259"/>
    </row>
    <row r="10602" spans="1:7" ht="24" customHeight="1" x14ac:dyDescent="0.2">
      <c r="A10602" s="260" t="s">
        <v>601</v>
      </c>
      <c r="B10602" s="85" t="str">
        <f>Comitente</f>
        <v>SUBSECRETARIA DE ARQUITECTURA</v>
      </c>
      <c r="C10602" s="81"/>
      <c r="D10602" s="86"/>
      <c r="E10602" s="86"/>
      <c r="F10602" s="87"/>
      <c r="G10602" s="261"/>
    </row>
    <row r="10603" spans="1:7" ht="24" customHeight="1" x14ac:dyDescent="0.2">
      <c r="A10603" s="260" t="s">
        <v>602</v>
      </c>
      <c r="B10603" s="85">
        <f>Contratista</f>
        <v>0</v>
      </c>
      <c r="C10603" s="82"/>
      <c r="D10603" s="82"/>
      <c r="E10603" s="82"/>
      <c r="F10603" s="88"/>
      <c r="G10603" s="262"/>
    </row>
    <row r="10604" spans="1:7" ht="24" customHeight="1" x14ac:dyDescent="0.2">
      <c r="A10604" s="260" t="s">
        <v>23</v>
      </c>
      <c r="B10604" s="85" t="str">
        <f>Obra</f>
        <v>ENI Nº 66</v>
      </c>
      <c r="C10604" s="82"/>
      <c r="D10604" s="82"/>
      <c r="E10604" s="82"/>
      <c r="F10604" s="88" t="s">
        <v>37</v>
      </c>
      <c r="G10604" s="263">
        <f>Fecha_Base</f>
        <v>0</v>
      </c>
    </row>
    <row r="10605" spans="1:7" ht="24" customHeight="1" x14ac:dyDescent="0.2">
      <c r="A10605" s="264" t="s">
        <v>600</v>
      </c>
      <c r="B10605" s="83" t="str">
        <f>Ubicación</f>
        <v>9 de Julio</v>
      </c>
      <c r="C10605" s="83"/>
      <c r="D10605" s="89"/>
      <c r="E10605" s="90"/>
      <c r="G10605" s="265"/>
    </row>
    <row r="10606" spans="1:7" ht="24" customHeight="1" x14ac:dyDescent="0.2">
      <c r="A10606" s="264" t="s">
        <v>38</v>
      </c>
      <c r="B10606" s="92">
        <f>IFERROR(VALUE(LEFT(B10607,FIND(".",B10607)-1)),"")</f>
        <v>23</v>
      </c>
      <c r="C10606" s="84" t="str">
        <f>IFERROR(VLOOKUP(B10606,Tabla_CyP,2,FALSE),"")</f>
        <v xml:space="preserve"> LIMPIEZA DE OBRA</v>
      </c>
      <c r="E10606" s="90"/>
      <c r="G10606" s="265"/>
    </row>
    <row r="10607" spans="1:7" ht="24" customHeight="1" x14ac:dyDescent="0.2">
      <c r="A10607" s="264" t="s">
        <v>24</v>
      </c>
      <c r="B10607" s="93" t="str">
        <f>IFERROR(VLOOKUP(COUNTIF($A$1:A10607,"ANALISIS DE PRECIOS"),Tabla_NumeroItem,2,FALSE),"")</f>
        <v>23.1</v>
      </c>
      <c r="C10607" s="84" t="str">
        <f>IFERROR(VLOOKUP(B10607,Tabla_CyP,2,FALSE),"")</f>
        <v>Limpieza de obra periódica</v>
      </c>
      <c r="D10607" s="89"/>
      <c r="E10607" s="90"/>
      <c r="F10607" s="88" t="s">
        <v>25</v>
      </c>
      <c r="G10607" s="266" t="str">
        <f>IFERROR(VLOOKUP(B10607,Tabla_CyP,4,FALSE),"")</f>
        <v>m2</v>
      </c>
    </row>
    <row r="10608" spans="1:7" ht="24" customHeight="1" x14ac:dyDescent="0.2">
      <c r="A10608" s="264"/>
      <c r="B10608" s="83"/>
      <c r="D10608" s="89"/>
      <c r="E10608" s="90"/>
      <c r="G10608" s="265"/>
    </row>
    <row r="10609" spans="1:123" ht="24" customHeight="1" x14ac:dyDescent="0.2">
      <c r="A10609" s="425" t="s">
        <v>506</v>
      </c>
      <c r="B10609" s="426"/>
      <c r="C10609" s="427" t="s">
        <v>0</v>
      </c>
      <c r="D10609" s="427" t="s">
        <v>26</v>
      </c>
      <c r="E10609" s="429" t="s">
        <v>27</v>
      </c>
      <c r="F10609" s="431" t="s">
        <v>28</v>
      </c>
      <c r="G10609" s="431" t="s">
        <v>29</v>
      </c>
    </row>
    <row r="10610" spans="1:123" s="89" customFormat="1" ht="24" customHeight="1" x14ac:dyDescent="0.2">
      <c r="A10610" s="94" t="s">
        <v>507</v>
      </c>
      <c r="B10610" s="94" t="s">
        <v>508</v>
      </c>
      <c r="C10610" s="428"/>
      <c r="D10610" s="428"/>
      <c r="E10610" s="430"/>
      <c r="F10610" s="432"/>
      <c r="G10610" s="432"/>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
      <c r="A10611" s="267"/>
      <c r="B10611" s="95"/>
      <c r="C10611" s="133" t="s">
        <v>603</v>
      </c>
      <c r="D10611" s="96"/>
      <c r="E10611" s="97"/>
      <c r="F10611" s="98"/>
      <c r="G10611" s="268"/>
    </row>
    <row r="10612" spans="1:123" s="213" customFormat="1" ht="24" customHeight="1" x14ac:dyDescent="0.2">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
      <c r="A10626" s="270"/>
      <c r="D10626" s="89"/>
      <c r="E10626" s="90"/>
      <c r="F10626" s="256" t="s">
        <v>30</v>
      </c>
      <c r="G10626" s="271">
        <f>SUBTOTAL(9,G10612:G10625)</f>
        <v>0</v>
      </c>
    </row>
    <row r="10627" spans="1:7" ht="24" customHeight="1" x14ac:dyDescent="0.2">
      <c r="A10627" s="270"/>
      <c r="C10627" s="99" t="s">
        <v>604</v>
      </c>
      <c r="D10627" s="89"/>
      <c r="E10627" s="90"/>
      <c r="G10627" s="272"/>
    </row>
    <row r="10628" spans="1:7" s="213" customFormat="1" ht="24" customHeight="1" x14ac:dyDescent="0.2">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
      <c r="A10636" s="270"/>
      <c r="D10636" s="89"/>
      <c r="E10636" s="90"/>
      <c r="F10636" s="256" t="s">
        <v>31</v>
      </c>
      <c r="G10636" s="271">
        <f>SUBTOTAL(9,G10628:G10635)</f>
        <v>0</v>
      </c>
    </row>
    <row r="10637" spans="1:7" ht="24" customHeight="1" x14ac:dyDescent="0.2">
      <c r="A10637" s="270"/>
      <c r="C10637" s="99" t="s">
        <v>605</v>
      </c>
      <c r="D10637" s="89"/>
      <c r="E10637" s="90"/>
      <c r="G10637" s="272"/>
    </row>
    <row r="10638" spans="1:7" s="213" customFormat="1" ht="24" customHeight="1" x14ac:dyDescent="0.2">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
      <c r="A10647" s="273"/>
      <c r="B10647" s="89"/>
      <c r="D10647" s="89"/>
      <c r="E10647" s="90"/>
      <c r="F10647" s="256" t="s">
        <v>32</v>
      </c>
      <c r="G10647" s="271">
        <f>SUBTOTAL(9,G10638:G10646)</f>
        <v>0</v>
      </c>
    </row>
    <row r="10648" spans="1:7" ht="24" customHeight="1" x14ac:dyDescent="0.2">
      <c r="A10648" s="274"/>
      <c r="B10648" s="89"/>
      <c r="D10648" s="89"/>
      <c r="E10648" s="90"/>
      <c r="G10648" s="272"/>
    </row>
    <row r="10649" spans="1:7" ht="24" customHeight="1" x14ac:dyDescent="0.2">
      <c r="A10649" s="275" t="str">
        <f>B10607</f>
        <v>23.1</v>
      </c>
      <c r="B10649" s="276" t="str">
        <f>C10607</f>
        <v>Limpieza de obra periódica</v>
      </c>
      <c r="C10649" s="96"/>
      <c r="D10649" s="96" t="s">
        <v>33</v>
      </c>
      <c r="E10649" s="97"/>
      <c r="F10649" s="278" t="s">
        <v>34</v>
      </c>
      <c r="G10649" s="277">
        <f>SUBTOTAL(9,G10612:G10648)</f>
        <v>0</v>
      </c>
    </row>
    <row r="10651" spans="1:7" ht="24" customHeight="1" x14ac:dyDescent="0.2">
      <c r="A10651" s="257" t="s">
        <v>36</v>
      </c>
      <c r="B10651" s="258"/>
      <c r="C10651" s="258"/>
      <c r="D10651" s="258"/>
      <c r="E10651" s="258"/>
      <c r="F10651" s="258"/>
      <c r="G10651" s="259"/>
    </row>
    <row r="10652" spans="1:7" ht="24" customHeight="1" x14ac:dyDescent="0.2">
      <c r="A10652" s="260" t="s">
        <v>601</v>
      </c>
      <c r="B10652" s="85" t="str">
        <f>Comitente</f>
        <v>SUBSECRETARIA DE ARQUITECTURA</v>
      </c>
      <c r="C10652" s="81"/>
      <c r="D10652" s="86"/>
      <c r="E10652" s="86"/>
      <c r="F10652" s="87"/>
      <c r="G10652" s="261"/>
    </row>
    <row r="10653" spans="1:7" ht="24" customHeight="1" x14ac:dyDescent="0.2">
      <c r="A10653" s="260" t="s">
        <v>602</v>
      </c>
      <c r="B10653" s="85">
        <f>Contratista</f>
        <v>0</v>
      </c>
      <c r="C10653" s="82"/>
      <c r="D10653" s="82"/>
      <c r="E10653" s="82"/>
      <c r="F10653" s="88"/>
      <c r="G10653" s="262"/>
    </row>
    <row r="10654" spans="1:7" ht="24" customHeight="1" x14ac:dyDescent="0.2">
      <c r="A10654" s="260" t="s">
        <v>23</v>
      </c>
      <c r="B10654" s="85" t="str">
        <f>Obra</f>
        <v>ENI Nº 66</v>
      </c>
      <c r="C10654" s="82"/>
      <c r="D10654" s="82"/>
      <c r="E10654" s="82"/>
      <c r="F10654" s="88" t="s">
        <v>37</v>
      </c>
      <c r="G10654" s="263">
        <f>Fecha_Base</f>
        <v>0</v>
      </c>
    </row>
    <row r="10655" spans="1:7" ht="24" customHeight="1" x14ac:dyDescent="0.2">
      <c r="A10655" s="264" t="s">
        <v>600</v>
      </c>
      <c r="B10655" s="83" t="str">
        <f>Ubicación</f>
        <v>9 de Julio</v>
      </c>
      <c r="C10655" s="83"/>
      <c r="D10655" s="89"/>
      <c r="E10655" s="90"/>
      <c r="G10655" s="265"/>
    </row>
    <row r="10656" spans="1:7" ht="24" customHeight="1" x14ac:dyDescent="0.2">
      <c r="A10656" s="264" t="s">
        <v>38</v>
      </c>
      <c r="B10656" s="92">
        <f>IFERROR(VALUE(LEFT(B10657,FIND(".",B10657)-1)),"")</f>
        <v>23</v>
      </c>
      <c r="C10656" s="84" t="str">
        <f>IFERROR(VLOOKUP(B10656,Tabla_CyP,2,FALSE),"")</f>
        <v xml:space="preserve"> LIMPIEZA DE OBRA</v>
      </c>
      <c r="E10656" s="90"/>
      <c r="G10656" s="265"/>
    </row>
    <row r="10657" spans="1:123" ht="24" customHeight="1" x14ac:dyDescent="0.2">
      <c r="A10657" s="264" t="s">
        <v>24</v>
      </c>
      <c r="B10657" s="93" t="str">
        <f>IFERROR(VLOOKUP(COUNTIF($A$1:A10657,"ANALISIS DE PRECIOS"),Tabla_NumeroItem,2,FALSE),"")</f>
        <v>23.2</v>
      </c>
      <c r="C10657" s="84" t="str">
        <f>IFERROR(VLOOKUP(B10657,Tabla_CyP,2,FALSE),"")</f>
        <v>Limpieza de obra final</v>
      </c>
      <c r="D10657" s="89"/>
      <c r="E10657" s="90"/>
      <c r="F10657" s="88" t="s">
        <v>25</v>
      </c>
      <c r="G10657" s="266" t="str">
        <f>IFERROR(VLOOKUP(B10657,Tabla_CyP,4,FALSE),"")</f>
        <v>m2</v>
      </c>
    </row>
    <row r="10658" spans="1:123" ht="24" customHeight="1" x14ac:dyDescent="0.2">
      <c r="A10658" s="264"/>
      <c r="B10658" s="83"/>
      <c r="D10658" s="89"/>
      <c r="E10658" s="90"/>
      <c r="G10658" s="265"/>
    </row>
    <row r="10659" spans="1:123" ht="24" customHeight="1" x14ac:dyDescent="0.2">
      <c r="A10659" s="425" t="s">
        <v>506</v>
      </c>
      <c r="B10659" s="426"/>
      <c r="C10659" s="427" t="s">
        <v>0</v>
      </c>
      <c r="D10659" s="427" t="s">
        <v>26</v>
      </c>
      <c r="E10659" s="429" t="s">
        <v>27</v>
      </c>
      <c r="F10659" s="431" t="s">
        <v>28</v>
      </c>
      <c r="G10659" s="431" t="s">
        <v>29</v>
      </c>
    </row>
    <row r="10660" spans="1:123" s="89" customFormat="1" ht="24" customHeight="1" x14ac:dyDescent="0.2">
      <c r="A10660" s="94" t="s">
        <v>507</v>
      </c>
      <c r="B10660" s="94" t="s">
        <v>508</v>
      </c>
      <c r="C10660" s="428"/>
      <c r="D10660" s="428"/>
      <c r="E10660" s="430"/>
      <c r="F10660" s="432"/>
      <c r="G10660" s="432"/>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
      <c r="A10661" s="267"/>
      <c r="B10661" s="95"/>
      <c r="C10661" s="133" t="s">
        <v>603</v>
      </c>
      <c r="D10661" s="96"/>
      <c r="E10661" s="97"/>
      <c r="F10661" s="98"/>
      <c r="G10661" s="268"/>
    </row>
    <row r="10662" spans="1:123" s="213" customFormat="1" ht="24" customHeight="1" x14ac:dyDescent="0.2">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
      <c r="A10676" s="270"/>
      <c r="D10676" s="89"/>
      <c r="E10676" s="90"/>
      <c r="F10676" s="256" t="s">
        <v>30</v>
      </c>
      <c r="G10676" s="271">
        <f>SUBTOTAL(9,G10662:G10675)</f>
        <v>0</v>
      </c>
    </row>
    <row r="10677" spans="1:7" ht="24" customHeight="1" x14ac:dyDescent="0.2">
      <c r="A10677" s="270"/>
      <c r="C10677" s="99" t="s">
        <v>604</v>
      </c>
      <c r="D10677" s="89"/>
      <c r="E10677" s="90"/>
      <c r="G10677" s="272"/>
    </row>
    <row r="10678" spans="1:7" s="213" customFormat="1" ht="24" customHeight="1" x14ac:dyDescent="0.2">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
      <c r="A10686" s="270"/>
      <c r="D10686" s="89"/>
      <c r="E10686" s="90"/>
      <c r="F10686" s="256" t="s">
        <v>31</v>
      </c>
      <c r="G10686" s="271">
        <f>SUBTOTAL(9,G10678:G10685)</f>
        <v>0</v>
      </c>
    </row>
    <row r="10687" spans="1:7" ht="24" customHeight="1" x14ac:dyDescent="0.2">
      <c r="A10687" s="270"/>
      <c r="C10687" s="99" t="s">
        <v>605</v>
      </c>
      <c r="D10687" s="89"/>
      <c r="E10687" s="90"/>
      <c r="G10687" s="272"/>
    </row>
    <row r="10688" spans="1:7" s="213" customFormat="1" ht="24" customHeight="1" x14ac:dyDescent="0.2">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
      <c r="A10697" s="273"/>
      <c r="B10697" s="89"/>
      <c r="D10697" s="89"/>
      <c r="E10697" s="90"/>
      <c r="F10697" s="256" t="s">
        <v>32</v>
      </c>
      <c r="G10697" s="271">
        <f>SUBTOTAL(9,G10688:G10696)</f>
        <v>0</v>
      </c>
    </row>
    <row r="10698" spans="1:7" ht="24" customHeight="1" x14ac:dyDescent="0.2">
      <c r="A10698" s="274"/>
      <c r="B10698" s="89"/>
      <c r="D10698" s="89"/>
      <c r="E10698" s="90"/>
      <c r="G10698" s="272"/>
    </row>
    <row r="10699" spans="1:7" ht="24" customHeight="1" x14ac:dyDescent="0.2">
      <c r="A10699" s="275" t="str">
        <f>B10657</f>
        <v>23.2</v>
      </c>
      <c r="B10699" s="276" t="str">
        <f>C10657</f>
        <v>Limpieza de obra final</v>
      </c>
      <c r="C10699" s="96"/>
      <c r="D10699" s="96" t="s">
        <v>33</v>
      </c>
      <c r="E10699" s="97"/>
      <c r="F10699" s="278" t="s">
        <v>34</v>
      </c>
      <c r="G10699" s="277">
        <f>SUBTOTAL(9,G10662:G10698)</f>
        <v>0</v>
      </c>
    </row>
    <row r="10701" spans="1:7" ht="24" customHeight="1" x14ac:dyDescent="0.2">
      <c r="A10701" s="257" t="s">
        <v>36</v>
      </c>
      <c r="B10701" s="258"/>
      <c r="C10701" s="258"/>
      <c r="D10701" s="258"/>
      <c r="E10701" s="258"/>
      <c r="F10701" s="258"/>
      <c r="G10701" s="259"/>
    </row>
    <row r="10702" spans="1:7" ht="24" customHeight="1" x14ac:dyDescent="0.2">
      <c r="A10702" s="260" t="s">
        <v>601</v>
      </c>
      <c r="B10702" s="85" t="str">
        <f>Comitente</f>
        <v>SUBSECRETARIA DE ARQUITECTURA</v>
      </c>
      <c r="C10702" s="81"/>
      <c r="D10702" s="86"/>
      <c r="E10702" s="86"/>
      <c r="F10702" s="87"/>
      <c r="G10702" s="261"/>
    </row>
    <row r="10703" spans="1:7" ht="24" customHeight="1" x14ac:dyDescent="0.2">
      <c r="A10703" s="260" t="s">
        <v>602</v>
      </c>
      <c r="B10703" s="85">
        <f>Contratista</f>
        <v>0</v>
      </c>
      <c r="C10703" s="82"/>
      <c r="D10703" s="82"/>
      <c r="E10703" s="82"/>
      <c r="F10703" s="88"/>
      <c r="G10703" s="262"/>
    </row>
    <row r="10704" spans="1:7" ht="24" customHeight="1" x14ac:dyDescent="0.2">
      <c r="A10704" s="260" t="s">
        <v>23</v>
      </c>
      <c r="B10704" s="85" t="str">
        <f>Obra</f>
        <v>ENI Nº 66</v>
      </c>
      <c r="C10704" s="82"/>
      <c r="D10704" s="82"/>
      <c r="E10704" s="82"/>
      <c r="F10704" s="88" t="s">
        <v>37</v>
      </c>
      <c r="G10704" s="263">
        <f>Fecha_Base</f>
        <v>0</v>
      </c>
    </row>
    <row r="10705" spans="1:123" ht="24" customHeight="1" x14ac:dyDescent="0.2">
      <c r="A10705" s="264" t="s">
        <v>600</v>
      </c>
      <c r="B10705" s="83" t="str">
        <f>Ubicación</f>
        <v>9 de Julio</v>
      </c>
      <c r="C10705" s="83"/>
      <c r="D10705" s="89"/>
      <c r="E10705" s="90"/>
      <c r="G10705" s="265"/>
    </row>
    <row r="10706" spans="1:123" ht="24" customHeight="1" x14ac:dyDescent="0.2">
      <c r="A10706" s="264" t="s">
        <v>38</v>
      </c>
      <c r="B10706" s="92">
        <f>IFERROR(VALUE(LEFT(B10707,FIND(".",B10707)-1)),"")</f>
        <v>24</v>
      </c>
      <c r="C10706" s="84" t="str">
        <f>IFERROR(VLOOKUP(B10706,Tabla_CyP,2,FALSE),"")</f>
        <v xml:space="preserve"> VARIOS</v>
      </c>
      <c r="E10706" s="90"/>
      <c r="G10706" s="265"/>
    </row>
    <row r="10707" spans="1:123" ht="24" customHeight="1" x14ac:dyDescent="0.2">
      <c r="A10707" s="264" t="s">
        <v>24</v>
      </c>
      <c r="B10707" s="93" t="str">
        <f>IFERROR(VLOOKUP(COUNTIF($A$1:A10707,"ANALISIS DE PRECIOS"),Tabla_NumeroItem,2,FALSE),"")</f>
        <v>24.1.1</v>
      </c>
      <c r="C10707" s="84" t="str">
        <f>IFERROR(VLOOKUP(B10707,Tabla_CyP,2,FALSE),"")</f>
        <v>Construcción de Mastil</v>
      </c>
      <c r="D10707" s="89"/>
      <c r="E10707" s="90"/>
      <c r="F10707" s="88" t="s">
        <v>25</v>
      </c>
      <c r="G10707" s="266" t="str">
        <f>IFERROR(VLOOKUP(B10707,Tabla_CyP,4,FALSE),"")</f>
        <v>Un</v>
      </c>
    </row>
    <row r="10708" spans="1:123" ht="24" customHeight="1" x14ac:dyDescent="0.2">
      <c r="A10708" s="264"/>
      <c r="B10708" s="83"/>
      <c r="D10708" s="89"/>
      <c r="E10708" s="90"/>
      <c r="G10708" s="265"/>
    </row>
    <row r="10709" spans="1:123" ht="24" customHeight="1" x14ac:dyDescent="0.2">
      <c r="A10709" s="425" t="s">
        <v>506</v>
      </c>
      <c r="B10709" s="426"/>
      <c r="C10709" s="427" t="s">
        <v>0</v>
      </c>
      <c r="D10709" s="427" t="s">
        <v>26</v>
      </c>
      <c r="E10709" s="429" t="s">
        <v>27</v>
      </c>
      <c r="F10709" s="431" t="s">
        <v>28</v>
      </c>
      <c r="G10709" s="431" t="s">
        <v>29</v>
      </c>
    </row>
    <row r="10710" spans="1:123" s="89" customFormat="1" ht="24" customHeight="1" x14ac:dyDescent="0.2">
      <c r="A10710" s="94" t="s">
        <v>507</v>
      </c>
      <c r="B10710" s="94" t="s">
        <v>508</v>
      </c>
      <c r="C10710" s="428"/>
      <c r="D10710" s="428"/>
      <c r="E10710" s="430"/>
      <c r="F10710" s="432"/>
      <c r="G10710" s="432"/>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
      <c r="A10711" s="267"/>
      <c r="B10711" s="95"/>
      <c r="C10711" s="133" t="s">
        <v>603</v>
      </c>
      <c r="D10711" s="96"/>
      <c r="E10711" s="97"/>
      <c r="F10711" s="98"/>
      <c r="G10711" s="268"/>
    </row>
    <row r="10712" spans="1:123" s="213" customFormat="1" ht="24" customHeight="1" x14ac:dyDescent="0.2">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
      <c r="A10726" s="270"/>
      <c r="D10726" s="89"/>
      <c r="E10726" s="90"/>
      <c r="F10726" s="256" t="s">
        <v>30</v>
      </c>
      <c r="G10726" s="271">
        <f>SUBTOTAL(9,G10712:G10725)</f>
        <v>0</v>
      </c>
    </row>
    <row r="10727" spans="1:7" ht="24" customHeight="1" x14ac:dyDescent="0.2">
      <c r="A10727" s="270"/>
      <c r="C10727" s="99" t="s">
        <v>604</v>
      </c>
      <c r="D10727" s="89"/>
      <c r="E10727" s="90"/>
      <c r="G10727" s="272"/>
    </row>
    <row r="10728" spans="1:7" s="213" customFormat="1" ht="24" customHeight="1" x14ac:dyDescent="0.2">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
      <c r="A10736" s="270"/>
      <c r="D10736" s="89"/>
      <c r="E10736" s="90"/>
      <c r="F10736" s="256" t="s">
        <v>31</v>
      </c>
      <c r="G10736" s="271">
        <f>SUBTOTAL(9,G10728:G10735)</f>
        <v>0</v>
      </c>
    </row>
    <row r="10737" spans="1:7" ht="24" customHeight="1" x14ac:dyDescent="0.2">
      <c r="A10737" s="270"/>
      <c r="C10737" s="99" t="s">
        <v>605</v>
      </c>
      <c r="D10737" s="89"/>
      <c r="E10737" s="90"/>
      <c r="G10737" s="272"/>
    </row>
    <row r="10738" spans="1:7" s="213" customFormat="1" ht="24" customHeight="1" x14ac:dyDescent="0.2">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
      <c r="A10747" s="273"/>
      <c r="B10747" s="89"/>
      <c r="D10747" s="89"/>
      <c r="E10747" s="90"/>
      <c r="F10747" s="256" t="s">
        <v>32</v>
      </c>
      <c r="G10747" s="271">
        <f>SUBTOTAL(9,G10738:G10746)</f>
        <v>0</v>
      </c>
    </row>
    <row r="10748" spans="1:7" ht="24" customHeight="1" x14ac:dyDescent="0.2">
      <c r="A10748" s="274"/>
      <c r="B10748" s="89"/>
      <c r="D10748" s="89"/>
      <c r="E10748" s="90"/>
      <c r="G10748" s="272"/>
    </row>
    <row r="10749" spans="1:7" ht="24" customHeight="1" x14ac:dyDescent="0.2">
      <c r="A10749" s="275" t="str">
        <f>B10707</f>
        <v>24.1.1</v>
      </c>
      <c r="B10749" s="276" t="str">
        <f>C10707</f>
        <v>Construcción de Mastil</v>
      </c>
      <c r="C10749" s="96"/>
      <c r="D10749" s="96" t="s">
        <v>33</v>
      </c>
      <c r="E10749" s="97"/>
      <c r="F10749" s="278" t="s">
        <v>34</v>
      </c>
      <c r="G10749" s="277">
        <f>SUBTOTAL(9,G10712:G10748)</f>
        <v>0</v>
      </c>
    </row>
    <row r="10751" spans="1:7" ht="24" customHeight="1" x14ac:dyDescent="0.2">
      <c r="A10751" s="257" t="s">
        <v>36</v>
      </c>
      <c r="B10751" s="258"/>
      <c r="C10751" s="258"/>
      <c r="D10751" s="258"/>
      <c r="E10751" s="258"/>
      <c r="F10751" s="258"/>
      <c r="G10751" s="259"/>
    </row>
    <row r="10752" spans="1:7" ht="24" customHeight="1" x14ac:dyDescent="0.2">
      <c r="A10752" s="260" t="s">
        <v>601</v>
      </c>
      <c r="B10752" s="85" t="str">
        <f>Comitente</f>
        <v>SUBSECRETARIA DE ARQUITECTURA</v>
      </c>
      <c r="C10752" s="81"/>
      <c r="D10752" s="86"/>
      <c r="E10752" s="86"/>
      <c r="F10752" s="87"/>
      <c r="G10752" s="261"/>
    </row>
    <row r="10753" spans="1:123" ht="24" customHeight="1" x14ac:dyDescent="0.2">
      <c r="A10753" s="260" t="s">
        <v>602</v>
      </c>
      <c r="B10753" s="85">
        <f>Contratista</f>
        <v>0</v>
      </c>
      <c r="C10753" s="82"/>
      <c r="D10753" s="82"/>
      <c r="E10753" s="82"/>
      <c r="F10753" s="88"/>
      <c r="G10753" s="262"/>
    </row>
    <row r="10754" spans="1:123" ht="24" customHeight="1" x14ac:dyDescent="0.2">
      <c r="A10754" s="260" t="s">
        <v>23</v>
      </c>
      <c r="B10754" s="85" t="str">
        <f>Obra</f>
        <v>ENI Nº 66</v>
      </c>
      <c r="C10754" s="82"/>
      <c r="D10754" s="82"/>
      <c r="E10754" s="82"/>
      <c r="F10754" s="88" t="s">
        <v>37</v>
      </c>
      <c r="G10754" s="263">
        <f>Fecha_Base</f>
        <v>0</v>
      </c>
    </row>
    <row r="10755" spans="1:123" ht="24" customHeight="1" x14ac:dyDescent="0.2">
      <c r="A10755" s="264" t="s">
        <v>600</v>
      </c>
      <c r="B10755" s="83" t="str">
        <f>Ubicación</f>
        <v>9 de Julio</v>
      </c>
      <c r="C10755" s="83"/>
      <c r="D10755" s="89"/>
      <c r="E10755" s="90"/>
      <c r="G10755" s="265"/>
    </row>
    <row r="10756" spans="1:123" ht="24" customHeight="1" x14ac:dyDescent="0.2">
      <c r="A10756" s="264" t="s">
        <v>38</v>
      </c>
      <c r="B10756" s="92">
        <f>IFERROR(VALUE(LEFT(B10757,FIND(".",B10757)-1)),"")</f>
        <v>24</v>
      </c>
      <c r="C10756" s="84" t="str">
        <f>IFERROR(VLOOKUP(B10756,Tabla_CyP,2,FALSE),"")</f>
        <v xml:space="preserve"> VARIOS</v>
      </c>
      <c r="E10756" s="90"/>
      <c r="G10756" s="265"/>
    </row>
    <row r="10757" spans="1:123" ht="24" customHeight="1" x14ac:dyDescent="0.2">
      <c r="A10757" s="264" t="s">
        <v>24</v>
      </c>
      <c r="B10757" s="93" t="str">
        <f>IFERROR(VLOOKUP(COUNTIF($A$1:A10757,"ANALISIS DE PRECIOS"),Tabla_NumeroItem,2,FALSE),"")</f>
        <v>24.2.1</v>
      </c>
      <c r="C10757" s="84" t="str">
        <f>IFERROR(VLOOKUP(B10757,Tabla_CyP,2,FALSE),"")</f>
        <v>Guardasillas</v>
      </c>
      <c r="D10757" s="89"/>
      <c r="E10757" s="90"/>
      <c r="F10757" s="88" t="s">
        <v>25</v>
      </c>
      <c r="G10757" s="266" t="str">
        <f>IFERROR(VLOOKUP(B10757,Tabla_CyP,4,FALSE),"")</f>
        <v>ml</v>
      </c>
    </row>
    <row r="10758" spans="1:123" ht="24" customHeight="1" x14ac:dyDescent="0.2">
      <c r="A10758" s="264"/>
      <c r="B10758" s="83"/>
      <c r="D10758" s="89"/>
      <c r="E10758" s="90"/>
      <c r="G10758" s="265"/>
    </row>
    <row r="10759" spans="1:123" ht="24" customHeight="1" x14ac:dyDescent="0.2">
      <c r="A10759" s="425" t="s">
        <v>506</v>
      </c>
      <c r="B10759" s="426"/>
      <c r="C10759" s="427" t="s">
        <v>0</v>
      </c>
      <c r="D10759" s="427" t="s">
        <v>26</v>
      </c>
      <c r="E10759" s="429" t="s">
        <v>27</v>
      </c>
      <c r="F10759" s="431" t="s">
        <v>28</v>
      </c>
      <c r="G10759" s="431" t="s">
        <v>29</v>
      </c>
    </row>
    <row r="10760" spans="1:123" s="89" customFormat="1" ht="24" customHeight="1" x14ac:dyDescent="0.2">
      <c r="A10760" s="94" t="s">
        <v>507</v>
      </c>
      <c r="B10760" s="94" t="s">
        <v>508</v>
      </c>
      <c r="C10760" s="428"/>
      <c r="D10760" s="428"/>
      <c r="E10760" s="430"/>
      <c r="F10760" s="432"/>
      <c r="G10760" s="432"/>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
      <c r="A10761" s="267"/>
      <c r="B10761" s="95"/>
      <c r="C10761" s="133" t="s">
        <v>603</v>
      </c>
      <c r="D10761" s="96"/>
      <c r="E10761" s="97"/>
      <c r="F10761" s="98"/>
      <c r="G10761" s="268"/>
    </row>
    <row r="10762" spans="1:123" s="213" customFormat="1" ht="24" customHeight="1" x14ac:dyDescent="0.2">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
      <c r="A10776" s="270"/>
      <c r="D10776" s="89"/>
      <c r="E10776" s="90"/>
      <c r="F10776" s="256" t="s">
        <v>30</v>
      </c>
      <c r="G10776" s="271">
        <f>SUBTOTAL(9,G10762:G10775)</f>
        <v>0</v>
      </c>
    </row>
    <row r="10777" spans="1:7" ht="24" customHeight="1" x14ac:dyDescent="0.2">
      <c r="A10777" s="270"/>
      <c r="C10777" s="99" t="s">
        <v>604</v>
      </c>
      <c r="D10777" s="89"/>
      <c r="E10777" s="90"/>
      <c r="G10777" s="272"/>
    </row>
    <row r="10778" spans="1:7" s="213" customFormat="1" ht="24" customHeight="1" x14ac:dyDescent="0.2">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
      <c r="A10786" s="270"/>
      <c r="D10786" s="89"/>
      <c r="E10786" s="90"/>
      <c r="F10786" s="256" t="s">
        <v>31</v>
      </c>
      <c r="G10786" s="271">
        <f>SUBTOTAL(9,G10778:G10785)</f>
        <v>0</v>
      </c>
    </row>
    <row r="10787" spans="1:7" ht="24" customHeight="1" x14ac:dyDescent="0.2">
      <c r="A10787" s="270"/>
      <c r="C10787" s="99" t="s">
        <v>605</v>
      </c>
      <c r="D10787" s="89"/>
      <c r="E10787" s="90"/>
      <c r="G10787" s="272"/>
    </row>
    <row r="10788" spans="1:7" s="213" customFormat="1" ht="24" customHeight="1" x14ac:dyDescent="0.2">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
      <c r="A10797" s="273"/>
      <c r="B10797" s="89"/>
      <c r="D10797" s="89"/>
      <c r="E10797" s="90"/>
      <c r="F10797" s="256" t="s">
        <v>32</v>
      </c>
      <c r="G10797" s="271">
        <f>SUBTOTAL(9,G10788:G10796)</f>
        <v>0</v>
      </c>
    </row>
    <row r="10798" spans="1:7" ht="24" customHeight="1" x14ac:dyDescent="0.2">
      <c r="A10798" s="274"/>
      <c r="B10798" s="89"/>
      <c r="D10798" s="89"/>
      <c r="E10798" s="90"/>
      <c r="G10798" s="272"/>
    </row>
    <row r="10799" spans="1:7" ht="24" customHeight="1" x14ac:dyDescent="0.2">
      <c r="A10799" s="275" t="str">
        <f>B10757</f>
        <v>24.2.1</v>
      </c>
      <c r="B10799" s="276" t="str">
        <f>C10757</f>
        <v>Guardasillas</v>
      </c>
      <c r="C10799" s="96"/>
      <c r="D10799" s="96" t="s">
        <v>33</v>
      </c>
      <c r="E10799" s="97"/>
      <c r="F10799" s="278" t="s">
        <v>34</v>
      </c>
      <c r="G10799" s="277">
        <f>SUBTOTAL(9,G10762:G10798)</f>
        <v>0</v>
      </c>
    </row>
    <row r="10801" spans="1:123" ht="24" customHeight="1" x14ac:dyDescent="0.2">
      <c r="A10801" s="257" t="s">
        <v>36</v>
      </c>
      <c r="B10801" s="258"/>
      <c r="C10801" s="258"/>
      <c r="D10801" s="258"/>
      <c r="E10801" s="258"/>
      <c r="F10801" s="258"/>
      <c r="G10801" s="259"/>
    </row>
    <row r="10802" spans="1:123" ht="24" customHeight="1" x14ac:dyDescent="0.2">
      <c r="A10802" s="260" t="s">
        <v>601</v>
      </c>
      <c r="B10802" s="85" t="str">
        <f>Comitente</f>
        <v>SUBSECRETARIA DE ARQUITECTURA</v>
      </c>
      <c r="C10802" s="81"/>
      <c r="D10802" s="86"/>
      <c r="E10802" s="86"/>
      <c r="F10802" s="87"/>
      <c r="G10802" s="261"/>
    </row>
    <row r="10803" spans="1:123" ht="24" customHeight="1" x14ac:dyDescent="0.2">
      <c r="A10803" s="260" t="s">
        <v>602</v>
      </c>
      <c r="B10803" s="85">
        <f>Contratista</f>
        <v>0</v>
      </c>
      <c r="C10803" s="82"/>
      <c r="D10803" s="82"/>
      <c r="E10803" s="82"/>
      <c r="F10803" s="88"/>
      <c r="G10803" s="262"/>
    </row>
    <row r="10804" spans="1:123" ht="24" customHeight="1" x14ac:dyDescent="0.2">
      <c r="A10804" s="260" t="s">
        <v>23</v>
      </c>
      <c r="B10804" s="85" t="str">
        <f>Obra</f>
        <v>ENI Nº 66</v>
      </c>
      <c r="C10804" s="82"/>
      <c r="D10804" s="82"/>
      <c r="E10804" s="82"/>
      <c r="F10804" s="88" t="s">
        <v>37</v>
      </c>
      <c r="G10804" s="263">
        <f>Fecha_Base</f>
        <v>0</v>
      </c>
    </row>
    <row r="10805" spans="1:123" ht="24" customHeight="1" x14ac:dyDescent="0.2">
      <c r="A10805" s="264" t="s">
        <v>600</v>
      </c>
      <c r="B10805" s="83" t="str">
        <f>Ubicación</f>
        <v>9 de Julio</v>
      </c>
      <c r="C10805" s="83"/>
      <c r="D10805" s="89"/>
      <c r="E10805" s="90"/>
      <c r="G10805" s="265"/>
    </row>
    <row r="10806" spans="1:123" ht="24" customHeight="1" x14ac:dyDescent="0.2">
      <c r="A10806" s="264" t="s">
        <v>38</v>
      </c>
      <c r="B10806" s="92">
        <f>IFERROR(VALUE(LEFT(B10807,FIND(".",B10807)-1)),"")</f>
        <v>24</v>
      </c>
      <c r="C10806" s="84" t="str">
        <f>IFERROR(VLOOKUP(B10806,Tabla_CyP,2,FALSE),"")</f>
        <v xml:space="preserve"> VARIOS</v>
      </c>
      <c r="E10806" s="90"/>
      <c r="G10806" s="265"/>
    </row>
    <row r="10807" spans="1:123" ht="24" customHeight="1" x14ac:dyDescent="0.2">
      <c r="A10807" s="264" t="s">
        <v>24</v>
      </c>
      <c r="B10807" s="93" t="str">
        <f>IFERROR(VLOOKUP(COUNTIF($A$1:A10807,"ANALISIS DE PRECIOS"),Tabla_NumeroItem,2,FALSE),"")</f>
        <v>24.2.2</v>
      </c>
      <c r="C10807" s="84" t="str">
        <f>IFERROR(VLOOKUP(B10807,Tabla_CyP,2,FALSE),"")</f>
        <v>Provisiòn de canastos para residuos</v>
      </c>
      <c r="D10807" s="89"/>
      <c r="E10807" s="90"/>
      <c r="F10807" s="88" t="s">
        <v>25</v>
      </c>
      <c r="G10807" s="266" t="str">
        <f>IFERROR(VLOOKUP(B10807,Tabla_CyP,4,FALSE),"")</f>
        <v>Un</v>
      </c>
    </row>
    <row r="10808" spans="1:123" ht="24" customHeight="1" x14ac:dyDescent="0.2">
      <c r="A10808" s="264"/>
      <c r="B10808" s="83"/>
      <c r="D10808" s="89"/>
      <c r="E10808" s="90"/>
      <c r="G10808" s="265"/>
    </row>
    <row r="10809" spans="1:123" ht="24" customHeight="1" x14ac:dyDescent="0.2">
      <c r="A10809" s="425" t="s">
        <v>506</v>
      </c>
      <c r="B10809" s="426"/>
      <c r="C10809" s="427" t="s">
        <v>0</v>
      </c>
      <c r="D10809" s="427" t="s">
        <v>26</v>
      </c>
      <c r="E10809" s="429" t="s">
        <v>27</v>
      </c>
      <c r="F10809" s="431" t="s">
        <v>28</v>
      </c>
      <c r="G10809" s="431" t="s">
        <v>29</v>
      </c>
    </row>
    <row r="10810" spans="1:123" s="89" customFormat="1" ht="24" customHeight="1" x14ac:dyDescent="0.2">
      <c r="A10810" s="94" t="s">
        <v>507</v>
      </c>
      <c r="B10810" s="94" t="s">
        <v>508</v>
      </c>
      <c r="C10810" s="428"/>
      <c r="D10810" s="428"/>
      <c r="E10810" s="430"/>
      <c r="F10810" s="432"/>
      <c r="G10810" s="432"/>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
      <c r="A10811" s="267"/>
      <c r="B10811" s="95"/>
      <c r="C10811" s="133" t="s">
        <v>603</v>
      </c>
      <c r="D10811" s="96"/>
      <c r="E10811" s="97"/>
      <c r="F10811" s="98"/>
      <c r="G10811" s="268"/>
    </row>
    <row r="10812" spans="1:123" s="213" customFormat="1" ht="24" customHeight="1" x14ac:dyDescent="0.2">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
      <c r="A10826" s="270"/>
      <c r="D10826" s="89"/>
      <c r="E10826" s="90"/>
      <c r="F10826" s="256" t="s">
        <v>30</v>
      </c>
      <c r="G10826" s="271">
        <f>SUBTOTAL(9,G10812:G10825)</f>
        <v>0</v>
      </c>
    </row>
    <row r="10827" spans="1:7" ht="24" customHeight="1" x14ac:dyDescent="0.2">
      <c r="A10827" s="270"/>
      <c r="C10827" s="99" t="s">
        <v>604</v>
      </c>
      <c r="D10827" s="89"/>
      <c r="E10827" s="90"/>
      <c r="G10827" s="272"/>
    </row>
    <row r="10828" spans="1:7" s="213" customFormat="1" ht="24" customHeight="1" x14ac:dyDescent="0.2">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
      <c r="A10836" s="270"/>
      <c r="D10836" s="89"/>
      <c r="E10836" s="90"/>
      <c r="F10836" s="256" t="s">
        <v>31</v>
      </c>
      <c r="G10836" s="271">
        <f>SUBTOTAL(9,G10828:G10835)</f>
        <v>0</v>
      </c>
    </row>
    <row r="10837" spans="1:7" ht="24" customHeight="1" x14ac:dyDescent="0.2">
      <c r="A10837" s="270"/>
      <c r="C10837" s="99" t="s">
        <v>605</v>
      </c>
      <c r="D10837" s="89"/>
      <c r="E10837" s="90"/>
      <c r="G10837" s="272"/>
    </row>
    <row r="10838" spans="1:7" s="213" customFormat="1" ht="24" customHeight="1" x14ac:dyDescent="0.2">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
      <c r="A10847" s="273"/>
      <c r="B10847" s="89"/>
      <c r="D10847" s="89"/>
      <c r="E10847" s="90"/>
      <c r="F10847" s="256" t="s">
        <v>32</v>
      </c>
      <c r="G10847" s="271">
        <f>SUBTOTAL(9,G10838:G10846)</f>
        <v>0</v>
      </c>
    </row>
    <row r="10848" spans="1:7" ht="24" customHeight="1" x14ac:dyDescent="0.2">
      <c r="A10848" s="274"/>
      <c r="B10848" s="89"/>
      <c r="D10848" s="89"/>
      <c r="E10848" s="90"/>
      <c r="G10848" s="272"/>
    </row>
    <row r="10849" spans="1:123" ht="24" customHeight="1" x14ac:dyDescent="0.2">
      <c r="A10849" s="275" t="str">
        <f>B10807</f>
        <v>24.2.2</v>
      </c>
      <c r="B10849" s="276" t="str">
        <f>C10807</f>
        <v>Provisiòn de canastos para residuos</v>
      </c>
      <c r="C10849" s="96"/>
      <c r="D10849" s="96" t="s">
        <v>33</v>
      </c>
      <c r="E10849" s="97"/>
      <c r="F10849" s="278" t="s">
        <v>34</v>
      </c>
      <c r="G10849" s="277">
        <f>SUBTOTAL(9,G10812:G10848)</f>
        <v>0</v>
      </c>
    </row>
    <row r="10851" spans="1:123" ht="24" customHeight="1" x14ac:dyDescent="0.2">
      <c r="A10851" s="257" t="s">
        <v>36</v>
      </c>
      <c r="B10851" s="258"/>
      <c r="C10851" s="258"/>
      <c r="D10851" s="258"/>
      <c r="E10851" s="258"/>
      <c r="F10851" s="258"/>
      <c r="G10851" s="259"/>
    </row>
    <row r="10852" spans="1:123" ht="24" customHeight="1" x14ac:dyDescent="0.2">
      <c r="A10852" s="260" t="s">
        <v>601</v>
      </c>
      <c r="B10852" s="85" t="str">
        <f>Comitente</f>
        <v>SUBSECRETARIA DE ARQUITECTURA</v>
      </c>
      <c r="C10852" s="81"/>
      <c r="D10852" s="86"/>
      <c r="E10852" s="86"/>
      <c r="F10852" s="87"/>
      <c r="G10852" s="261"/>
    </row>
    <row r="10853" spans="1:123" ht="24" customHeight="1" x14ac:dyDescent="0.2">
      <c r="A10853" s="260" t="s">
        <v>602</v>
      </c>
      <c r="B10853" s="85">
        <f>Contratista</f>
        <v>0</v>
      </c>
      <c r="C10853" s="82"/>
      <c r="D10853" s="82"/>
      <c r="E10853" s="82"/>
      <c r="F10853" s="88"/>
      <c r="G10853" s="262"/>
    </row>
    <row r="10854" spans="1:123" ht="24" customHeight="1" x14ac:dyDescent="0.2">
      <c r="A10854" s="260" t="s">
        <v>23</v>
      </c>
      <c r="B10854" s="85" t="str">
        <f>Obra</f>
        <v>ENI Nº 66</v>
      </c>
      <c r="C10854" s="82"/>
      <c r="D10854" s="82"/>
      <c r="E10854" s="82"/>
      <c r="F10854" s="88" t="s">
        <v>37</v>
      </c>
      <c r="G10854" s="263">
        <f>Fecha_Base</f>
        <v>0</v>
      </c>
    </row>
    <row r="10855" spans="1:123" ht="24" customHeight="1" x14ac:dyDescent="0.2">
      <c r="A10855" s="264" t="s">
        <v>600</v>
      </c>
      <c r="B10855" s="83" t="str">
        <f>Ubicación</f>
        <v>9 de Julio</v>
      </c>
      <c r="C10855" s="83"/>
      <c r="D10855" s="89"/>
      <c r="E10855" s="90"/>
      <c r="G10855" s="265"/>
    </row>
    <row r="10856" spans="1:123" ht="24" customHeight="1" x14ac:dyDescent="0.2">
      <c r="A10856" s="264" t="s">
        <v>38</v>
      </c>
      <c r="B10856" s="92">
        <f>IFERROR(VALUE(LEFT(B10857,FIND(".",B10857)-1)),"")</f>
        <v>24</v>
      </c>
      <c r="C10856" s="84" t="str">
        <f>IFERROR(VLOOKUP(B10856,Tabla_CyP,2,FALSE),"")</f>
        <v xml:space="preserve"> VARIOS</v>
      </c>
      <c r="E10856" s="90"/>
      <c r="G10856" s="265"/>
    </row>
    <row r="10857" spans="1:123" ht="24" customHeight="1" x14ac:dyDescent="0.2">
      <c r="A10857" s="264" t="s">
        <v>24</v>
      </c>
      <c r="B10857" s="93" t="str">
        <f>IFERROR(VLOOKUP(COUNTIF($A$1:A10857,"ANALISIS DE PRECIOS"),Tabla_NumeroItem,2,FALSE),"")</f>
        <v>24.2.3.1</v>
      </c>
      <c r="C10857" s="84" t="str">
        <f>IFERROR(VLOOKUP(B10857,Tabla_CyP,2,FALSE),"")</f>
        <v>Tipo A</v>
      </c>
      <c r="D10857" s="89"/>
      <c r="E10857" s="90"/>
      <c r="F10857" s="88" t="s">
        <v>25</v>
      </c>
      <c r="G10857" s="266" t="str">
        <f>IFERROR(VLOOKUP(B10857,Tabla_CyP,4,FALSE),"")</f>
        <v>Un</v>
      </c>
    </row>
    <row r="10858" spans="1:123" ht="24" customHeight="1" x14ac:dyDescent="0.2">
      <c r="A10858" s="264"/>
      <c r="B10858" s="83"/>
      <c r="D10858" s="89"/>
      <c r="E10858" s="90"/>
      <c r="G10858" s="265"/>
    </row>
    <row r="10859" spans="1:123" ht="24" customHeight="1" x14ac:dyDescent="0.2">
      <c r="A10859" s="425" t="s">
        <v>506</v>
      </c>
      <c r="B10859" s="426"/>
      <c r="C10859" s="427" t="s">
        <v>0</v>
      </c>
      <c r="D10859" s="427" t="s">
        <v>26</v>
      </c>
      <c r="E10859" s="429" t="s">
        <v>27</v>
      </c>
      <c r="F10859" s="431" t="s">
        <v>28</v>
      </c>
      <c r="G10859" s="431" t="s">
        <v>29</v>
      </c>
    </row>
    <row r="10860" spans="1:123" s="89" customFormat="1" ht="24" customHeight="1" x14ac:dyDescent="0.2">
      <c r="A10860" s="94" t="s">
        <v>507</v>
      </c>
      <c r="B10860" s="94" t="s">
        <v>508</v>
      </c>
      <c r="C10860" s="428"/>
      <c r="D10860" s="428"/>
      <c r="E10860" s="430"/>
      <c r="F10860" s="432"/>
      <c r="G10860" s="432"/>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
      <c r="A10861" s="267"/>
      <c r="B10861" s="95"/>
      <c r="C10861" s="133" t="s">
        <v>603</v>
      </c>
      <c r="D10861" s="96"/>
      <c r="E10861" s="97"/>
      <c r="F10861" s="98"/>
      <c r="G10861" s="268"/>
    </row>
    <row r="10862" spans="1:123" s="213" customFormat="1" ht="24" customHeight="1" x14ac:dyDescent="0.2">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
      <c r="A10876" s="270"/>
      <c r="D10876" s="89"/>
      <c r="E10876" s="90"/>
      <c r="F10876" s="256" t="s">
        <v>30</v>
      </c>
      <c r="G10876" s="271">
        <f>SUBTOTAL(9,G10862:G10875)</f>
        <v>0</v>
      </c>
    </row>
    <row r="10877" spans="1:7" ht="24" customHeight="1" x14ac:dyDescent="0.2">
      <c r="A10877" s="270"/>
      <c r="C10877" s="99" t="s">
        <v>604</v>
      </c>
      <c r="D10877" s="89"/>
      <c r="E10877" s="90"/>
      <c r="G10877" s="272"/>
    </row>
    <row r="10878" spans="1:7" s="213" customFormat="1" ht="24" customHeight="1" x14ac:dyDescent="0.2">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
      <c r="A10886" s="270"/>
      <c r="D10886" s="89"/>
      <c r="E10886" s="90"/>
      <c r="F10886" s="256" t="s">
        <v>31</v>
      </c>
      <c r="G10886" s="271">
        <f>SUBTOTAL(9,G10878:G10885)</f>
        <v>0</v>
      </c>
    </row>
    <row r="10887" spans="1:7" ht="24" customHeight="1" x14ac:dyDescent="0.2">
      <c r="A10887" s="270"/>
      <c r="C10887" s="99" t="s">
        <v>605</v>
      </c>
      <c r="D10887" s="89"/>
      <c r="E10887" s="90"/>
      <c r="G10887" s="272"/>
    </row>
    <row r="10888" spans="1:7" s="213" customFormat="1" ht="24" customHeight="1" x14ac:dyDescent="0.2">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
      <c r="A10897" s="273"/>
      <c r="B10897" s="89"/>
      <c r="D10897" s="89"/>
      <c r="E10897" s="90"/>
      <c r="F10897" s="256" t="s">
        <v>32</v>
      </c>
      <c r="G10897" s="271">
        <f>SUBTOTAL(9,G10888:G10896)</f>
        <v>0</v>
      </c>
    </row>
    <row r="10898" spans="1:123" ht="24" customHeight="1" x14ac:dyDescent="0.2">
      <c r="A10898" s="274"/>
      <c r="B10898" s="89"/>
      <c r="D10898" s="89"/>
      <c r="E10898" s="90"/>
      <c r="G10898" s="272"/>
    </row>
    <row r="10899" spans="1:123" ht="24" customHeight="1" x14ac:dyDescent="0.2">
      <c r="A10899" s="275" t="str">
        <f>B10857</f>
        <v>24.2.3.1</v>
      </c>
      <c r="B10899" s="276" t="str">
        <f>C10857</f>
        <v>Tipo A</v>
      </c>
      <c r="C10899" s="96"/>
      <c r="D10899" s="96" t="s">
        <v>33</v>
      </c>
      <c r="E10899" s="97"/>
      <c r="F10899" s="278" t="s">
        <v>34</v>
      </c>
      <c r="G10899" s="277">
        <f>SUBTOTAL(9,G10862:G10898)</f>
        <v>0</v>
      </c>
    </row>
    <row r="10901" spans="1:123" ht="24" customHeight="1" x14ac:dyDescent="0.2">
      <c r="A10901" s="257" t="s">
        <v>36</v>
      </c>
      <c r="B10901" s="258"/>
      <c r="C10901" s="258"/>
      <c r="D10901" s="258"/>
      <c r="E10901" s="258"/>
      <c r="F10901" s="258"/>
      <c r="G10901" s="259"/>
    </row>
    <row r="10902" spans="1:123" ht="24" customHeight="1" x14ac:dyDescent="0.2">
      <c r="A10902" s="260" t="s">
        <v>601</v>
      </c>
      <c r="B10902" s="85" t="str">
        <f>Comitente</f>
        <v>SUBSECRETARIA DE ARQUITECTURA</v>
      </c>
      <c r="C10902" s="81"/>
      <c r="D10902" s="86"/>
      <c r="E10902" s="86"/>
      <c r="F10902" s="87"/>
      <c r="G10902" s="261"/>
    </row>
    <row r="10903" spans="1:123" ht="24" customHeight="1" x14ac:dyDescent="0.2">
      <c r="A10903" s="260" t="s">
        <v>602</v>
      </c>
      <c r="B10903" s="85">
        <f>Contratista</f>
        <v>0</v>
      </c>
      <c r="C10903" s="82"/>
      <c r="D10903" s="82"/>
      <c r="E10903" s="82"/>
      <c r="F10903" s="88"/>
      <c r="G10903" s="262"/>
    </row>
    <row r="10904" spans="1:123" ht="24" customHeight="1" x14ac:dyDescent="0.2">
      <c r="A10904" s="260" t="s">
        <v>23</v>
      </c>
      <c r="B10904" s="85" t="str">
        <f>Obra</f>
        <v>ENI Nº 66</v>
      </c>
      <c r="C10904" s="82"/>
      <c r="D10904" s="82"/>
      <c r="E10904" s="82"/>
      <c r="F10904" s="88" t="s">
        <v>37</v>
      </c>
      <c r="G10904" s="263">
        <f>Fecha_Base</f>
        <v>0</v>
      </c>
    </row>
    <row r="10905" spans="1:123" ht="24" customHeight="1" x14ac:dyDescent="0.2">
      <c r="A10905" s="264" t="s">
        <v>600</v>
      </c>
      <c r="B10905" s="83" t="str">
        <f>Ubicación</f>
        <v>9 de Julio</v>
      </c>
      <c r="C10905" s="83"/>
      <c r="D10905" s="89"/>
      <c r="E10905" s="90"/>
      <c r="G10905" s="265"/>
    </row>
    <row r="10906" spans="1:123" ht="24" customHeight="1" x14ac:dyDescent="0.2">
      <c r="A10906" s="264" t="s">
        <v>38</v>
      </c>
      <c r="B10906" s="92">
        <f>IFERROR(VALUE(LEFT(B10907,FIND(".",B10907)-1)),"")</f>
        <v>24</v>
      </c>
      <c r="C10906" s="84" t="str">
        <f>IFERROR(VLOOKUP(B10906,Tabla_CyP,2,FALSE),"")</f>
        <v xml:space="preserve"> VARIOS</v>
      </c>
      <c r="E10906" s="90"/>
      <c r="G10906" s="265"/>
    </row>
    <row r="10907" spans="1:123" ht="24" customHeight="1" x14ac:dyDescent="0.2">
      <c r="A10907" s="264" t="s">
        <v>24</v>
      </c>
      <c r="B10907" s="93" t="str">
        <f>IFERROR(VLOOKUP(COUNTIF($A$1:A10907,"ANALISIS DE PRECIOS"),Tabla_NumeroItem,2,FALSE),"")</f>
        <v>24.2.3.2</v>
      </c>
      <c r="C10907" s="84" t="str">
        <f>IFERROR(VLOOKUP(B10907,Tabla_CyP,2,FALSE),"")</f>
        <v>Tipo B</v>
      </c>
      <c r="D10907" s="89"/>
      <c r="E10907" s="90"/>
      <c r="F10907" s="88" t="s">
        <v>25</v>
      </c>
      <c r="G10907" s="266" t="str">
        <f>IFERROR(VLOOKUP(B10907,Tabla_CyP,4,FALSE),"")</f>
        <v>Un</v>
      </c>
    </row>
    <row r="10908" spans="1:123" ht="24" customHeight="1" x14ac:dyDescent="0.2">
      <c r="A10908" s="264"/>
      <c r="B10908" s="83"/>
      <c r="D10908" s="89"/>
      <c r="E10908" s="90"/>
      <c r="G10908" s="265"/>
    </row>
    <row r="10909" spans="1:123" ht="24" customHeight="1" x14ac:dyDescent="0.2">
      <c r="A10909" s="425" t="s">
        <v>506</v>
      </c>
      <c r="B10909" s="426"/>
      <c r="C10909" s="427" t="s">
        <v>0</v>
      </c>
      <c r="D10909" s="427" t="s">
        <v>26</v>
      </c>
      <c r="E10909" s="429" t="s">
        <v>27</v>
      </c>
      <c r="F10909" s="431" t="s">
        <v>28</v>
      </c>
      <c r="G10909" s="431" t="s">
        <v>29</v>
      </c>
    </row>
    <row r="10910" spans="1:123" s="89" customFormat="1" ht="24" customHeight="1" x14ac:dyDescent="0.2">
      <c r="A10910" s="94" t="s">
        <v>507</v>
      </c>
      <c r="B10910" s="94" t="s">
        <v>508</v>
      </c>
      <c r="C10910" s="428"/>
      <c r="D10910" s="428"/>
      <c r="E10910" s="430"/>
      <c r="F10910" s="432"/>
      <c r="G10910" s="432"/>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
      <c r="A10911" s="267"/>
      <c r="B10911" s="95"/>
      <c r="C10911" s="133" t="s">
        <v>603</v>
      </c>
      <c r="D10911" s="96"/>
      <c r="E10911" s="97"/>
      <c r="F10911" s="98"/>
      <c r="G10911" s="268"/>
    </row>
    <row r="10912" spans="1:123" s="213" customFormat="1" ht="24" customHeight="1" x14ac:dyDescent="0.2">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
      <c r="A10926" s="270"/>
      <c r="D10926" s="89"/>
      <c r="E10926" s="90"/>
      <c r="F10926" s="256" t="s">
        <v>30</v>
      </c>
      <c r="G10926" s="271">
        <f>SUBTOTAL(9,G10912:G10925)</f>
        <v>0</v>
      </c>
    </row>
    <row r="10927" spans="1:7" ht="24" customHeight="1" x14ac:dyDescent="0.2">
      <c r="A10927" s="270"/>
      <c r="C10927" s="99" t="s">
        <v>604</v>
      </c>
      <c r="D10927" s="89"/>
      <c r="E10927" s="90"/>
      <c r="G10927" s="272"/>
    </row>
    <row r="10928" spans="1:7" s="213" customFormat="1" ht="24" customHeight="1" x14ac:dyDescent="0.2">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
      <c r="A10936" s="270"/>
      <c r="D10936" s="89"/>
      <c r="E10936" s="90"/>
      <c r="F10936" s="256" t="s">
        <v>31</v>
      </c>
      <c r="G10936" s="271">
        <f>SUBTOTAL(9,G10928:G10935)</f>
        <v>0</v>
      </c>
    </row>
    <row r="10937" spans="1:7" ht="24" customHeight="1" x14ac:dyDescent="0.2">
      <c r="A10937" s="270"/>
      <c r="C10937" s="99" t="s">
        <v>605</v>
      </c>
      <c r="D10937" s="89"/>
      <c r="E10937" s="90"/>
      <c r="G10937" s="272"/>
    </row>
    <row r="10938" spans="1:7" s="213" customFormat="1" ht="24" customHeight="1" x14ac:dyDescent="0.2">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
      <c r="A10947" s="273"/>
      <c r="B10947" s="89"/>
      <c r="D10947" s="89"/>
      <c r="E10947" s="90"/>
      <c r="F10947" s="256" t="s">
        <v>32</v>
      </c>
      <c r="G10947" s="271">
        <f>SUBTOTAL(9,G10938:G10946)</f>
        <v>0</v>
      </c>
    </row>
    <row r="10948" spans="1:123" ht="24" customHeight="1" x14ac:dyDescent="0.2">
      <c r="A10948" s="274"/>
      <c r="B10948" s="89"/>
      <c r="D10948" s="89"/>
      <c r="E10948" s="90"/>
      <c r="G10948" s="272"/>
    </row>
    <row r="10949" spans="1:123" ht="24" customHeight="1" x14ac:dyDescent="0.2">
      <c r="A10949" s="275" t="str">
        <f>B10907</f>
        <v>24.2.3.2</v>
      </c>
      <c r="B10949" s="276" t="str">
        <f>C10907</f>
        <v>Tipo B</v>
      </c>
      <c r="C10949" s="96"/>
      <c r="D10949" s="96" t="s">
        <v>33</v>
      </c>
      <c r="E10949" s="97"/>
      <c r="F10949" s="278" t="s">
        <v>34</v>
      </c>
      <c r="G10949" s="277">
        <f>SUBTOTAL(9,G10912:G10948)</f>
        <v>0</v>
      </c>
    </row>
    <row r="10951" spans="1:123" ht="24" customHeight="1" x14ac:dyDescent="0.2">
      <c r="A10951" s="257" t="s">
        <v>36</v>
      </c>
      <c r="B10951" s="258"/>
      <c r="C10951" s="258"/>
      <c r="D10951" s="258"/>
      <c r="E10951" s="258"/>
      <c r="F10951" s="258"/>
      <c r="G10951" s="259"/>
    </row>
    <row r="10952" spans="1:123" ht="24" customHeight="1" x14ac:dyDescent="0.2">
      <c r="A10952" s="260" t="s">
        <v>601</v>
      </c>
      <c r="B10952" s="85" t="str">
        <f>Comitente</f>
        <v>SUBSECRETARIA DE ARQUITECTURA</v>
      </c>
      <c r="C10952" s="81"/>
      <c r="D10952" s="86"/>
      <c r="E10952" s="86"/>
      <c r="F10952" s="87"/>
      <c r="G10952" s="261"/>
    </row>
    <row r="10953" spans="1:123" ht="24" customHeight="1" x14ac:dyDescent="0.2">
      <c r="A10953" s="260" t="s">
        <v>602</v>
      </c>
      <c r="B10953" s="85">
        <f>Contratista</f>
        <v>0</v>
      </c>
      <c r="C10953" s="82"/>
      <c r="D10953" s="82"/>
      <c r="E10953" s="82"/>
      <c r="F10953" s="88"/>
      <c r="G10953" s="262"/>
    </row>
    <row r="10954" spans="1:123" ht="24" customHeight="1" x14ac:dyDescent="0.2">
      <c r="A10954" s="260" t="s">
        <v>23</v>
      </c>
      <c r="B10954" s="85" t="str">
        <f>Obra</f>
        <v>ENI Nº 66</v>
      </c>
      <c r="C10954" s="82"/>
      <c r="D10954" s="82"/>
      <c r="E10954" s="82"/>
      <c r="F10954" s="88" t="s">
        <v>37</v>
      </c>
      <c r="G10954" s="263">
        <f>Fecha_Base</f>
        <v>0</v>
      </c>
    </row>
    <row r="10955" spans="1:123" ht="24" customHeight="1" x14ac:dyDescent="0.2">
      <c r="A10955" s="264" t="s">
        <v>600</v>
      </c>
      <c r="B10955" s="83" t="str">
        <f>Ubicación</f>
        <v>9 de Julio</v>
      </c>
      <c r="C10955" s="83"/>
      <c r="D10955" s="89"/>
      <c r="E10955" s="90"/>
      <c r="G10955" s="265"/>
    </row>
    <row r="10956" spans="1:123" ht="24" customHeight="1" x14ac:dyDescent="0.2">
      <c r="A10956" s="264" t="s">
        <v>38</v>
      </c>
      <c r="B10956" s="92">
        <f>IFERROR(VALUE(LEFT(B10957,FIND(".",B10957)-1)),"")</f>
        <v>24</v>
      </c>
      <c r="C10956" s="84" t="str">
        <f>IFERROR(VLOOKUP(B10956,Tabla_CyP,2,FALSE),"")</f>
        <v xml:space="preserve"> VARIOS</v>
      </c>
      <c r="E10956" s="90"/>
      <c r="G10956" s="265"/>
    </row>
    <row r="10957" spans="1:123" ht="24" customHeight="1" x14ac:dyDescent="0.2">
      <c r="A10957" s="264" t="s">
        <v>24</v>
      </c>
      <c r="B10957" s="93" t="str">
        <f>IFERROR(VLOOKUP(COUNTIF($A$1:A10957,"ANALISIS DE PRECIOS"),Tabla_NumeroItem,2,FALSE),"")</f>
        <v>24.2.4</v>
      </c>
      <c r="C10957" s="84" t="str">
        <f>IFERROR(VLOOKUP(B10957,Tabla_CyP,2,FALSE),"")</f>
        <v>Caja Guarda llaves</v>
      </c>
      <c r="D10957" s="89"/>
      <c r="E10957" s="90"/>
      <c r="F10957" s="88" t="s">
        <v>25</v>
      </c>
      <c r="G10957" s="266" t="str">
        <f>IFERROR(VLOOKUP(B10957,Tabla_CyP,4,FALSE),"")</f>
        <v>Un</v>
      </c>
    </row>
    <row r="10958" spans="1:123" ht="24" customHeight="1" x14ac:dyDescent="0.2">
      <c r="A10958" s="264"/>
      <c r="B10958" s="83"/>
      <c r="D10958" s="89"/>
      <c r="E10958" s="90"/>
      <c r="G10958" s="265"/>
    </row>
    <row r="10959" spans="1:123" ht="24" customHeight="1" x14ac:dyDescent="0.2">
      <c r="A10959" s="425" t="s">
        <v>506</v>
      </c>
      <c r="B10959" s="426"/>
      <c r="C10959" s="427" t="s">
        <v>0</v>
      </c>
      <c r="D10959" s="427" t="s">
        <v>26</v>
      </c>
      <c r="E10959" s="429" t="s">
        <v>27</v>
      </c>
      <c r="F10959" s="431" t="s">
        <v>28</v>
      </c>
      <c r="G10959" s="431" t="s">
        <v>29</v>
      </c>
    </row>
    <row r="10960" spans="1:123" s="89" customFormat="1" ht="24" customHeight="1" x14ac:dyDescent="0.2">
      <c r="A10960" s="94" t="s">
        <v>507</v>
      </c>
      <c r="B10960" s="94" t="s">
        <v>508</v>
      </c>
      <c r="C10960" s="428"/>
      <c r="D10960" s="428"/>
      <c r="E10960" s="430"/>
      <c r="F10960" s="432"/>
      <c r="G10960" s="432"/>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
      <c r="A10961" s="267"/>
      <c r="B10961" s="95"/>
      <c r="C10961" s="133" t="s">
        <v>603</v>
      </c>
      <c r="D10961" s="96"/>
      <c r="E10961" s="97"/>
      <c r="F10961" s="98"/>
      <c r="G10961" s="268"/>
    </row>
    <row r="10962" spans="1:7" s="213" customFormat="1" ht="24" customHeight="1" x14ac:dyDescent="0.2">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
      <c r="A10976" s="270"/>
      <c r="D10976" s="89"/>
      <c r="E10976" s="90"/>
      <c r="F10976" s="256" t="s">
        <v>30</v>
      </c>
      <c r="G10976" s="271">
        <f>SUBTOTAL(9,G10962:G10975)</f>
        <v>0</v>
      </c>
    </row>
    <row r="10977" spans="1:7" ht="24" customHeight="1" x14ac:dyDescent="0.2">
      <c r="A10977" s="270"/>
      <c r="C10977" s="99" t="s">
        <v>604</v>
      </c>
      <c r="D10977" s="89"/>
      <c r="E10977" s="90"/>
      <c r="G10977" s="272"/>
    </row>
    <row r="10978" spans="1:7" s="213" customFormat="1" ht="24" customHeight="1" x14ac:dyDescent="0.2">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
      <c r="A10986" s="270"/>
      <c r="D10986" s="89"/>
      <c r="E10986" s="90"/>
      <c r="F10986" s="256" t="s">
        <v>31</v>
      </c>
      <c r="G10986" s="271">
        <f>SUBTOTAL(9,G10978:G10985)</f>
        <v>0</v>
      </c>
    </row>
    <row r="10987" spans="1:7" ht="24" customHeight="1" x14ac:dyDescent="0.2">
      <c r="A10987" s="270"/>
      <c r="C10987" s="99" t="s">
        <v>605</v>
      </c>
      <c r="D10987" s="89"/>
      <c r="E10987" s="90"/>
      <c r="G10987" s="272"/>
    </row>
    <row r="10988" spans="1:7" s="213" customFormat="1" ht="24" customHeight="1" x14ac:dyDescent="0.2">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
      <c r="A10997" s="273"/>
      <c r="B10997" s="89"/>
      <c r="D10997" s="89"/>
      <c r="E10997" s="90"/>
      <c r="F10997" s="256" t="s">
        <v>32</v>
      </c>
      <c r="G10997" s="271">
        <f>SUBTOTAL(9,G10988:G10996)</f>
        <v>0</v>
      </c>
    </row>
    <row r="10998" spans="1:7" ht="24" customHeight="1" x14ac:dyDescent="0.2">
      <c r="A10998" s="274"/>
      <c r="B10998" s="89"/>
      <c r="D10998" s="89"/>
      <c r="E10998" s="90"/>
      <c r="G10998" s="272"/>
    </row>
    <row r="10999" spans="1:7" ht="24" customHeight="1" x14ac:dyDescent="0.2">
      <c r="A10999" s="275" t="str">
        <f>B10957</f>
        <v>24.2.4</v>
      </c>
      <c r="B10999" s="276" t="str">
        <f>C10957</f>
        <v>Caja Guarda llaves</v>
      </c>
      <c r="C10999" s="96"/>
      <c r="D10999" s="96" t="s">
        <v>33</v>
      </c>
      <c r="E10999" s="97"/>
      <c r="F10999" s="278" t="s">
        <v>34</v>
      </c>
      <c r="G10999" s="277">
        <f>SUBTOTAL(9,G10962:G10998)</f>
        <v>0</v>
      </c>
    </row>
    <row r="11001" spans="1:7" ht="24" customHeight="1" x14ac:dyDescent="0.2">
      <c r="A11001" s="257" t="s">
        <v>36</v>
      </c>
      <c r="B11001" s="258"/>
      <c r="C11001" s="258"/>
      <c r="D11001" s="258"/>
      <c r="E11001" s="258"/>
      <c r="F11001" s="258"/>
      <c r="G11001" s="259"/>
    </row>
    <row r="11002" spans="1:7" ht="24" customHeight="1" x14ac:dyDescent="0.2">
      <c r="A11002" s="260" t="s">
        <v>601</v>
      </c>
      <c r="B11002" s="85" t="str">
        <f>Comitente</f>
        <v>SUBSECRETARIA DE ARQUITECTURA</v>
      </c>
      <c r="C11002" s="81"/>
      <c r="D11002" s="86"/>
      <c r="E11002" s="86"/>
      <c r="F11002" s="87"/>
      <c r="G11002" s="261"/>
    </row>
    <row r="11003" spans="1:7" ht="24" customHeight="1" x14ac:dyDescent="0.2">
      <c r="A11003" s="260" t="s">
        <v>602</v>
      </c>
      <c r="B11003" s="85">
        <f>Contratista</f>
        <v>0</v>
      </c>
      <c r="C11003" s="82"/>
      <c r="D11003" s="82"/>
      <c r="E11003" s="82"/>
      <c r="F11003" s="88"/>
      <c r="G11003" s="262"/>
    </row>
    <row r="11004" spans="1:7" ht="24" customHeight="1" x14ac:dyDescent="0.2">
      <c r="A11004" s="260" t="s">
        <v>23</v>
      </c>
      <c r="B11004" s="85" t="str">
        <f>Obra</f>
        <v>ENI Nº 66</v>
      </c>
      <c r="C11004" s="82"/>
      <c r="D11004" s="82"/>
      <c r="E11004" s="82"/>
      <c r="F11004" s="88" t="s">
        <v>37</v>
      </c>
      <c r="G11004" s="263">
        <f>Fecha_Base</f>
        <v>0</v>
      </c>
    </row>
    <row r="11005" spans="1:7" ht="24" customHeight="1" x14ac:dyDescent="0.2">
      <c r="A11005" s="264" t="s">
        <v>600</v>
      </c>
      <c r="B11005" s="83" t="str">
        <f>Ubicación</f>
        <v>9 de Julio</v>
      </c>
      <c r="C11005" s="83"/>
      <c r="D11005" s="89"/>
      <c r="E11005" s="90"/>
      <c r="G11005" s="265"/>
    </row>
    <row r="11006" spans="1:7" ht="24" customHeight="1" x14ac:dyDescent="0.2">
      <c r="A11006" s="264" t="s">
        <v>38</v>
      </c>
      <c r="B11006" s="92">
        <f>IFERROR(VALUE(LEFT(B11007,FIND(".",B11007)-1)),"")</f>
        <v>24</v>
      </c>
      <c r="C11006" s="84" t="str">
        <f>IFERROR(VLOOKUP(B11006,Tabla_CyP,2,FALSE),"")</f>
        <v xml:space="preserve"> VARIOS</v>
      </c>
      <c r="E11006" s="90"/>
      <c r="G11006" s="265"/>
    </row>
    <row r="11007" spans="1:7" ht="24" customHeight="1" x14ac:dyDescent="0.2">
      <c r="A11007" s="264" t="s">
        <v>24</v>
      </c>
      <c r="B11007" s="93" t="str">
        <f>IFERROR(VLOOKUP(COUNTIF($A$1:A11007,"ANALISIS DE PRECIOS"),Tabla_NumeroItem,2,FALSE),"")</f>
        <v>24.3.1</v>
      </c>
      <c r="C11007" s="84" t="str">
        <f>IFERROR(VLOOKUP(B11007,Tabla_CyP,2,FALSE),"")</f>
        <v>Silla S1 (25 p/ sala)</v>
      </c>
      <c r="D11007" s="89"/>
      <c r="E11007" s="90"/>
      <c r="F11007" s="88" t="s">
        <v>25</v>
      </c>
      <c r="G11007" s="266" t="str">
        <f>IFERROR(VLOOKUP(B11007,Tabla_CyP,4,FALSE),"")</f>
        <v xml:space="preserve">Un </v>
      </c>
    </row>
    <row r="11008" spans="1:7" ht="24" customHeight="1" x14ac:dyDescent="0.2">
      <c r="A11008" s="264"/>
      <c r="B11008" s="83"/>
      <c r="D11008" s="89"/>
      <c r="E11008" s="90"/>
      <c r="G11008" s="265"/>
    </row>
    <row r="11009" spans="1:123" ht="24" customHeight="1" x14ac:dyDescent="0.2">
      <c r="A11009" s="425" t="s">
        <v>506</v>
      </c>
      <c r="B11009" s="426"/>
      <c r="C11009" s="427" t="s">
        <v>0</v>
      </c>
      <c r="D11009" s="427" t="s">
        <v>26</v>
      </c>
      <c r="E11009" s="429" t="s">
        <v>27</v>
      </c>
      <c r="F11009" s="431" t="s">
        <v>28</v>
      </c>
      <c r="G11009" s="431" t="s">
        <v>29</v>
      </c>
    </row>
    <row r="11010" spans="1:123" s="89" customFormat="1" ht="24" customHeight="1" x14ac:dyDescent="0.2">
      <c r="A11010" s="94" t="s">
        <v>507</v>
      </c>
      <c r="B11010" s="94" t="s">
        <v>508</v>
      </c>
      <c r="C11010" s="428"/>
      <c r="D11010" s="428"/>
      <c r="E11010" s="430"/>
      <c r="F11010" s="432"/>
      <c r="G11010" s="432"/>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
      <c r="A11011" s="267"/>
      <c r="B11011" s="95"/>
      <c r="C11011" s="133" t="s">
        <v>603</v>
      </c>
      <c r="D11011" s="96"/>
      <c r="E11011" s="97"/>
      <c r="F11011" s="98"/>
      <c r="G11011" s="268"/>
    </row>
    <row r="11012" spans="1:123" s="213" customFormat="1" ht="24" customHeight="1" x14ac:dyDescent="0.2">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
      <c r="A11026" s="270"/>
      <c r="D11026" s="89"/>
      <c r="E11026" s="90"/>
      <c r="F11026" s="256" t="s">
        <v>30</v>
      </c>
      <c r="G11026" s="271">
        <f>SUBTOTAL(9,G11012:G11025)</f>
        <v>0</v>
      </c>
    </row>
    <row r="11027" spans="1:7" ht="24" customHeight="1" x14ac:dyDescent="0.2">
      <c r="A11027" s="270"/>
      <c r="C11027" s="99" t="s">
        <v>604</v>
      </c>
      <c r="D11027" s="89"/>
      <c r="E11027" s="90"/>
      <c r="G11027" s="272"/>
    </row>
    <row r="11028" spans="1:7" s="213" customFormat="1" ht="24" customHeight="1" x14ac:dyDescent="0.2">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
      <c r="A11036" s="270"/>
      <c r="D11036" s="89"/>
      <c r="E11036" s="90"/>
      <c r="F11036" s="256" t="s">
        <v>31</v>
      </c>
      <c r="G11036" s="271">
        <f>SUBTOTAL(9,G11028:G11035)</f>
        <v>0</v>
      </c>
    </row>
    <row r="11037" spans="1:7" ht="24" customHeight="1" x14ac:dyDescent="0.2">
      <c r="A11037" s="270"/>
      <c r="C11037" s="99" t="s">
        <v>605</v>
      </c>
      <c r="D11037" s="89"/>
      <c r="E11037" s="90"/>
      <c r="G11037" s="272"/>
    </row>
    <row r="11038" spans="1:7" s="213" customFormat="1" ht="24" customHeight="1" x14ac:dyDescent="0.2">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
      <c r="A11047" s="273"/>
      <c r="B11047" s="89"/>
      <c r="D11047" s="89"/>
      <c r="E11047" s="90"/>
      <c r="F11047" s="256" t="s">
        <v>32</v>
      </c>
      <c r="G11047" s="271">
        <f>SUBTOTAL(9,G11038:G11046)</f>
        <v>0</v>
      </c>
    </row>
    <row r="11048" spans="1:7" ht="24" customHeight="1" x14ac:dyDescent="0.2">
      <c r="A11048" s="274"/>
      <c r="B11048" s="89"/>
      <c r="D11048" s="89"/>
      <c r="E11048" s="90"/>
      <c r="G11048" s="272"/>
    </row>
    <row r="11049" spans="1:7" ht="24" customHeight="1" x14ac:dyDescent="0.2">
      <c r="A11049" s="275" t="str">
        <f>B11007</f>
        <v>24.3.1</v>
      </c>
      <c r="B11049" s="276" t="str">
        <f>C11007</f>
        <v>Silla S1 (25 p/ sala)</v>
      </c>
      <c r="C11049" s="96"/>
      <c r="D11049" s="96" t="s">
        <v>33</v>
      </c>
      <c r="E11049" s="97"/>
      <c r="F11049" s="278" t="s">
        <v>34</v>
      </c>
      <c r="G11049" s="277">
        <f>SUBTOTAL(9,G11012:G11048)</f>
        <v>0</v>
      </c>
    </row>
    <row r="11051" spans="1:7" ht="24" customHeight="1" x14ac:dyDescent="0.2">
      <c r="A11051" s="257" t="s">
        <v>36</v>
      </c>
      <c r="B11051" s="258"/>
      <c r="C11051" s="258"/>
      <c r="D11051" s="258"/>
      <c r="E11051" s="258"/>
      <c r="F11051" s="258"/>
      <c r="G11051" s="259"/>
    </row>
    <row r="11052" spans="1:7" ht="24" customHeight="1" x14ac:dyDescent="0.2">
      <c r="A11052" s="260" t="s">
        <v>601</v>
      </c>
      <c r="B11052" s="85" t="str">
        <f>Comitente</f>
        <v>SUBSECRETARIA DE ARQUITECTURA</v>
      </c>
      <c r="C11052" s="81"/>
      <c r="D11052" s="86"/>
      <c r="E11052" s="86"/>
      <c r="F11052" s="87"/>
      <c r="G11052" s="261"/>
    </row>
    <row r="11053" spans="1:7" ht="24" customHeight="1" x14ac:dyDescent="0.2">
      <c r="A11053" s="260" t="s">
        <v>602</v>
      </c>
      <c r="B11053" s="85">
        <f>Contratista</f>
        <v>0</v>
      </c>
      <c r="C11053" s="82"/>
      <c r="D11053" s="82"/>
      <c r="E11053" s="82"/>
      <c r="F11053" s="88"/>
      <c r="G11053" s="262"/>
    </row>
    <row r="11054" spans="1:7" ht="24" customHeight="1" x14ac:dyDescent="0.2">
      <c r="A11054" s="260" t="s">
        <v>23</v>
      </c>
      <c r="B11054" s="85" t="str">
        <f>Obra</f>
        <v>ENI Nº 66</v>
      </c>
      <c r="C11054" s="82"/>
      <c r="D11054" s="82"/>
      <c r="E11054" s="82"/>
      <c r="F11054" s="88" t="s">
        <v>37</v>
      </c>
      <c r="G11054" s="263">
        <f>Fecha_Base</f>
        <v>0</v>
      </c>
    </row>
    <row r="11055" spans="1:7" ht="24" customHeight="1" x14ac:dyDescent="0.2">
      <c r="A11055" s="264" t="s">
        <v>600</v>
      </c>
      <c r="B11055" s="83" t="str">
        <f>Ubicación</f>
        <v>9 de Julio</v>
      </c>
      <c r="C11055" s="83"/>
      <c r="D11055" s="89"/>
      <c r="E11055" s="90"/>
      <c r="G11055" s="265"/>
    </row>
    <row r="11056" spans="1:7" ht="24" customHeight="1" x14ac:dyDescent="0.2">
      <c r="A11056" s="264" t="s">
        <v>38</v>
      </c>
      <c r="B11056" s="92">
        <f>IFERROR(VALUE(LEFT(B11057,FIND(".",B11057)-1)),"")</f>
        <v>24</v>
      </c>
      <c r="C11056" s="84" t="str">
        <f>IFERROR(VLOOKUP(B11056,Tabla_CyP,2,FALSE),"")</f>
        <v xml:space="preserve"> VARIOS</v>
      </c>
      <c r="E11056" s="90"/>
      <c r="G11056" s="265"/>
    </row>
    <row r="11057" spans="1:123" ht="24" customHeight="1" x14ac:dyDescent="0.2">
      <c r="A11057" s="264" t="s">
        <v>24</v>
      </c>
      <c r="B11057" s="93" t="str">
        <f>IFERROR(VLOOKUP(COUNTIF($A$1:A11057,"ANALISIS DE PRECIOS"),Tabla_NumeroItem,2,FALSE),"")</f>
        <v>24.3.2</v>
      </c>
      <c r="C11057" s="84" t="str">
        <f>IFERROR(VLOOKUP(B11057,Tabla_CyP,2,FALSE),"")</f>
        <v>Mesa Mfi 1 (1 p/ sala)</v>
      </c>
      <c r="D11057" s="89"/>
      <c r="E11057" s="90"/>
      <c r="F11057" s="88" t="s">
        <v>25</v>
      </c>
      <c r="G11057" s="266" t="str">
        <f>IFERROR(VLOOKUP(B11057,Tabla_CyP,4,FALSE),"")</f>
        <v>Un</v>
      </c>
    </row>
    <row r="11058" spans="1:123" ht="24" customHeight="1" x14ac:dyDescent="0.2">
      <c r="A11058" s="264"/>
      <c r="B11058" s="83"/>
      <c r="D11058" s="89"/>
      <c r="E11058" s="90"/>
      <c r="G11058" s="265"/>
    </row>
    <row r="11059" spans="1:123" ht="24" customHeight="1" x14ac:dyDescent="0.2">
      <c r="A11059" s="425" t="s">
        <v>506</v>
      </c>
      <c r="B11059" s="426"/>
      <c r="C11059" s="427" t="s">
        <v>0</v>
      </c>
      <c r="D11059" s="427" t="s">
        <v>26</v>
      </c>
      <c r="E11059" s="429" t="s">
        <v>27</v>
      </c>
      <c r="F11059" s="431" t="s">
        <v>28</v>
      </c>
      <c r="G11059" s="431" t="s">
        <v>29</v>
      </c>
    </row>
    <row r="11060" spans="1:123" s="89" customFormat="1" ht="24" customHeight="1" x14ac:dyDescent="0.2">
      <c r="A11060" s="94" t="s">
        <v>507</v>
      </c>
      <c r="B11060" s="94" t="s">
        <v>508</v>
      </c>
      <c r="C11060" s="428"/>
      <c r="D11060" s="428"/>
      <c r="E11060" s="430"/>
      <c r="F11060" s="432"/>
      <c r="G11060" s="432"/>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
      <c r="A11061" s="267"/>
      <c r="B11061" s="95"/>
      <c r="C11061" s="133" t="s">
        <v>603</v>
      </c>
      <c r="D11061" s="96"/>
      <c r="E11061" s="97"/>
      <c r="F11061" s="98"/>
      <c r="G11061" s="268"/>
    </row>
    <row r="11062" spans="1:123" s="213" customFormat="1" ht="24" customHeight="1" x14ac:dyDescent="0.2">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
      <c r="A11076" s="270"/>
      <c r="D11076" s="89"/>
      <c r="E11076" s="90"/>
      <c r="F11076" s="256" t="s">
        <v>30</v>
      </c>
      <c r="G11076" s="271">
        <f>SUBTOTAL(9,G11062:G11075)</f>
        <v>0</v>
      </c>
    </row>
    <row r="11077" spans="1:7" ht="24" customHeight="1" x14ac:dyDescent="0.2">
      <c r="A11077" s="270"/>
      <c r="C11077" s="99" t="s">
        <v>604</v>
      </c>
      <c r="D11077" s="89"/>
      <c r="E11077" s="90"/>
      <c r="G11077" s="272"/>
    </row>
    <row r="11078" spans="1:7" s="213" customFormat="1" ht="24" customHeight="1" x14ac:dyDescent="0.2">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
      <c r="A11086" s="270"/>
      <c r="D11086" s="89"/>
      <c r="E11086" s="90"/>
      <c r="F11086" s="256" t="s">
        <v>31</v>
      </c>
      <c r="G11086" s="271">
        <f>SUBTOTAL(9,G11078:G11085)</f>
        <v>0</v>
      </c>
    </row>
    <row r="11087" spans="1:7" ht="24" customHeight="1" x14ac:dyDescent="0.2">
      <c r="A11087" s="270"/>
      <c r="C11087" s="99" t="s">
        <v>605</v>
      </c>
      <c r="D11087" s="89"/>
      <c r="E11087" s="90"/>
      <c r="G11087" s="272"/>
    </row>
    <row r="11088" spans="1:7" s="213" customFormat="1" ht="24" customHeight="1" x14ac:dyDescent="0.2">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
      <c r="A11097" s="273"/>
      <c r="B11097" s="89"/>
      <c r="D11097" s="89"/>
      <c r="E11097" s="90"/>
      <c r="F11097" s="256" t="s">
        <v>32</v>
      </c>
      <c r="G11097" s="271">
        <f>SUBTOTAL(9,G11088:G11096)</f>
        <v>0</v>
      </c>
    </row>
    <row r="11098" spans="1:7" ht="24" customHeight="1" x14ac:dyDescent="0.2">
      <c r="A11098" s="274"/>
      <c r="B11098" s="89"/>
      <c r="D11098" s="89"/>
      <c r="E11098" s="90"/>
      <c r="G11098" s="272"/>
    </row>
    <row r="11099" spans="1:7" ht="24" customHeight="1" x14ac:dyDescent="0.2">
      <c r="A11099" s="275" t="str">
        <f>B11057</f>
        <v>24.3.2</v>
      </c>
      <c r="B11099" s="276" t="str">
        <f>C11057</f>
        <v>Mesa Mfi 1 (1 p/ sala)</v>
      </c>
      <c r="C11099" s="96"/>
      <c r="D11099" s="96" t="s">
        <v>33</v>
      </c>
      <c r="E11099" s="97"/>
      <c r="F11099" s="278" t="s">
        <v>34</v>
      </c>
      <c r="G11099" s="277">
        <f>SUBTOTAL(9,G11062:G11098)</f>
        <v>0</v>
      </c>
    </row>
    <row r="11101" spans="1:7" ht="24" customHeight="1" x14ac:dyDescent="0.2">
      <c r="A11101" s="257" t="s">
        <v>36</v>
      </c>
      <c r="B11101" s="258"/>
      <c r="C11101" s="258"/>
      <c r="D11101" s="258"/>
      <c r="E11101" s="258"/>
      <c r="F11101" s="258"/>
      <c r="G11101" s="259"/>
    </row>
    <row r="11102" spans="1:7" ht="24" customHeight="1" x14ac:dyDescent="0.2">
      <c r="A11102" s="260" t="s">
        <v>601</v>
      </c>
      <c r="B11102" s="85" t="str">
        <f>Comitente</f>
        <v>SUBSECRETARIA DE ARQUITECTURA</v>
      </c>
      <c r="C11102" s="81"/>
      <c r="D11102" s="86"/>
      <c r="E11102" s="86"/>
      <c r="F11102" s="87"/>
      <c r="G11102" s="261"/>
    </row>
    <row r="11103" spans="1:7" ht="24" customHeight="1" x14ac:dyDescent="0.2">
      <c r="A11103" s="260" t="s">
        <v>602</v>
      </c>
      <c r="B11103" s="85">
        <f>Contratista</f>
        <v>0</v>
      </c>
      <c r="C11103" s="82"/>
      <c r="D11103" s="82"/>
      <c r="E11103" s="82"/>
      <c r="F11103" s="88"/>
      <c r="G11103" s="262"/>
    </row>
    <row r="11104" spans="1:7" ht="24" customHeight="1" x14ac:dyDescent="0.2">
      <c r="A11104" s="260" t="s">
        <v>23</v>
      </c>
      <c r="B11104" s="85" t="str">
        <f>Obra</f>
        <v>ENI Nº 66</v>
      </c>
      <c r="C11104" s="82"/>
      <c r="D11104" s="82"/>
      <c r="E11104" s="82"/>
      <c r="F11104" s="88" t="s">
        <v>37</v>
      </c>
      <c r="G11104" s="263">
        <f>Fecha_Base</f>
        <v>0</v>
      </c>
    </row>
    <row r="11105" spans="1:123" ht="24" customHeight="1" x14ac:dyDescent="0.2">
      <c r="A11105" s="264" t="s">
        <v>600</v>
      </c>
      <c r="B11105" s="83" t="str">
        <f>Ubicación</f>
        <v>9 de Julio</v>
      </c>
      <c r="C11105" s="83"/>
      <c r="D11105" s="89"/>
      <c r="E11105" s="90"/>
      <c r="G11105" s="265"/>
    </row>
    <row r="11106" spans="1:123" ht="24" customHeight="1" x14ac:dyDescent="0.2">
      <c r="A11106" s="264" t="s">
        <v>38</v>
      </c>
      <c r="B11106" s="92">
        <f>IFERROR(VALUE(LEFT(B11107,FIND(".",B11107)-1)),"")</f>
        <v>24</v>
      </c>
      <c r="C11106" s="84" t="str">
        <f>IFERROR(VLOOKUP(B11106,Tabla_CyP,2,FALSE),"")</f>
        <v xml:space="preserve"> VARIOS</v>
      </c>
      <c r="E11106" s="90"/>
      <c r="G11106" s="265"/>
    </row>
    <row r="11107" spans="1:123" ht="24" customHeight="1" x14ac:dyDescent="0.2">
      <c r="A11107" s="264" t="s">
        <v>24</v>
      </c>
      <c r="B11107" s="93" t="str">
        <f>IFERROR(VLOOKUP(COUNTIF($A$1:A11107,"ANALISIS DE PRECIOS"),Tabla_NumeroItem,2,FALSE),"")</f>
        <v>24.3.3</v>
      </c>
      <c r="C11107" s="84" t="str">
        <f>IFERROR(VLOOKUP(B11107,Tabla_CyP,2,FALSE),"")</f>
        <v>Estanteria ED1 (1 p/ sala)</v>
      </c>
      <c r="D11107" s="89"/>
      <c r="E11107" s="90"/>
      <c r="F11107" s="88" t="s">
        <v>25</v>
      </c>
      <c r="G11107" s="266" t="str">
        <f>IFERROR(VLOOKUP(B11107,Tabla_CyP,4,FALSE),"")</f>
        <v>Un</v>
      </c>
    </row>
    <row r="11108" spans="1:123" ht="24" customHeight="1" x14ac:dyDescent="0.2">
      <c r="A11108" s="264"/>
      <c r="B11108" s="83"/>
      <c r="D11108" s="89"/>
      <c r="E11108" s="90"/>
      <c r="G11108" s="265"/>
    </row>
    <row r="11109" spans="1:123" ht="24" customHeight="1" x14ac:dyDescent="0.2">
      <c r="A11109" s="425" t="s">
        <v>506</v>
      </c>
      <c r="B11109" s="426"/>
      <c r="C11109" s="427" t="s">
        <v>0</v>
      </c>
      <c r="D11109" s="427" t="s">
        <v>26</v>
      </c>
      <c r="E11109" s="429" t="s">
        <v>27</v>
      </c>
      <c r="F11109" s="431" t="s">
        <v>28</v>
      </c>
      <c r="G11109" s="431" t="s">
        <v>29</v>
      </c>
    </row>
    <row r="11110" spans="1:123" s="89" customFormat="1" ht="24" customHeight="1" x14ac:dyDescent="0.2">
      <c r="A11110" s="94" t="s">
        <v>507</v>
      </c>
      <c r="B11110" s="94" t="s">
        <v>508</v>
      </c>
      <c r="C11110" s="428"/>
      <c r="D11110" s="428"/>
      <c r="E11110" s="430"/>
      <c r="F11110" s="432"/>
      <c r="G11110" s="432"/>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
      <c r="A11111" s="267"/>
      <c r="B11111" s="95"/>
      <c r="C11111" s="133" t="s">
        <v>603</v>
      </c>
      <c r="D11111" s="96"/>
      <c r="E11111" s="97"/>
      <c r="F11111" s="98"/>
      <c r="G11111" s="268"/>
    </row>
    <row r="11112" spans="1:123" s="213" customFormat="1" ht="24" customHeight="1" x14ac:dyDescent="0.2">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
      <c r="A11126" s="270"/>
      <c r="D11126" s="89"/>
      <c r="E11126" s="90"/>
      <c r="F11126" s="256" t="s">
        <v>30</v>
      </c>
      <c r="G11126" s="271">
        <f>SUBTOTAL(9,G11112:G11125)</f>
        <v>0</v>
      </c>
    </row>
    <row r="11127" spans="1:7" ht="24" customHeight="1" x14ac:dyDescent="0.2">
      <c r="A11127" s="270"/>
      <c r="C11127" s="99" t="s">
        <v>604</v>
      </c>
      <c r="D11127" s="89"/>
      <c r="E11127" s="90"/>
      <c r="G11127" s="272"/>
    </row>
    <row r="11128" spans="1:7" s="213" customFormat="1" ht="24" customHeight="1" x14ac:dyDescent="0.2">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
      <c r="A11136" s="270"/>
      <c r="D11136" s="89"/>
      <c r="E11136" s="90"/>
      <c r="F11136" s="256" t="s">
        <v>31</v>
      </c>
      <c r="G11136" s="271">
        <f>SUBTOTAL(9,G11128:G11135)</f>
        <v>0</v>
      </c>
    </row>
    <row r="11137" spans="1:7" ht="24" customHeight="1" x14ac:dyDescent="0.2">
      <c r="A11137" s="270"/>
      <c r="C11137" s="99" t="s">
        <v>605</v>
      </c>
      <c r="D11137" s="89"/>
      <c r="E11137" s="90"/>
      <c r="G11137" s="272"/>
    </row>
    <row r="11138" spans="1:7" s="213" customFormat="1" ht="24" customHeight="1" x14ac:dyDescent="0.2">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
      <c r="A11147" s="273"/>
      <c r="B11147" s="89"/>
      <c r="D11147" s="89"/>
      <c r="E11147" s="90"/>
      <c r="F11147" s="256" t="s">
        <v>32</v>
      </c>
      <c r="G11147" s="271">
        <f>SUBTOTAL(9,G11138:G11146)</f>
        <v>0</v>
      </c>
    </row>
    <row r="11148" spans="1:7" ht="24" customHeight="1" x14ac:dyDescent="0.2">
      <c r="A11148" s="274"/>
      <c r="B11148" s="89"/>
      <c r="D11148" s="89"/>
      <c r="E11148" s="90"/>
      <c r="G11148" s="272"/>
    </row>
    <row r="11149" spans="1:7" ht="24" customHeight="1" x14ac:dyDescent="0.2">
      <c r="A11149" s="275" t="str">
        <f>B11107</f>
        <v>24.3.3</v>
      </c>
      <c r="B11149" s="276" t="str">
        <f>C11107</f>
        <v>Estanteria ED1 (1 p/ sala)</v>
      </c>
      <c r="C11149" s="96"/>
      <c r="D11149" s="96" t="s">
        <v>33</v>
      </c>
      <c r="E11149" s="97"/>
      <c r="F11149" s="278" t="s">
        <v>34</v>
      </c>
      <c r="G11149" s="277">
        <f>SUBTOTAL(9,G11112:G11148)</f>
        <v>0</v>
      </c>
    </row>
    <row r="11151" spans="1:7" ht="24" customHeight="1" x14ac:dyDescent="0.2">
      <c r="A11151" s="257" t="s">
        <v>36</v>
      </c>
      <c r="B11151" s="258"/>
      <c r="C11151" s="258"/>
      <c r="D11151" s="258"/>
      <c r="E11151" s="258"/>
      <c r="F11151" s="258"/>
      <c r="G11151" s="259"/>
    </row>
    <row r="11152" spans="1:7" ht="24" customHeight="1" x14ac:dyDescent="0.2">
      <c r="A11152" s="260" t="s">
        <v>601</v>
      </c>
      <c r="B11152" s="85" t="str">
        <f>Comitente</f>
        <v>SUBSECRETARIA DE ARQUITECTURA</v>
      </c>
      <c r="C11152" s="81"/>
      <c r="D11152" s="86"/>
      <c r="E11152" s="86"/>
      <c r="F11152" s="87"/>
      <c r="G11152" s="261"/>
    </row>
    <row r="11153" spans="1:123" ht="24" customHeight="1" x14ac:dyDescent="0.2">
      <c r="A11153" s="260" t="s">
        <v>602</v>
      </c>
      <c r="B11153" s="85">
        <f>Contratista</f>
        <v>0</v>
      </c>
      <c r="C11153" s="82"/>
      <c r="D11153" s="82"/>
      <c r="E11153" s="82"/>
      <c r="F11153" s="88"/>
      <c r="G11153" s="262"/>
    </row>
    <row r="11154" spans="1:123" ht="24" customHeight="1" x14ac:dyDescent="0.2">
      <c r="A11154" s="260" t="s">
        <v>23</v>
      </c>
      <c r="B11154" s="85" t="str">
        <f>Obra</f>
        <v>ENI Nº 66</v>
      </c>
      <c r="C11154" s="82"/>
      <c r="D11154" s="82"/>
      <c r="E11154" s="82"/>
      <c r="F11154" s="88" t="s">
        <v>37</v>
      </c>
      <c r="G11154" s="263">
        <f>Fecha_Base</f>
        <v>0</v>
      </c>
    </row>
    <row r="11155" spans="1:123" ht="24" customHeight="1" x14ac:dyDescent="0.2">
      <c r="A11155" s="264" t="s">
        <v>600</v>
      </c>
      <c r="B11155" s="83" t="str">
        <f>Ubicación</f>
        <v>9 de Julio</v>
      </c>
      <c r="C11155" s="83"/>
      <c r="D11155" s="89"/>
      <c r="E11155" s="90"/>
      <c r="G11155" s="265"/>
    </row>
    <row r="11156" spans="1:123" ht="24" customHeight="1" x14ac:dyDescent="0.2">
      <c r="A11156" s="264" t="s">
        <v>38</v>
      </c>
      <c r="B11156" s="92">
        <f>IFERROR(VALUE(LEFT(B11157,FIND(".",B11157)-1)),"")</f>
        <v>24</v>
      </c>
      <c r="C11156" s="84" t="str">
        <f>IFERROR(VLOOKUP(B11156,Tabla_CyP,2,FALSE),"")</f>
        <v xml:space="preserve"> VARIOS</v>
      </c>
      <c r="E11156" s="90"/>
      <c r="G11156" s="265"/>
    </row>
    <row r="11157" spans="1:123" ht="24" customHeight="1" x14ac:dyDescent="0.2">
      <c r="A11157" s="264" t="s">
        <v>24</v>
      </c>
      <c r="B11157" s="93" t="str">
        <f>IFERROR(VLOOKUP(COUNTIF($A$1:A11157,"ANALISIS DE PRECIOS"),Tabla_NumeroItem,2,FALSE),"")</f>
        <v>24.3.4</v>
      </c>
      <c r="C11157" s="84" t="str">
        <f>IFERROR(VLOOKUP(B11157,Tabla_CyP,2,FALSE),"")</f>
        <v>Biblioteca Ambulante BA1 (1 p/ sala)</v>
      </c>
      <c r="D11157" s="89"/>
      <c r="E11157" s="90"/>
      <c r="F11157" s="88" t="s">
        <v>25</v>
      </c>
      <c r="G11157" s="266" t="str">
        <f>IFERROR(VLOOKUP(B11157,Tabla_CyP,4,FALSE),"")</f>
        <v>Un</v>
      </c>
    </row>
    <row r="11158" spans="1:123" ht="24" customHeight="1" x14ac:dyDescent="0.2">
      <c r="A11158" s="264"/>
      <c r="B11158" s="83"/>
      <c r="D11158" s="89"/>
      <c r="E11158" s="90"/>
      <c r="G11158" s="265"/>
    </row>
    <row r="11159" spans="1:123" ht="24" customHeight="1" x14ac:dyDescent="0.2">
      <c r="A11159" s="425" t="s">
        <v>506</v>
      </c>
      <c r="B11159" s="426"/>
      <c r="C11159" s="427" t="s">
        <v>0</v>
      </c>
      <c r="D11159" s="427" t="s">
        <v>26</v>
      </c>
      <c r="E11159" s="429" t="s">
        <v>27</v>
      </c>
      <c r="F11159" s="431" t="s">
        <v>28</v>
      </c>
      <c r="G11159" s="431" t="s">
        <v>29</v>
      </c>
    </row>
    <row r="11160" spans="1:123" s="89" customFormat="1" ht="24" customHeight="1" x14ac:dyDescent="0.2">
      <c r="A11160" s="94" t="s">
        <v>507</v>
      </c>
      <c r="B11160" s="94" t="s">
        <v>508</v>
      </c>
      <c r="C11160" s="428"/>
      <c r="D11160" s="428"/>
      <c r="E11160" s="430"/>
      <c r="F11160" s="432"/>
      <c r="G11160" s="432"/>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
      <c r="A11161" s="267"/>
      <c r="B11161" s="95"/>
      <c r="C11161" s="133" t="s">
        <v>603</v>
      </c>
      <c r="D11161" s="96"/>
      <c r="E11161" s="97"/>
      <c r="F11161" s="98"/>
      <c r="G11161" s="268"/>
    </row>
    <row r="11162" spans="1:123" s="213" customFormat="1" ht="24" customHeight="1" x14ac:dyDescent="0.2">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
      <c r="A11176" s="270"/>
      <c r="D11176" s="89"/>
      <c r="E11176" s="90"/>
      <c r="F11176" s="256" t="s">
        <v>30</v>
      </c>
      <c r="G11176" s="271">
        <f>SUBTOTAL(9,G11162:G11175)</f>
        <v>0</v>
      </c>
    </row>
    <row r="11177" spans="1:7" ht="24" customHeight="1" x14ac:dyDescent="0.2">
      <c r="A11177" s="270"/>
      <c r="C11177" s="99" t="s">
        <v>604</v>
      </c>
      <c r="D11177" s="89"/>
      <c r="E11177" s="90"/>
      <c r="G11177" s="272"/>
    </row>
    <row r="11178" spans="1:7" s="213" customFormat="1" ht="24" customHeight="1" x14ac:dyDescent="0.2">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
      <c r="A11186" s="270"/>
      <c r="D11186" s="89"/>
      <c r="E11186" s="90"/>
      <c r="F11186" s="256" t="s">
        <v>31</v>
      </c>
      <c r="G11186" s="271">
        <f>SUBTOTAL(9,G11178:G11185)</f>
        <v>0</v>
      </c>
    </row>
    <row r="11187" spans="1:7" ht="24" customHeight="1" x14ac:dyDescent="0.2">
      <c r="A11187" s="270"/>
      <c r="C11187" s="99" t="s">
        <v>605</v>
      </c>
      <c r="D11187" s="89"/>
      <c r="E11187" s="90"/>
      <c r="G11187" s="272"/>
    </row>
    <row r="11188" spans="1:7" s="213" customFormat="1" ht="24" customHeight="1" x14ac:dyDescent="0.2">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
      <c r="A11197" s="273"/>
      <c r="B11197" s="89"/>
      <c r="D11197" s="89"/>
      <c r="E11197" s="90"/>
      <c r="F11197" s="256" t="s">
        <v>32</v>
      </c>
      <c r="G11197" s="271">
        <f>SUBTOTAL(9,G11188:G11196)</f>
        <v>0</v>
      </c>
    </row>
    <row r="11198" spans="1:7" ht="24" customHeight="1" x14ac:dyDescent="0.2">
      <c r="A11198" s="274"/>
      <c r="B11198" s="89"/>
      <c r="D11198" s="89"/>
      <c r="E11198" s="90"/>
      <c r="G11198" s="272"/>
    </row>
    <row r="11199" spans="1:7" ht="24" customHeight="1" x14ac:dyDescent="0.2">
      <c r="A11199" s="275" t="str">
        <f>B11157</f>
        <v>24.3.4</v>
      </c>
      <c r="B11199" s="276" t="str">
        <f>C11157</f>
        <v>Biblioteca Ambulante BA1 (1 p/ sala)</v>
      </c>
      <c r="C11199" s="96"/>
      <c r="D11199" s="96" t="s">
        <v>33</v>
      </c>
      <c r="E11199" s="97"/>
      <c r="F11199" s="278" t="s">
        <v>34</v>
      </c>
      <c r="G11199" s="277">
        <f>SUBTOTAL(9,G11162:G11198)</f>
        <v>0</v>
      </c>
    </row>
    <row r="11201" spans="1:123" ht="24" customHeight="1" x14ac:dyDescent="0.2">
      <c r="A11201" s="257" t="s">
        <v>36</v>
      </c>
      <c r="B11201" s="258"/>
      <c r="C11201" s="258"/>
      <c r="D11201" s="258"/>
      <c r="E11201" s="258"/>
      <c r="F11201" s="258"/>
      <c r="G11201" s="259"/>
    </row>
    <row r="11202" spans="1:123" ht="24" customHeight="1" x14ac:dyDescent="0.2">
      <c r="A11202" s="260" t="s">
        <v>601</v>
      </c>
      <c r="B11202" s="85" t="str">
        <f>Comitente</f>
        <v>SUBSECRETARIA DE ARQUITECTURA</v>
      </c>
      <c r="C11202" s="81"/>
      <c r="D11202" s="86"/>
      <c r="E11202" s="86"/>
      <c r="F11202" s="87"/>
      <c r="G11202" s="261"/>
    </row>
    <row r="11203" spans="1:123" ht="24" customHeight="1" x14ac:dyDescent="0.2">
      <c r="A11203" s="260" t="s">
        <v>602</v>
      </c>
      <c r="B11203" s="85">
        <f>Contratista</f>
        <v>0</v>
      </c>
      <c r="C11203" s="82"/>
      <c r="D11203" s="82"/>
      <c r="E11203" s="82"/>
      <c r="F11203" s="88"/>
      <c r="G11203" s="262"/>
    </row>
    <row r="11204" spans="1:123" ht="24" customHeight="1" x14ac:dyDescent="0.2">
      <c r="A11204" s="260" t="s">
        <v>23</v>
      </c>
      <c r="B11204" s="85" t="str">
        <f>Obra</f>
        <v>ENI Nº 66</v>
      </c>
      <c r="C11204" s="82"/>
      <c r="D11204" s="82"/>
      <c r="E11204" s="82"/>
      <c r="F11204" s="88" t="s">
        <v>37</v>
      </c>
      <c r="G11204" s="263">
        <f>Fecha_Base</f>
        <v>0</v>
      </c>
    </row>
    <row r="11205" spans="1:123" ht="24" customHeight="1" x14ac:dyDescent="0.2">
      <c r="A11205" s="264" t="s">
        <v>600</v>
      </c>
      <c r="B11205" s="83" t="str">
        <f>Ubicación</f>
        <v>9 de Julio</v>
      </c>
      <c r="C11205" s="83"/>
      <c r="D11205" s="89"/>
      <c r="E11205" s="90"/>
      <c r="G11205" s="265"/>
    </row>
    <row r="11206" spans="1:123" ht="24" customHeight="1" x14ac:dyDescent="0.2">
      <c r="A11206" s="264" t="s">
        <v>38</v>
      </c>
      <c r="B11206" s="92">
        <f>IFERROR(VALUE(LEFT(B11207,FIND(".",B11207)-1)),"")</f>
        <v>24</v>
      </c>
      <c r="C11206" s="84" t="str">
        <f>IFERROR(VLOOKUP(B11206,Tabla_CyP,2,FALSE),"")</f>
        <v xml:space="preserve"> VARIOS</v>
      </c>
      <c r="E11206" s="90"/>
      <c r="G11206" s="265"/>
    </row>
    <row r="11207" spans="1:123" ht="24" customHeight="1" x14ac:dyDescent="0.2">
      <c r="A11207" s="264" t="s">
        <v>24</v>
      </c>
      <c r="B11207" s="93" t="str">
        <f>IFERROR(VLOOKUP(COUNTIF($A$1:A11207,"ANALISIS DE PRECIOS"),Tabla_NumeroItem,2,FALSE),"")</f>
        <v>24.3.5</v>
      </c>
      <c r="C11207" s="84" t="str">
        <f>IFERROR(VLOOKUP(B11207,Tabla_CyP,2,FALSE),"")</f>
        <v>Silla Monocasco SM-1 (1 p/ sala)</v>
      </c>
      <c r="D11207" s="89"/>
      <c r="E11207" s="90"/>
      <c r="F11207" s="88" t="s">
        <v>25</v>
      </c>
      <c r="G11207" s="266" t="str">
        <f>IFERROR(VLOOKUP(B11207,Tabla_CyP,4,FALSE),"")</f>
        <v>Un</v>
      </c>
    </row>
    <row r="11208" spans="1:123" ht="24" customHeight="1" x14ac:dyDescent="0.2">
      <c r="A11208" s="264"/>
      <c r="B11208" s="83"/>
      <c r="D11208" s="89"/>
      <c r="E11208" s="90"/>
      <c r="G11208" s="265"/>
    </row>
    <row r="11209" spans="1:123" ht="24" customHeight="1" x14ac:dyDescent="0.2">
      <c r="A11209" s="425" t="s">
        <v>506</v>
      </c>
      <c r="B11209" s="426"/>
      <c r="C11209" s="427" t="s">
        <v>0</v>
      </c>
      <c r="D11209" s="427" t="s">
        <v>26</v>
      </c>
      <c r="E11209" s="429" t="s">
        <v>27</v>
      </c>
      <c r="F11209" s="431" t="s">
        <v>28</v>
      </c>
      <c r="G11209" s="431" t="s">
        <v>29</v>
      </c>
    </row>
    <row r="11210" spans="1:123" s="89" customFormat="1" ht="24" customHeight="1" x14ac:dyDescent="0.2">
      <c r="A11210" s="94" t="s">
        <v>507</v>
      </c>
      <c r="B11210" s="94" t="s">
        <v>508</v>
      </c>
      <c r="C11210" s="428"/>
      <c r="D11210" s="428"/>
      <c r="E11210" s="430"/>
      <c r="F11210" s="432"/>
      <c r="G11210" s="432"/>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
      <c r="A11211" s="267"/>
      <c r="B11211" s="95"/>
      <c r="C11211" s="133" t="s">
        <v>603</v>
      </c>
      <c r="D11211" s="96"/>
      <c r="E11211" s="97"/>
      <c r="F11211" s="98"/>
      <c r="G11211" s="268"/>
    </row>
    <row r="11212" spans="1:123" s="213" customFormat="1" ht="24" customHeight="1" x14ac:dyDescent="0.2">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
      <c r="A11226" s="270"/>
      <c r="D11226" s="89"/>
      <c r="E11226" s="90"/>
      <c r="F11226" s="256" t="s">
        <v>30</v>
      </c>
      <c r="G11226" s="271">
        <f>SUBTOTAL(9,G11212:G11225)</f>
        <v>0</v>
      </c>
    </row>
    <row r="11227" spans="1:7" ht="24" customHeight="1" x14ac:dyDescent="0.2">
      <c r="A11227" s="270"/>
      <c r="C11227" s="99" t="s">
        <v>604</v>
      </c>
      <c r="D11227" s="89"/>
      <c r="E11227" s="90"/>
      <c r="G11227" s="272"/>
    </row>
    <row r="11228" spans="1:7" s="213" customFormat="1" ht="24" customHeight="1" x14ac:dyDescent="0.2">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
      <c r="A11236" s="270"/>
      <c r="D11236" s="89"/>
      <c r="E11236" s="90"/>
      <c r="F11236" s="256" t="s">
        <v>31</v>
      </c>
      <c r="G11236" s="271">
        <f>SUBTOTAL(9,G11228:G11235)</f>
        <v>0</v>
      </c>
    </row>
    <row r="11237" spans="1:7" ht="24" customHeight="1" x14ac:dyDescent="0.2">
      <c r="A11237" s="270"/>
      <c r="C11237" s="99" t="s">
        <v>605</v>
      </c>
      <c r="D11237" s="89"/>
      <c r="E11237" s="90"/>
      <c r="G11237" s="272"/>
    </row>
    <row r="11238" spans="1:7" s="213" customFormat="1" ht="24" customHeight="1" x14ac:dyDescent="0.2">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
      <c r="A11247" s="273"/>
      <c r="B11247" s="89"/>
      <c r="D11247" s="89"/>
      <c r="E11247" s="90"/>
      <c r="F11247" s="256" t="s">
        <v>32</v>
      </c>
      <c r="G11247" s="271">
        <f>SUBTOTAL(9,G11238:G11246)</f>
        <v>0</v>
      </c>
    </row>
    <row r="11248" spans="1:7" ht="24" customHeight="1" x14ac:dyDescent="0.2">
      <c r="A11248" s="274"/>
      <c r="B11248" s="89"/>
      <c r="D11248" s="89"/>
      <c r="E11248" s="90"/>
      <c r="G11248" s="272"/>
    </row>
    <row r="11249" spans="1:123" ht="24" customHeight="1" x14ac:dyDescent="0.2">
      <c r="A11249" s="275" t="str">
        <f>B11207</f>
        <v>24.3.5</v>
      </c>
      <c r="B11249" s="276" t="str">
        <f>C11207</f>
        <v>Silla Monocasco SM-1 (1 p/ sala)</v>
      </c>
      <c r="C11249" s="96"/>
      <c r="D11249" s="96" t="s">
        <v>33</v>
      </c>
      <c r="E11249" s="97"/>
      <c r="F11249" s="278" t="s">
        <v>34</v>
      </c>
      <c r="G11249" s="277">
        <f>SUBTOTAL(9,G11212:G11248)</f>
        <v>0</v>
      </c>
    </row>
    <row r="11251" spans="1:123" ht="24" customHeight="1" x14ac:dyDescent="0.2">
      <c r="A11251" s="257" t="s">
        <v>36</v>
      </c>
      <c r="B11251" s="258"/>
      <c r="C11251" s="258"/>
      <c r="D11251" s="258"/>
      <c r="E11251" s="258"/>
      <c r="F11251" s="258"/>
      <c r="G11251" s="259"/>
    </row>
    <row r="11252" spans="1:123" ht="24" customHeight="1" x14ac:dyDescent="0.2">
      <c r="A11252" s="260" t="s">
        <v>601</v>
      </c>
      <c r="B11252" s="85" t="str">
        <f>Comitente</f>
        <v>SUBSECRETARIA DE ARQUITECTURA</v>
      </c>
      <c r="C11252" s="81"/>
      <c r="D11252" s="86"/>
      <c r="E11252" s="86"/>
      <c r="F11252" s="87"/>
      <c r="G11252" s="261"/>
    </row>
    <row r="11253" spans="1:123" ht="24" customHeight="1" x14ac:dyDescent="0.2">
      <c r="A11253" s="260" t="s">
        <v>602</v>
      </c>
      <c r="B11253" s="85">
        <f>Contratista</f>
        <v>0</v>
      </c>
      <c r="C11253" s="82"/>
      <c r="D11253" s="82"/>
      <c r="E11253" s="82"/>
      <c r="F11253" s="88"/>
      <c r="G11253" s="262"/>
    </row>
    <row r="11254" spans="1:123" ht="24" customHeight="1" x14ac:dyDescent="0.2">
      <c r="A11254" s="260" t="s">
        <v>23</v>
      </c>
      <c r="B11254" s="85" t="str">
        <f>Obra</f>
        <v>ENI Nº 66</v>
      </c>
      <c r="C11254" s="82"/>
      <c r="D11254" s="82"/>
      <c r="E11254" s="82"/>
      <c r="F11254" s="88" t="s">
        <v>37</v>
      </c>
      <c r="G11254" s="263">
        <f>Fecha_Base</f>
        <v>0</v>
      </c>
    </row>
    <row r="11255" spans="1:123" ht="24" customHeight="1" x14ac:dyDescent="0.2">
      <c r="A11255" s="264" t="s">
        <v>600</v>
      </c>
      <c r="B11255" s="83" t="str">
        <f>Ubicación</f>
        <v>9 de Julio</v>
      </c>
      <c r="C11255" s="83"/>
      <c r="D11255" s="89"/>
      <c r="E11255" s="90"/>
      <c r="G11255" s="265"/>
    </row>
    <row r="11256" spans="1:123" ht="24" customHeight="1" x14ac:dyDescent="0.2">
      <c r="A11256" s="264" t="s">
        <v>38</v>
      </c>
      <c r="B11256" s="92">
        <f>IFERROR(VALUE(LEFT(B11257,FIND(".",B11257)-1)),"")</f>
        <v>24</v>
      </c>
      <c r="C11256" s="84" t="str">
        <f>IFERROR(VLOOKUP(B11256,Tabla_CyP,2,FALSE),"")</f>
        <v xml:space="preserve"> VARIOS</v>
      </c>
      <c r="E11256" s="90"/>
      <c r="G11256" s="265"/>
    </row>
    <row r="11257" spans="1:123" ht="24" customHeight="1" x14ac:dyDescent="0.2">
      <c r="A11257" s="264" t="s">
        <v>24</v>
      </c>
      <c r="B11257" s="93" t="str">
        <f>IFERROR(VLOOKUP(COUNTIF($A$1:A11257,"ANALISIS DE PRECIOS"),Tabla_NumeroItem,2,FALSE),"")</f>
        <v>24.3.6</v>
      </c>
      <c r="C11257" s="84" t="str">
        <f>IFERROR(VLOOKUP(B11257,Tabla_CyP,2,FALSE),"")</f>
        <v>Escritorio (1 p/ sala)</v>
      </c>
      <c r="D11257" s="89"/>
      <c r="E11257" s="90"/>
      <c r="F11257" s="88" t="s">
        <v>25</v>
      </c>
      <c r="G11257" s="266" t="str">
        <f>IFERROR(VLOOKUP(B11257,Tabla_CyP,4,FALSE),"")</f>
        <v>Un</v>
      </c>
    </row>
    <row r="11258" spans="1:123" ht="24" customHeight="1" x14ac:dyDescent="0.2">
      <c r="A11258" s="264"/>
      <c r="B11258" s="83"/>
      <c r="D11258" s="89"/>
      <c r="E11258" s="90"/>
      <c r="G11258" s="265"/>
    </row>
    <row r="11259" spans="1:123" ht="24" customHeight="1" x14ac:dyDescent="0.2">
      <c r="A11259" s="425" t="s">
        <v>506</v>
      </c>
      <c r="B11259" s="426"/>
      <c r="C11259" s="427" t="s">
        <v>0</v>
      </c>
      <c r="D11259" s="427" t="s">
        <v>26</v>
      </c>
      <c r="E11259" s="429" t="s">
        <v>27</v>
      </c>
      <c r="F11259" s="431" t="s">
        <v>28</v>
      </c>
      <c r="G11259" s="431" t="s">
        <v>29</v>
      </c>
    </row>
    <row r="11260" spans="1:123" s="89" customFormat="1" ht="24" customHeight="1" x14ac:dyDescent="0.2">
      <c r="A11260" s="94" t="s">
        <v>507</v>
      </c>
      <c r="B11260" s="94" t="s">
        <v>508</v>
      </c>
      <c r="C11260" s="428"/>
      <c r="D11260" s="428"/>
      <c r="E11260" s="430"/>
      <c r="F11260" s="432"/>
      <c r="G11260" s="432"/>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
      <c r="A11261" s="267"/>
      <c r="B11261" s="95"/>
      <c r="C11261" s="133" t="s">
        <v>603</v>
      </c>
      <c r="D11261" s="96"/>
      <c r="E11261" s="97"/>
      <c r="F11261" s="98"/>
      <c r="G11261" s="268"/>
    </row>
    <row r="11262" spans="1:123" s="213" customFormat="1" ht="24" customHeight="1" x14ac:dyDescent="0.2">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
      <c r="A11276" s="270"/>
      <c r="D11276" s="89"/>
      <c r="E11276" s="90"/>
      <c r="F11276" s="256" t="s">
        <v>30</v>
      </c>
      <c r="G11276" s="271">
        <f>SUBTOTAL(9,G11262:G11275)</f>
        <v>0</v>
      </c>
    </row>
    <row r="11277" spans="1:7" ht="24" customHeight="1" x14ac:dyDescent="0.2">
      <c r="A11277" s="270"/>
      <c r="C11277" s="99" t="s">
        <v>604</v>
      </c>
      <c r="D11277" s="89"/>
      <c r="E11277" s="90"/>
      <c r="G11277" s="272"/>
    </row>
    <row r="11278" spans="1:7" s="213" customFormat="1" ht="24" customHeight="1" x14ac:dyDescent="0.2">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
      <c r="A11286" s="270"/>
      <c r="D11286" s="89"/>
      <c r="E11286" s="90"/>
      <c r="F11286" s="256" t="s">
        <v>31</v>
      </c>
      <c r="G11286" s="271">
        <f>SUBTOTAL(9,G11278:G11285)</f>
        <v>0</v>
      </c>
    </row>
    <row r="11287" spans="1:7" ht="24" customHeight="1" x14ac:dyDescent="0.2">
      <c r="A11287" s="270"/>
      <c r="C11287" s="99" t="s">
        <v>605</v>
      </c>
      <c r="D11287" s="89"/>
      <c r="E11287" s="90"/>
      <c r="G11287" s="272"/>
    </row>
    <row r="11288" spans="1:7" s="213" customFormat="1" ht="24" customHeight="1" x14ac:dyDescent="0.2">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
      <c r="A11297" s="273"/>
      <c r="B11297" s="89"/>
      <c r="D11297" s="89"/>
      <c r="E11297" s="90"/>
      <c r="F11297" s="256" t="s">
        <v>32</v>
      </c>
      <c r="G11297" s="271">
        <f>SUBTOTAL(9,G11288:G11296)</f>
        <v>0</v>
      </c>
    </row>
    <row r="11298" spans="1:123" ht="24" customHeight="1" x14ac:dyDescent="0.2">
      <c r="A11298" s="274"/>
      <c r="B11298" s="89"/>
      <c r="D11298" s="89"/>
      <c r="E11298" s="90"/>
      <c r="G11298" s="272"/>
    </row>
    <row r="11299" spans="1:123" ht="24" customHeight="1" x14ac:dyDescent="0.2">
      <c r="A11299" s="275" t="str">
        <f>B11257</f>
        <v>24.3.6</v>
      </c>
      <c r="B11299" s="276" t="str">
        <f>C11257</f>
        <v>Escritorio (1 p/ sala)</v>
      </c>
      <c r="C11299" s="96"/>
      <c r="D11299" s="96" t="s">
        <v>33</v>
      </c>
      <c r="E11299" s="97"/>
      <c r="F11299" s="278" t="s">
        <v>34</v>
      </c>
      <c r="G11299" s="277">
        <f>SUBTOTAL(9,G11262:G11298)</f>
        <v>0</v>
      </c>
    </row>
    <row r="11301" spans="1:123" ht="24" customHeight="1" x14ac:dyDescent="0.2">
      <c r="A11301" s="257" t="s">
        <v>36</v>
      </c>
      <c r="B11301" s="258"/>
      <c r="C11301" s="258"/>
      <c r="D11301" s="258"/>
      <c r="E11301" s="258"/>
      <c r="F11301" s="258"/>
      <c r="G11301" s="259"/>
    </row>
    <row r="11302" spans="1:123" ht="24" customHeight="1" x14ac:dyDescent="0.2">
      <c r="A11302" s="260" t="s">
        <v>601</v>
      </c>
      <c r="B11302" s="85" t="str">
        <f>Comitente</f>
        <v>SUBSECRETARIA DE ARQUITECTURA</v>
      </c>
      <c r="C11302" s="81"/>
      <c r="D11302" s="86"/>
      <c r="E11302" s="86"/>
      <c r="F11302" s="87"/>
      <c r="G11302" s="261"/>
    </row>
    <row r="11303" spans="1:123" ht="24" customHeight="1" x14ac:dyDescent="0.2">
      <c r="A11303" s="260" t="s">
        <v>602</v>
      </c>
      <c r="B11303" s="85">
        <f>Contratista</f>
        <v>0</v>
      </c>
      <c r="C11303" s="82"/>
      <c r="D11303" s="82"/>
      <c r="E11303" s="82"/>
      <c r="F11303" s="88"/>
      <c r="G11303" s="262"/>
    </row>
    <row r="11304" spans="1:123" ht="24" customHeight="1" x14ac:dyDescent="0.2">
      <c r="A11304" s="260" t="s">
        <v>23</v>
      </c>
      <c r="B11304" s="85" t="str">
        <f>Obra</f>
        <v>ENI Nº 66</v>
      </c>
      <c r="C11304" s="82"/>
      <c r="D11304" s="82"/>
      <c r="E11304" s="82"/>
      <c r="F11304" s="88" t="s">
        <v>37</v>
      </c>
      <c r="G11304" s="263">
        <f>Fecha_Base</f>
        <v>0</v>
      </c>
    </row>
    <row r="11305" spans="1:123" ht="24" customHeight="1" x14ac:dyDescent="0.2">
      <c r="A11305" s="264" t="s">
        <v>600</v>
      </c>
      <c r="B11305" s="83" t="str">
        <f>Ubicación</f>
        <v>9 de Julio</v>
      </c>
      <c r="C11305" s="83"/>
      <c r="D11305" s="89"/>
      <c r="E11305" s="90"/>
      <c r="G11305" s="265"/>
    </row>
    <row r="11306" spans="1:123" ht="24" customHeight="1" x14ac:dyDescent="0.2">
      <c r="A11306" s="264" t="s">
        <v>38</v>
      </c>
      <c r="B11306" s="92">
        <f>IFERROR(VALUE(LEFT(B11307,FIND(".",B11307)-1)),"")</f>
        <v>24</v>
      </c>
      <c r="C11306" s="84" t="str">
        <f>IFERROR(VLOOKUP(B11306,Tabla_CyP,2,FALSE),"")</f>
        <v xml:space="preserve"> VARIOS</v>
      </c>
      <c r="E11306" s="90"/>
      <c r="G11306" s="265"/>
    </row>
    <row r="11307" spans="1:123" ht="24" customHeight="1" x14ac:dyDescent="0.2">
      <c r="A11307" s="264" t="s">
        <v>24</v>
      </c>
      <c r="B11307" s="93" t="str">
        <f>IFERROR(VLOOKUP(COUNTIF($A$1:A11307,"ANALISIS DE PRECIOS"),Tabla_NumeroItem,2,FALSE),"")</f>
        <v>24.3.7</v>
      </c>
      <c r="C11307" s="84" t="str">
        <f>IFERROR(VLOOKUP(B11307,Tabla_CyP,2,FALSE),"")</f>
        <v>Armario (1 p/ sala)</v>
      </c>
      <c r="D11307" s="89"/>
      <c r="E11307" s="90"/>
      <c r="F11307" s="88" t="s">
        <v>25</v>
      </c>
      <c r="G11307" s="266" t="str">
        <f>IFERROR(VLOOKUP(B11307,Tabla_CyP,4,FALSE),"")</f>
        <v>Un</v>
      </c>
    </row>
    <row r="11308" spans="1:123" ht="24" customHeight="1" x14ac:dyDescent="0.2">
      <c r="A11308" s="264"/>
      <c r="B11308" s="83"/>
      <c r="D11308" s="89"/>
      <c r="E11308" s="90"/>
      <c r="G11308" s="265"/>
    </row>
    <row r="11309" spans="1:123" ht="24" customHeight="1" x14ac:dyDescent="0.2">
      <c r="A11309" s="425" t="s">
        <v>506</v>
      </c>
      <c r="B11309" s="426"/>
      <c r="C11309" s="427" t="s">
        <v>0</v>
      </c>
      <c r="D11309" s="427" t="s">
        <v>26</v>
      </c>
      <c r="E11309" s="429" t="s">
        <v>27</v>
      </c>
      <c r="F11309" s="431" t="s">
        <v>28</v>
      </c>
      <c r="G11309" s="431" t="s">
        <v>29</v>
      </c>
    </row>
    <row r="11310" spans="1:123" s="89" customFormat="1" ht="24" customHeight="1" x14ac:dyDescent="0.2">
      <c r="A11310" s="94" t="s">
        <v>507</v>
      </c>
      <c r="B11310" s="94" t="s">
        <v>508</v>
      </c>
      <c r="C11310" s="428"/>
      <c r="D11310" s="428"/>
      <c r="E11310" s="430"/>
      <c r="F11310" s="432"/>
      <c r="G11310" s="432"/>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
      <c r="A11311" s="267"/>
      <c r="B11311" s="95"/>
      <c r="C11311" s="133" t="s">
        <v>603</v>
      </c>
      <c r="D11311" s="96"/>
      <c r="E11311" s="97"/>
      <c r="F11311" s="98"/>
      <c r="G11311" s="268"/>
    </row>
    <row r="11312" spans="1:123" s="213" customFormat="1" ht="24" customHeight="1" x14ac:dyDescent="0.2">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
      <c r="A11326" s="270"/>
      <c r="D11326" s="89"/>
      <c r="E11326" s="90"/>
      <c r="F11326" s="256" t="s">
        <v>30</v>
      </c>
      <c r="G11326" s="271">
        <f>SUBTOTAL(9,G11312:G11325)</f>
        <v>0</v>
      </c>
    </row>
    <row r="11327" spans="1:7" ht="24" customHeight="1" x14ac:dyDescent="0.2">
      <c r="A11327" s="270"/>
      <c r="C11327" s="99" t="s">
        <v>604</v>
      </c>
      <c r="D11327" s="89"/>
      <c r="E11327" s="90"/>
      <c r="G11327" s="272"/>
    </row>
    <row r="11328" spans="1:7" s="213" customFormat="1" ht="24" customHeight="1" x14ac:dyDescent="0.2">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
      <c r="A11336" s="270"/>
      <c r="D11336" s="89"/>
      <c r="E11336" s="90"/>
      <c r="F11336" s="256" t="s">
        <v>31</v>
      </c>
      <c r="G11336" s="271">
        <f>SUBTOTAL(9,G11328:G11335)</f>
        <v>0</v>
      </c>
    </row>
    <row r="11337" spans="1:7" ht="24" customHeight="1" x14ac:dyDescent="0.2">
      <c r="A11337" s="270"/>
      <c r="C11337" s="99" t="s">
        <v>605</v>
      </c>
      <c r="D11337" s="89"/>
      <c r="E11337" s="90"/>
      <c r="G11337" s="272"/>
    </row>
    <row r="11338" spans="1:7" s="213" customFormat="1" ht="24" customHeight="1" x14ac:dyDescent="0.2">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
      <c r="A11347" s="273"/>
      <c r="B11347" s="89"/>
      <c r="D11347" s="89"/>
      <c r="E11347" s="90"/>
      <c r="F11347" s="256" t="s">
        <v>32</v>
      </c>
      <c r="G11347" s="271">
        <f>SUBTOTAL(9,G11338:G11346)</f>
        <v>0</v>
      </c>
    </row>
    <row r="11348" spans="1:123" ht="24" customHeight="1" x14ac:dyDescent="0.2">
      <c r="A11348" s="274"/>
      <c r="B11348" s="89"/>
      <c r="D11348" s="89"/>
      <c r="E11348" s="90"/>
      <c r="G11348" s="272"/>
    </row>
    <row r="11349" spans="1:123" ht="24" customHeight="1" x14ac:dyDescent="0.2">
      <c r="A11349" s="275" t="str">
        <f>B11307</f>
        <v>24.3.7</v>
      </c>
      <c r="B11349" s="276" t="str">
        <f>C11307</f>
        <v>Armario (1 p/ sala)</v>
      </c>
      <c r="C11349" s="96"/>
      <c r="D11349" s="96" t="s">
        <v>33</v>
      </c>
      <c r="E11349" s="97"/>
      <c r="F11349" s="278" t="s">
        <v>34</v>
      </c>
      <c r="G11349" s="277">
        <f>SUBTOTAL(9,G11312:G11348)</f>
        <v>0</v>
      </c>
    </row>
    <row r="11351" spans="1:123" ht="24" customHeight="1" x14ac:dyDescent="0.2">
      <c r="A11351" s="257" t="s">
        <v>36</v>
      </c>
      <c r="B11351" s="258"/>
      <c r="C11351" s="258"/>
      <c r="D11351" s="258"/>
      <c r="E11351" s="258"/>
      <c r="F11351" s="258"/>
      <c r="G11351" s="259"/>
    </row>
    <row r="11352" spans="1:123" ht="24" customHeight="1" x14ac:dyDescent="0.2">
      <c r="A11352" s="260" t="s">
        <v>601</v>
      </c>
      <c r="B11352" s="85" t="str">
        <f>Comitente</f>
        <v>SUBSECRETARIA DE ARQUITECTURA</v>
      </c>
      <c r="C11352" s="81"/>
      <c r="D11352" s="86"/>
      <c r="E11352" s="86"/>
      <c r="F11352" s="87"/>
      <c r="G11352" s="261"/>
    </row>
    <row r="11353" spans="1:123" ht="24" customHeight="1" x14ac:dyDescent="0.2">
      <c r="A11353" s="260" t="s">
        <v>602</v>
      </c>
      <c r="B11353" s="85">
        <f>Contratista</f>
        <v>0</v>
      </c>
      <c r="C11353" s="82"/>
      <c r="D11353" s="82"/>
      <c r="E11353" s="82"/>
      <c r="F11353" s="88"/>
      <c r="G11353" s="262"/>
    </row>
    <row r="11354" spans="1:123" ht="24" customHeight="1" x14ac:dyDescent="0.2">
      <c r="A11354" s="260" t="s">
        <v>23</v>
      </c>
      <c r="B11354" s="85" t="str">
        <f>Obra</f>
        <v>ENI Nº 66</v>
      </c>
      <c r="C11354" s="82"/>
      <c r="D11354" s="82"/>
      <c r="E11354" s="82"/>
      <c r="F11354" s="88" t="s">
        <v>37</v>
      </c>
      <c r="G11354" s="263">
        <f>Fecha_Base</f>
        <v>0</v>
      </c>
    </row>
    <row r="11355" spans="1:123" ht="24" customHeight="1" x14ac:dyDescent="0.2">
      <c r="A11355" s="264" t="s">
        <v>600</v>
      </c>
      <c r="B11355" s="83" t="str">
        <f>Ubicación</f>
        <v>9 de Julio</v>
      </c>
      <c r="C11355" s="83"/>
      <c r="D11355" s="89"/>
      <c r="E11355" s="90"/>
      <c r="G11355" s="265"/>
    </row>
    <row r="11356" spans="1:123" ht="24" customHeight="1" x14ac:dyDescent="0.2">
      <c r="A11356" s="264" t="s">
        <v>38</v>
      </c>
      <c r="B11356" s="92">
        <f>IFERROR(VALUE(LEFT(B11357,FIND(".",B11357)-1)),"")</f>
        <v>24</v>
      </c>
      <c r="C11356" s="84" t="str">
        <f>IFERROR(VLOOKUP(B11356,Tabla_CyP,2,FALSE),"")</f>
        <v xml:space="preserve"> VARIOS</v>
      </c>
      <c r="E11356" s="90"/>
      <c r="G11356" s="265"/>
    </row>
    <row r="11357" spans="1:123" ht="24" customHeight="1" x14ac:dyDescent="0.2">
      <c r="A11357" s="264" t="s">
        <v>24</v>
      </c>
      <c r="B11357" s="93" t="str">
        <f>IFERROR(VLOOKUP(COUNTIF($A$1:A11357,"ANALISIS DE PRECIOS"),Tabla_NumeroItem,2,FALSE),"")</f>
        <v>24.3.8</v>
      </c>
      <c r="C11357" s="84" t="str">
        <f>IFERROR(VLOOKUP(B11357,Tabla_CyP,2,FALSE),"")</f>
        <v>Mueble Bajo (1 p/ sala)</v>
      </c>
      <c r="D11357" s="89"/>
      <c r="E11357" s="90"/>
      <c r="F11357" s="88" t="s">
        <v>25</v>
      </c>
      <c r="G11357" s="266" t="str">
        <f>IFERROR(VLOOKUP(B11357,Tabla_CyP,4,FALSE),"")</f>
        <v>Un</v>
      </c>
    </row>
    <row r="11358" spans="1:123" ht="24" customHeight="1" x14ac:dyDescent="0.2">
      <c r="A11358" s="264"/>
      <c r="B11358" s="83"/>
      <c r="D11358" s="89"/>
      <c r="E11358" s="90"/>
      <c r="G11358" s="265"/>
    </row>
    <row r="11359" spans="1:123" ht="24" customHeight="1" x14ac:dyDescent="0.2">
      <c r="A11359" s="425" t="s">
        <v>506</v>
      </c>
      <c r="B11359" s="426"/>
      <c r="C11359" s="427" t="s">
        <v>0</v>
      </c>
      <c r="D11359" s="427" t="s">
        <v>26</v>
      </c>
      <c r="E11359" s="429" t="s">
        <v>27</v>
      </c>
      <c r="F11359" s="431" t="s">
        <v>28</v>
      </c>
      <c r="G11359" s="431" t="s">
        <v>29</v>
      </c>
    </row>
    <row r="11360" spans="1:123" s="89" customFormat="1" ht="24" customHeight="1" x14ac:dyDescent="0.2">
      <c r="A11360" s="94" t="s">
        <v>507</v>
      </c>
      <c r="B11360" s="94" t="s">
        <v>508</v>
      </c>
      <c r="C11360" s="428"/>
      <c r="D11360" s="428"/>
      <c r="E11360" s="430"/>
      <c r="F11360" s="432"/>
      <c r="G11360" s="432"/>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
      <c r="A11361" s="267"/>
      <c r="B11361" s="95"/>
      <c r="C11361" s="133" t="s">
        <v>603</v>
      </c>
      <c r="D11361" s="96"/>
      <c r="E11361" s="97"/>
      <c r="F11361" s="98"/>
      <c r="G11361" s="268"/>
    </row>
    <row r="11362" spans="1:7" s="213" customFormat="1" ht="24" customHeight="1" x14ac:dyDescent="0.2">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
      <c r="A11376" s="270"/>
      <c r="D11376" s="89"/>
      <c r="E11376" s="90"/>
      <c r="F11376" s="256" t="s">
        <v>30</v>
      </c>
      <c r="G11376" s="271">
        <f>SUBTOTAL(9,G11362:G11375)</f>
        <v>0</v>
      </c>
    </row>
    <row r="11377" spans="1:7" ht="24" customHeight="1" x14ac:dyDescent="0.2">
      <c r="A11377" s="270"/>
      <c r="C11377" s="99" t="s">
        <v>604</v>
      </c>
      <c r="D11377" s="89"/>
      <c r="E11377" s="90"/>
      <c r="G11377" s="272"/>
    </row>
    <row r="11378" spans="1:7" s="213" customFormat="1" ht="24" customHeight="1" x14ac:dyDescent="0.2">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
      <c r="A11386" s="270"/>
      <c r="D11386" s="89"/>
      <c r="E11386" s="90"/>
      <c r="F11386" s="256" t="s">
        <v>31</v>
      </c>
      <c r="G11386" s="271">
        <f>SUBTOTAL(9,G11378:G11385)</f>
        <v>0</v>
      </c>
    </row>
    <row r="11387" spans="1:7" ht="24" customHeight="1" x14ac:dyDescent="0.2">
      <c r="A11387" s="270"/>
      <c r="C11387" s="99" t="s">
        <v>605</v>
      </c>
      <c r="D11387" s="89"/>
      <c r="E11387" s="90"/>
      <c r="G11387" s="272"/>
    </row>
    <row r="11388" spans="1:7" s="213" customFormat="1" ht="24" customHeight="1" x14ac:dyDescent="0.2">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
      <c r="A11397" s="273"/>
      <c r="B11397" s="89"/>
      <c r="D11397" s="89"/>
      <c r="E11397" s="90"/>
      <c r="F11397" s="256" t="s">
        <v>32</v>
      </c>
      <c r="G11397" s="271">
        <f>SUBTOTAL(9,G11388:G11396)</f>
        <v>0</v>
      </c>
    </row>
    <row r="11398" spans="1:7" ht="24" customHeight="1" x14ac:dyDescent="0.2">
      <c r="A11398" s="274"/>
      <c r="B11398" s="89"/>
      <c r="D11398" s="89"/>
      <c r="E11398" s="90"/>
      <c r="G11398" s="272"/>
    </row>
    <row r="11399" spans="1:7" ht="24" customHeight="1" x14ac:dyDescent="0.2">
      <c r="A11399" s="275" t="str">
        <f>B11357</f>
        <v>24.3.8</v>
      </c>
      <c r="B11399" s="276" t="str">
        <f>C11357</f>
        <v>Mueble Bajo (1 p/ sala)</v>
      </c>
      <c r="C11399" s="96"/>
      <c r="D11399" s="96" t="s">
        <v>33</v>
      </c>
      <c r="E11399" s="97"/>
      <c r="F11399" s="278" t="s">
        <v>34</v>
      </c>
      <c r="G11399" s="277">
        <f>SUBTOTAL(9,G11362:G11398)</f>
        <v>0</v>
      </c>
    </row>
    <row r="11401" spans="1:7" ht="24" customHeight="1" x14ac:dyDescent="0.2">
      <c r="A11401" s="257" t="s">
        <v>36</v>
      </c>
      <c r="B11401" s="258"/>
      <c r="C11401" s="258"/>
      <c r="D11401" s="258"/>
      <c r="E11401" s="258"/>
      <c r="F11401" s="258"/>
      <c r="G11401" s="259"/>
    </row>
    <row r="11402" spans="1:7" ht="24" customHeight="1" x14ac:dyDescent="0.2">
      <c r="A11402" s="260" t="s">
        <v>601</v>
      </c>
      <c r="B11402" s="85" t="str">
        <f>Comitente</f>
        <v>SUBSECRETARIA DE ARQUITECTURA</v>
      </c>
      <c r="C11402" s="81"/>
      <c r="D11402" s="86"/>
      <c r="E11402" s="86"/>
      <c r="F11402" s="87"/>
      <c r="G11402" s="261"/>
    </row>
    <row r="11403" spans="1:7" ht="24" customHeight="1" x14ac:dyDescent="0.2">
      <c r="A11403" s="260" t="s">
        <v>602</v>
      </c>
      <c r="B11403" s="85">
        <f>Contratista</f>
        <v>0</v>
      </c>
      <c r="C11403" s="82"/>
      <c r="D11403" s="82"/>
      <c r="E11403" s="82"/>
      <c r="F11403" s="88"/>
      <c r="G11403" s="262"/>
    </row>
    <row r="11404" spans="1:7" ht="24" customHeight="1" x14ac:dyDescent="0.2">
      <c r="A11404" s="260" t="s">
        <v>23</v>
      </c>
      <c r="B11404" s="85" t="str">
        <f>Obra</f>
        <v>ENI Nº 66</v>
      </c>
      <c r="C11404" s="82"/>
      <c r="D11404" s="82"/>
      <c r="E11404" s="82"/>
      <c r="F11404" s="88" t="s">
        <v>37</v>
      </c>
      <c r="G11404" s="263">
        <f>Fecha_Base</f>
        <v>0</v>
      </c>
    </row>
    <row r="11405" spans="1:7" ht="24" customHeight="1" x14ac:dyDescent="0.2">
      <c r="A11405" s="264" t="s">
        <v>600</v>
      </c>
      <c r="B11405" s="83" t="str">
        <f>Ubicación</f>
        <v>9 de Julio</v>
      </c>
      <c r="C11405" s="83"/>
      <c r="D11405" s="89"/>
      <c r="E11405" s="90"/>
      <c r="G11405" s="265"/>
    </row>
    <row r="11406" spans="1:7" ht="24" customHeight="1" x14ac:dyDescent="0.2">
      <c r="A11406" s="264" t="s">
        <v>38</v>
      </c>
      <c r="B11406" s="92">
        <f>IFERROR(VALUE(LEFT(B11407,FIND(".",B11407)-1)),"")</f>
        <v>24</v>
      </c>
      <c r="C11406" s="84" t="str">
        <f>IFERROR(VLOOKUP(B11406,Tabla_CyP,2,FALSE),"")</f>
        <v xml:space="preserve"> VARIOS</v>
      </c>
      <c r="E11406" s="90"/>
      <c r="G11406" s="265"/>
    </row>
    <row r="11407" spans="1:7" ht="24" customHeight="1" x14ac:dyDescent="0.2">
      <c r="A11407" s="264" t="s">
        <v>24</v>
      </c>
      <c r="B11407" s="93" t="str">
        <f>IFERROR(VLOOKUP(COUNTIF($A$1:A11407,"ANALISIS DE PRECIOS"),Tabla_NumeroItem,2,FALSE),"")</f>
        <v>24.3.9</v>
      </c>
      <c r="C11407" s="84" t="str">
        <f>IFERROR(VLOOKUP(B11407,Tabla_CyP,2,FALSE),"")</f>
        <v>Modulo biblioteca (1 p/ sala)</v>
      </c>
      <c r="D11407" s="89"/>
      <c r="E11407" s="90"/>
      <c r="F11407" s="88" t="s">
        <v>25</v>
      </c>
      <c r="G11407" s="266" t="str">
        <f>IFERROR(VLOOKUP(B11407,Tabla_CyP,4,FALSE),"")</f>
        <v>Un</v>
      </c>
    </row>
    <row r="11408" spans="1:7" ht="24" customHeight="1" x14ac:dyDescent="0.2">
      <c r="A11408" s="264"/>
      <c r="B11408" s="83"/>
      <c r="D11408" s="89"/>
      <c r="E11408" s="90"/>
      <c r="G11408" s="265"/>
    </row>
    <row r="11409" spans="1:123" ht="24" customHeight="1" x14ac:dyDescent="0.2">
      <c r="A11409" s="425" t="s">
        <v>506</v>
      </c>
      <c r="B11409" s="426"/>
      <c r="C11409" s="427" t="s">
        <v>0</v>
      </c>
      <c r="D11409" s="427" t="s">
        <v>26</v>
      </c>
      <c r="E11409" s="429" t="s">
        <v>27</v>
      </c>
      <c r="F11409" s="431" t="s">
        <v>28</v>
      </c>
      <c r="G11409" s="431" t="s">
        <v>29</v>
      </c>
    </row>
    <row r="11410" spans="1:123" s="89" customFormat="1" ht="24" customHeight="1" x14ac:dyDescent="0.2">
      <c r="A11410" s="94" t="s">
        <v>507</v>
      </c>
      <c r="B11410" s="94" t="s">
        <v>508</v>
      </c>
      <c r="C11410" s="428"/>
      <c r="D11410" s="428"/>
      <c r="E11410" s="430"/>
      <c r="F11410" s="432"/>
      <c r="G11410" s="432"/>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
      <c r="A11411" s="267"/>
      <c r="B11411" s="95"/>
      <c r="C11411" s="133" t="s">
        <v>603</v>
      </c>
      <c r="D11411" s="96"/>
      <c r="E11411" s="97"/>
      <c r="F11411" s="98"/>
      <c r="G11411" s="268"/>
    </row>
    <row r="11412" spans="1:123" s="213" customFormat="1" ht="24" customHeight="1" x14ac:dyDescent="0.2">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
      <c r="A11426" s="270"/>
      <c r="D11426" s="89"/>
      <c r="E11426" s="90"/>
      <c r="F11426" s="256" t="s">
        <v>30</v>
      </c>
      <c r="G11426" s="271">
        <f>SUBTOTAL(9,G11412:G11425)</f>
        <v>0</v>
      </c>
    </row>
    <row r="11427" spans="1:7" ht="24" customHeight="1" x14ac:dyDescent="0.2">
      <c r="A11427" s="270"/>
      <c r="C11427" s="99" t="s">
        <v>604</v>
      </c>
      <c r="D11427" s="89"/>
      <c r="E11427" s="90"/>
      <c r="G11427" s="272"/>
    </row>
    <row r="11428" spans="1:7" s="213" customFormat="1" ht="24" customHeight="1" x14ac:dyDescent="0.2">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
      <c r="A11436" s="270"/>
      <c r="D11436" s="89"/>
      <c r="E11436" s="90"/>
      <c r="F11436" s="256" t="s">
        <v>31</v>
      </c>
      <c r="G11436" s="271">
        <f>SUBTOTAL(9,G11428:G11435)</f>
        <v>0</v>
      </c>
    </row>
    <row r="11437" spans="1:7" ht="24" customHeight="1" x14ac:dyDescent="0.2">
      <c r="A11437" s="270"/>
      <c r="C11437" s="99" t="s">
        <v>605</v>
      </c>
      <c r="D11437" s="89"/>
      <c r="E11437" s="90"/>
      <c r="G11437" s="272"/>
    </row>
    <row r="11438" spans="1:7" s="213" customFormat="1" ht="24" customHeight="1" x14ac:dyDescent="0.2">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
      <c r="A11447" s="273"/>
      <c r="B11447" s="89"/>
      <c r="D11447" s="89"/>
      <c r="E11447" s="90"/>
      <c r="F11447" s="256" t="s">
        <v>32</v>
      </c>
      <c r="G11447" s="271">
        <f>SUBTOTAL(9,G11438:G11446)</f>
        <v>0</v>
      </c>
    </row>
    <row r="11448" spans="1:7" ht="24" customHeight="1" x14ac:dyDescent="0.2">
      <c r="A11448" s="274"/>
      <c r="B11448" s="89"/>
      <c r="D11448" s="89"/>
      <c r="E11448" s="90"/>
      <c r="G11448" s="272"/>
    </row>
    <row r="11449" spans="1:7" ht="24" customHeight="1" x14ac:dyDescent="0.2">
      <c r="A11449" s="275" t="str">
        <f>B11407</f>
        <v>24.3.9</v>
      </c>
      <c r="B11449" s="276" t="str">
        <f>C11407</f>
        <v>Modulo biblioteca (1 p/ sala)</v>
      </c>
      <c r="C11449" s="96"/>
      <c r="D11449" s="96" t="s">
        <v>33</v>
      </c>
      <c r="E11449" s="97"/>
      <c r="F11449" s="278" t="s">
        <v>34</v>
      </c>
      <c r="G11449" s="277">
        <f>SUBTOTAL(9,G11412:G11448)</f>
        <v>0</v>
      </c>
    </row>
    <row r="11451" spans="1:7" ht="24" customHeight="1" x14ac:dyDescent="0.2">
      <c r="A11451" s="257" t="s">
        <v>36</v>
      </c>
      <c r="B11451" s="258"/>
      <c r="C11451" s="258"/>
      <c r="D11451" s="258"/>
      <c r="E11451" s="258"/>
      <c r="F11451" s="258"/>
      <c r="G11451" s="259"/>
    </row>
    <row r="11452" spans="1:7" ht="24" customHeight="1" x14ac:dyDescent="0.2">
      <c r="A11452" s="260" t="s">
        <v>601</v>
      </c>
      <c r="B11452" s="85" t="str">
        <f>Comitente</f>
        <v>SUBSECRETARIA DE ARQUITECTURA</v>
      </c>
      <c r="C11452" s="81"/>
      <c r="D11452" s="86"/>
      <c r="E11452" s="86"/>
      <c r="F11452" s="87"/>
      <c r="G11452" s="261"/>
    </row>
    <row r="11453" spans="1:7" ht="24" customHeight="1" x14ac:dyDescent="0.2">
      <c r="A11453" s="260" t="s">
        <v>602</v>
      </c>
      <c r="B11453" s="85">
        <f>Contratista</f>
        <v>0</v>
      </c>
      <c r="C11453" s="82"/>
      <c r="D11453" s="82"/>
      <c r="E11453" s="82"/>
      <c r="F11453" s="88"/>
      <c r="G11453" s="262"/>
    </row>
    <row r="11454" spans="1:7" ht="24" customHeight="1" x14ac:dyDescent="0.2">
      <c r="A11454" s="260" t="s">
        <v>23</v>
      </c>
      <c r="B11454" s="85" t="str">
        <f>Obra</f>
        <v>ENI Nº 66</v>
      </c>
      <c r="C11454" s="82"/>
      <c r="D11454" s="82"/>
      <c r="E11454" s="82"/>
      <c r="F11454" s="88" t="s">
        <v>37</v>
      </c>
      <c r="G11454" s="263">
        <f>Fecha_Base</f>
        <v>0</v>
      </c>
    </row>
    <row r="11455" spans="1:7" ht="24" customHeight="1" x14ac:dyDescent="0.2">
      <c r="A11455" s="264" t="s">
        <v>600</v>
      </c>
      <c r="B11455" s="83" t="str">
        <f>Ubicación</f>
        <v>9 de Julio</v>
      </c>
      <c r="C11455" s="83"/>
      <c r="D11455" s="89"/>
      <c r="E11455" s="90"/>
      <c r="G11455" s="265"/>
    </row>
    <row r="11456" spans="1:7" ht="24" customHeight="1" x14ac:dyDescent="0.2">
      <c r="A11456" s="264" t="s">
        <v>38</v>
      </c>
      <c r="B11456" s="92">
        <f>IFERROR(VALUE(LEFT(B11457,FIND(".",B11457)-1)),"")</f>
        <v>24</v>
      </c>
      <c r="C11456" s="84" t="str">
        <f>IFERROR(VLOOKUP(B11456,Tabla_CyP,2,FALSE),"")</f>
        <v xml:space="preserve"> VARIOS</v>
      </c>
      <c r="E11456" s="90"/>
      <c r="G11456" s="265"/>
    </row>
    <row r="11457" spans="1:123" ht="24" customHeight="1" x14ac:dyDescent="0.2">
      <c r="A11457" s="264" t="s">
        <v>24</v>
      </c>
      <c r="B11457" s="93" t="str">
        <f>IFERROR(VLOOKUP(COUNTIF($A$1:A11457,"ANALISIS DE PRECIOS"),Tabla_NumeroItem,2,FALSE),"")</f>
        <v>24.3.10</v>
      </c>
      <c r="C11457" s="84" t="str">
        <f>IFERROR(VLOOKUP(B11457,Tabla_CyP,2,FALSE),"")</f>
        <v>Escritorio p/ direccion</v>
      </c>
      <c r="D11457" s="89"/>
      <c r="E11457" s="90"/>
      <c r="F11457" s="88" t="s">
        <v>25</v>
      </c>
      <c r="G11457" s="266" t="str">
        <f>IFERROR(VLOOKUP(B11457,Tabla_CyP,4,FALSE),"")</f>
        <v>Un</v>
      </c>
    </row>
    <row r="11458" spans="1:123" ht="24" customHeight="1" x14ac:dyDescent="0.2">
      <c r="A11458" s="264"/>
      <c r="B11458" s="83"/>
      <c r="D11458" s="89"/>
      <c r="E11458" s="90"/>
      <c r="G11458" s="265"/>
    </row>
    <row r="11459" spans="1:123" ht="24" customHeight="1" x14ac:dyDescent="0.2">
      <c r="A11459" s="425" t="s">
        <v>506</v>
      </c>
      <c r="B11459" s="426"/>
      <c r="C11459" s="427" t="s">
        <v>0</v>
      </c>
      <c r="D11459" s="427" t="s">
        <v>26</v>
      </c>
      <c r="E11459" s="429" t="s">
        <v>27</v>
      </c>
      <c r="F11459" s="431" t="s">
        <v>28</v>
      </c>
      <c r="G11459" s="431" t="s">
        <v>29</v>
      </c>
    </row>
    <row r="11460" spans="1:123" s="89" customFormat="1" ht="24" customHeight="1" x14ac:dyDescent="0.2">
      <c r="A11460" s="94" t="s">
        <v>507</v>
      </c>
      <c r="B11460" s="94" t="s">
        <v>508</v>
      </c>
      <c r="C11460" s="428"/>
      <c r="D11460" s="428"/>
      <c r="E11460" s="430"/>
      <c r="F11460" s="432"/>
      <c r="G11460" s="432"/>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
      <c r="A11461" s="267"/>
      <c r="B11461" s="95"/>
      <c r="C11461" s="133" t="s">
        <v>603</v>
      </c>
      <c r="D11461" s="96"/>
      <c r="E11461" s="97"/>
      <c r="F11461" s="98"/>
      <c r="G11461" s="268"/>
    </row>
    <row r="11462" spans="1:123" s="213" customFormat="1" ht="24" customHeight="1" x14ac:dyDescent="0.2">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
      <c r="A11476" s="270"/>
      <c r="D11476" s="89"/>
      <c r="E11476" s="90"/>
      <c r="F11476" s="256" t="s">
        <v>30</v>
      </c>
      <c r="G11476" s="271">
        <f>SUBTOTAL(9,G11462:G11475)</f>
        <v>0</v>
      </c>
    </row>
    <row r="11477" spans="1:7" ht="24" customHeight="1" x14ac:dyDescent="0.2">
      <c r="A11477" s="270"/>
      <c r="C11477" s="99" t="s">
        <v>604</v>
      </c>
      <c r="D11477" s="89"/>
      <c r="E11477" s="90"/>
      <c r="G11477" s="272"/>
    </row>
    <row r="11478" spans="1:7" s="213" customFormat="1" ht="24" customHeight="1" x14ac:dyDescent="0.2">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
      <c r="A11486" s="270"/>
      <c r="D11486" s="89"/>
      <c r="E11486" s="90"/>
      <c r="F11486" s="256" t="s">
        <v>31</v>
      </c>
      <c r="G11486" s="271">
        <f>SUBTOTAL(9,G11478:G11485)</f>
        <v>0</v>
      </c>
    </row>
    <row r="11487" spans="1:7" ht="24" customHeight="1" x14ac:dyDescent="0.2">
      <c r="A11487" s="270"/>
      <c r="C11487" s="99" t="s">
        <v>605</v>
      </c>
      <c r="D11487" s="89"/>
      <c r="E11487" s="90"/>
      <c r="G11487" s="272"/>
    </row>
    <row r="11488" spans="1:7" s="213" customFormat="1" ht="24" customHeight="1" x14ac:dyDescent="0.2">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
      <c r="A11497" s="273"/>
      <c r="B11497" s="89"/>
      <c r="D11497" s="89"/>
      <c r="E11497" s="90"/>
      <c r="F11497" s="256" t="s">
        <v>32</v>
      </c>
      <c r="G11497" s="271">
        <f>SUBTOTAL(9,G11488:G11496)</f>
        <v>0</v>
      </c>
    </row>
    <row r="11498" spans="1:7" ht="24" customHeight="1" x14ac:dyDescent="0.2">
      <c r="A11498" s="274"/>
      <c r="B11498" s="89"/>
      <c r="D11498" s="89"/>
      <c r="E11498" s="90"/>
      <c r="G11498" s="272"/>
    </row>
    <row r="11499" spans="1:7" ht="24" customHeight="1" x14ac:dyDescent="0.2">
      <c r="A11499" s="275" t="str">
        <f>B11457</f>
        <v>24.3.10</v>
      </c>
      <c r="B11499" s="276" t="str">
        <f>C11457</f>
        <v>Escritorio p/ direccion</v>
      </c>
      <c r="C11499" s="96"/>
      <c r="D11499" s="96" t="s">
        <v>33</v>
      </c>
      <c r="E11499" s="97"/>
      <c r="F11499" s="278" t="s">
        <v>34</v>
      </c>
      <c r="G11499" s="277">
        <f>SUBTOTAL(9,G11462:G11498)</f>
        <v>0</v>
      </c>
    </row>
    <row r="11501" spans="1:7" ht="24" customHeight="1" x14ac:dyDescent="0.2">
      <c r="A11501" s="257" t="s">
        <v>36</v>
      </c>
      <c r="B11501" s="258"/>
      <c r="C11501" s="258"/>
      <c r="D11501" s="258"/>
      <c r="E11501" s="258"/>
      <c r="F11501" s="258"/>
      <c r="G11501" s="259"/>
    </row>
    <row r="11502" spans="1:7" ht="24" customHeight="1" x14ac:dyDescent="0.2">
      <c r="A11502" s="260" t="s">
        <v>601</v>
      </c>
      <c r="B11502" s="85" t="str">
        <f>Comitente</f>
        <v>SUBSECRETARIA DE ARQUITECTURA</v>
      </c>
      <c r="C11502" s="81"/>
      <c r="D11502" s="86"/>
      <c r="E11502" s="86"/>
      <c r="F11502" s="87"/>
      <c r="G11502" s="261"/>
    </row>
    <row r="11503" spans="1:7" ht="24" customHeight="1" x14ac:dyDescent="0.2">
      <c r="A11503" s="260" t="s">
        <v>602</v>
      </c>
      <c r="B11503" s="85">
        <f>Contratista</f>
        <v>0</v>
      </c>
      <c r="C11503" s="82"/>
      <c r="D11503" s="82"/>
      <c r="E11503" s="82"/>
      <c r="F11503" s="88"/>
      <c r="G11503" s="262"/>
    </row>
    <row r="11504" spans="1:7" ht="24" customHeight="1" x14ac:dyDescent="0.2">
      <c r="A11504" s="260" t="s">
        <v>23</v>
      </c>
      <c r="B11504" s="85" t="str">
        <f>Obra</f>
        <v>ENI Nº 66</v>
      </c>
      <c r="C11504" s="82"/>
      <c r="D11504" s="82"/>
      <c r="E11504" s="82"/>
      <c r="F11504" s="88" t="s">
        <v>37</v>
      </c>
      <c r="G11504" s="263">
        <f>Fecha_Base</f>
        <v>0</v>
      </c>
    </row>
    <row r="11505" spans="1:123" ht="24" customHeight="1" x14ac:dyDescent="0.2">
      <c r="A11505" s="264" t="s">
        <v>600</v>
      </c>
      <c r="B11505" s="83" t="str">
        <f>Ubicación</f>
        <v>9 de Julio</v>
      </c>
      <c r="C11505" s="83"/>
      <c r="D11505" s="89"/>
      <c r="E11505" s="90"/>
      <c r="G11505" s="265"/>
    </row>
    <row r="11506" spans="1:123" ht="24" customHeight="1" x14ac:dyDescent="0.2">
      <c r="A11506" s="264" t="s">
        <v>38</v>
      </c>
      <c r="B11506" s="92">
        <f>IFERROR(VALUE(LEFT(B11507,FIND(".",B11507)-1)),"")</f>
        <v>24</v>
      </c>
      <c r="C11506" s="84" t="str">
        <f>IFERROR(VLOOKUP(B11506,Tabla_CyP,2,FALSE),"")</f>
        <v xml:space="preserve"> VARIOS</v>
      </c>
      <c r="E11506" s="90"/>
      <c r="G11506" s="265"/>
    </row>
    <row r="11507" spans="1:123" ht="24" customHeight="1" x14ac:dyDescent="0.2">
      <c r="A11507" s="264" t="s">
        <v>24</v>
      </c>
      <c r="B11507" s="93" t="str">
        <f>IFERROR(VLOOKUP(COUNTIF($A$1:A11507,"ANALISIS DE PRECIOS"),Tabla_NumeroItem,2,FALSE),"")</f>
        <v>24.3.11</v>
      </c>
      <c r="C11507" s="84" t="str">
        <f>IFERROR(VLOOKUP(B11507,Tabla_CyP,2,FALSE),"")</f>
        <v xml:space="preserve">Silla Monocasco SM-1 </v>
      </c>
      <c r="D11507" s="89"/>
      <c r="E11507" s="90"/>
      <c r="F11507" s="88" t="s">
        <v>25</v>
      </c>
      <c r="G11507" s="266" t="str">
        <f>IFERROR(VLOOKUP(B11507,Tabla_CyP,4,FALSE),"")</f>
        <v>Un</v>
      </c>
    </row>
    <row r="11508" spans="1:123" ht="24" customHeight="1" x14ac:dyDescent="0.2">
      <c r="A11508" s="264"/>
      <c r="B11508" s="83"/>
      <c r="D11508" s="89"/>
      <c r="E11508" s="90"/>
      <c r="G11508" s="265"/>
    </row>
    <row r="11509" spans="1:123" ht="24" customHeight="1" x14ac:dyDescent="0.2">
      <c r="A11509" s="425" t="s">
        <v>506</v>
      </c>
      <c r="B11509" s="426"/>
      <c r="C11509" s="427" t="s">
        <v>0</v>
      </c>
      <c r="D11509" s="427" t="s">
        <v>26</v>
      </c>
      <c r="E11509" s="429" t="s">
        <v>27</v>
      </c>
      <c r="F11509" s="431" t="s">
        <v>28</v>
      </c>
      <c r="G11509" s="431" t="s">
        <v>29</v>
      </c>
    </row>
    <row r="11510" spans="1:123" s="89" customFormat="1" ht="24" customHeight="1" x14ac:dyDescent="0.2">
      <c r="A11510" s="94" t="s">
        <v>507</v>
      </c>
      <c r="B11510" s="94" t="s">
        <v>508</v>
      </c>
      <c r="C11510" s="428"/>
      <c r="D11510" s="428"/>
      <c r="E11510" s="430"/>
      <c r="F11510" s="432"/>
      <c r="G11510" s="432"/>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
      <c r="A11511" s="267"/>
      <c r="B11511" s="95"/>
      <c r="C11511" s="133" t="s">
        <v>603</v>
      </c>
      <c r="D11511" s="96"/>
      <c r="E11511" s="97"/>
      <c r="F11511" s="98"/>
      <c r="G11511" s="268"/>
    </row>
    <row r="11512" spans="1:123" s="213" customFormat="1" ht="24" customHeight="1" x14ac:dyDescent="0.2">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
      <c r="A11526" s="270"/>
      <c r="D11526" s="89"/>
      <c r="E11526" s="90"/>
      <c r="F11526" s="256" t="s">
        <v>30</v>
      </c>
      <c r="G11526" s="271">
        <f>SUBTOTAL(9,G11512:G11525)</f>
        <v>0</v>
      </c>
    </row>
    <row r="11527" spans="1:7" ht="24" customHeight="1" x14ac:dyDescent="0.2">
      <c r="A11527" s="270"/>
      <c r="C11527" s="99" t="s">
        <v>604</v>
      </c>
      <c r="D11527" s="89"/>
      <c r="E11527" s="90"/>
      <c r="G11527" s="272"/>
    </row>
    <row r="11528" spans="1:7" s="213" customFormat="1" ht="24" customHeight="1" x14ac:dyDescent="0.2">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
      <c r="A11536" s="270"/>
      <c r="D11536" s="89"/>
      <c r="E11536" s="90"/>
      <c r="F11536" s="256" t="s">
        <v>31</v>
      </c>
      <c r="G11536" s="271">
        <f>SUBTOTAL(9,G11528:G11535)</f>
        <v>0</v>
      </c>
    </row>
    <row r="11537" spans="1:7" ht="24" customHeight="1" x14ac:dyDescent="0.2">
      <c r="A11537" s="270"/>
      <c r="C11537" s="99" t="s">
        <v>605</v>
      </c>
      <c r="D11537" s="89"/>
      <c r="E11537" s="90"/>
      <c r="G11537" s="272"/>
    </row>
    <row r="11538" spans="1:7" s="213" customFormat="1" ht="24" customHeight="1" x14ac:dyDescent="0.2">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
      <c r="A11547" s="273"/>
      <c r="B11547" s="89"/>
      <c r="D11547" s="89"/>
      <c r="E11547" s="90"/>
      <c r="F11547" s="256" t="s">
        <v>32</v>
      </c>
      <c r="G11547" s="271">
        <f>SUBTOTAL(9,G11538:G11546)</f>
        <v>0</v>
      </c>
    </row>
    <row r="11548" spans="1:7" ht="24" customHeight="1" x14ac:dyDescent="0.2">
      <c r="A11548" s="274"/>
      <c r="B11548" s="89"/>
      <c r="D11548" s="89"/>
      <c r="E11548" s="90"/>
      <c r="G11548" s="272"/>
    </row>
    <row r="11549" spans="1:7" ht="24" customHeight="1" x14ac:dyDescent="0.2">
      <c r="A11549" s="275" t="str">
        <f>B11507</f>
        <v>24.3.11</v>
      </c>
      <c r="B11549" s="276" t="str">
        <f>C11507</f>
        <v xml:space="preserve">Silla Monocasco SM-1 </v>
      </c>
      <c r="C11549" s="96"/>
      <c r="D11549" s="96" t="s">
        <v>33</v>
      </c>
      <c r="E11549" s="97"/>
      <c r="F11549" s="278" t="s">
        <v>34</v>
      </c>
      <c r="G11549" s="277">
        <f>SUBTOTAL(9,G11512:G11548)</f>
        <v>0</v>
      </c>
    </row>
    <row r="11551" spans="1:7" ht="24" customHeight="1" x14ac:dyDescent="0.2">
      <c r="A11551" s="257" t="s">
        <v>36</v>
      </c>
      <c r="B11551" s="258"/>
      <c r="C11551" s="258"/>
      <c r="D11551" s="258"/>
      <c r="E11551" s="258"/>
      <c r="F11551" s="258"/>
      <c r="G11551" s="259"/>
    </row>
    <row r="11552" spans="1:7" ht="24" customHeight="1" x14ac:dyDescent="0.2">
      <c r="A11552" s="260" t="s">
        <v>601</v>
      </c>
      <c r="B11552" s="85" t="str">
        <f>Comitente</f>
        <v>SUBSECRETARIA DE ARQUITECTURA</v>
      </c>
      <c r="C11552" s="81"/>
      <c r="D11552" s="86"/>
      <c r="E11552" s="86"/>
      <c r="F11552" s="87"/>
      <c r="G11552" s="261"/>
    </row>
    <row r="11553" spans="1:123" ht="24" customHeight="1" x14ac:dyDescent="0.2">
      <c r="A11553" s="260" t="s">
        <v>602</v>
      </c>
      <c r="B11553" s="85">
        <f>Contratista</f>
        <v>0</v>
      </c>
      <c r="C11553" s="82"/>
      <c r="D11553" s="82"/>
      <c r="E11553" s="82"/>
      <c r="F11553" s="88"/>
      <c r="G11553" s="262"/>
    </row>
    <row r="11554" spans="1:123" ht="24" customHeight="1" x14ac:dyDescent="0.2">
      <c r="A11554" s="260" t="s">
        <v>23</v>
      </c>
      <c r="B11554" s="85" t="str">
        <f>Obra</f>
        <v>ENI Nº 66</v>
      </c>
      <c r="C11554" s="82"/>
      <c r="D11554" s="82"/>
      <c r="E11554" s="82"/>
      <c r="F11554" s="88" t="s">
        <v>37</v>
      </c>
      <c r="G11554" s="263">
        <f>Fecha_Base</f>
        <v>0</v>
      </c>
    </row>
    <row r="11555" spans="1:123" ht="24" customHeight="1" x14ac:dyDescent="0.2">
      <c r="A11555" s="264" t="s">
        <v>600</v>
      </c>
      <c r="B11555" s="83" t="str">
        <f>Ubicación</f>
        <v>9 de Julio</v>
      </c>
      <c r="C11555" s="83"/>
      <c r="D11555" s="89"/>
      <c r="E11555" s="90"/>
      <c r="G11555" s="265"/>
    </row>
    <row r="11556" spans="1:123" ht="24" customHeight="1" x14ac:dyDescent="0.2">
      <c r="A11556" s="264" t="s">
        <v>38</v>
      </c>
      <c r="B11556" s="92">
        <f>IFERROR(VALUE(LEFT(B11557,FIND(".",B11557)-1)),"")</f>
        <v>24</v>
      </c>
      <c r="C11556" s="84" t="str">
        <f>IFERROR(VLOOKUP(B11556,Tabla_CyP,2,FALSE),"")</f>
        <v xml:space="preserve"> VARIOS</v>
      </c>
      <c r="E11556" s="90"/>
      <c r="G11556" s="265"/>
    </row>
    <row r="11557" spans="1:123" ht="24" customHeight="1" x14ac:dyDescent="0.2">
      <c r="A11557" s="264" t="s">
        <v>24</v>
      </c>
      <c r="B11557" s="93" t="str">
        <f>IFERROR(VLOOKUP(COUNTIF($A$1:A11557,"ANALISIS DE PRECIOS"),Tabla_NumeroItem,2,FALSE),"")</f>
        <v>24.3.12</v>
      </c>
      <c r="C11557" s="84" t="str">
        <f>IFERROR(VLOOKUP(B11557,Tabla_CyP,2,FALSE),"")</f>
        <v xml:space="preserve">Armario   </v>
      </c>
      <c r="D11557" s="89"/>
      <c r="E11557" s="90"/>
      <c r="F11557" s="88" t="s">
        <v>25</v>
      </c>
      <c r="G11557" s="266" t="str">
        <f>IFERROR(VLOOKUP(B11557,Tabla_CyP,4,FALSE),"")</f>
        <v>Un</v>
      </c>
    </row>
    <row r="11558" spans="1:123" ht="24" customHeight="1" x14ac:dyDescent="0.2">
      <c r="A11558" s="264"/>
      <c r="B11558" s="83"/>
      <c r="D11558" s="89"/>
      <c r="E11558" s="90"/>
      <c r="G11558" s="265"/>
    </row>
    <row r="11559" spans="1:123" ht="24" customHeight="1" x14ac:dyDescent="0.2">
      <c r="A11559" s="425" t="s">
        <v>506</v>
      </c>
      <c r="B11559" s="426"/>
      <c r="C11559" s="427" t="s">
        <v>0</v>
      </c>
      <c r="D11559" s="427" t="s">
        <v>26</v>
      </c>
      <c r="E11559" s="429" t="s">
        <v>27</v>
      </c>
      <c r="F11559" s="431" t="s">
        <v>28</v>
      </c>
      <c r="G11559" s="431" t="s">
        <v>29</v>
      </c>
    </row>
    <row r="11560" spans="1:123" s="89" customFormat="1" ht="24" customHeight="1" x14ac:dyDescent="0.2">
      <c r="A11560" s="94" t="s">
        <v>507</v>
      </c>
      <c r="B11560" s="94" t="s">
        <v>508</v>
      </c>
      <c r="C11560" s="428"/>
      <c r="D11560" s="428"/>
      <c r="E11560" s="430"/>
      <c r="F11560" s="432"/>
      <c r="G11560" s="432"/>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
      <c r="A11561" s="267"/>
      <c r="B11561" s="95"/>
      <c r="C11561" s="133" t="s">
        <v>603</v>
      </c>
      <c r="D11561" s="96"/>
      <c r="E11561" s="97"/>
      <c r="F11561" s="98"/>
      <c r="G11561" s="268"/>
    </row>
    <row r="11562" spans="1:123" s="213" customFormat="1" ht="24" customHeight="1" x14ac:dyDescent="0.2">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
      <c r="A11576" s="270"/>
      <c r="D11576" s="89"/>
      <c r="E11576" s="90"/>
      <c r="F11576" s="256" t="s">
        <v>30</v>
      </c>
      <c r="G11576" s="271">
        <f>SUBTOTAL(9,G11562:G11575)</f>
        <v>0</v>
      </c>
    </row>
    <row r="11577" spans="1:7" ht="24" customHeight="1" x14ac:dyDescent="0.2">
      <c r="A11577" s="270"/>
      <c r="C11577" s="99" t="s">
        <v>604</v>
      </c>
      <c r="D11577" s="89"/>
      <c r="E11577" s="90"/>
      <c r="G11577" s="272"/>
    </row>
    <row r="11578" spans="1:7" s="213" customFormat="1" ht="24" customHeight="1" x14ac:dyDescent="0.2">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
      <c r="A11586" s="270"/>
      <c r="D11586" s="89"/>
      <c r="E11586" s="90"/>
      <c r="F11586" s="256" t="s">
        <v>31</v>
      </c>
      <c r="G11586" s="271">
        <f>SUBTOTAL(9,G11578:G11585)</f>
        <v>0</v>
      </c>
    </row>
    <row r="11587" spans="1:7" ht="24" customHeight="1" x14ac:dyDescent="0.2">
      <c r="A11587" s="270"/>
      <c r="C11587" s="99" t="s">
        <v>605</v>
      </c>
      <c r="D11587" s="89"/>
      <c r="E11587" s="90"/>
      <c r="G11587" s="272"/>
    </row>
    <row r="11588" spans="1:7" s="213" customFormat="1" ht="24" customHeight="1" x14ac:dyDescent="0.2">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
      <c r="A11597" s="273"/>
      <c r="B11597" s="89"/>
      <c r="D11597" s="89"/>
      <c r="E11597" s="90"/>
      <c r="F11597" s="256" t="s">
        <v>32</v>
      </c>
      <c r="G11597" s="271">
        <f>SUBTOTAL(9,G11588:G11596)</f>
        <v>0</v>
      </c>
    </row>
    <row r="11598" spans="1:7" ht="24" customHeight="1" x14ac:dyDescent="0.2">
      <c r="A11598" s="274"/>
      <c r="B11598" s="89"/>
      <c r="D11598" s="89"/>
      <c r="E11598" s="90"/>
      <c r="G11598" s="272"/>
    </row>
    <row r="11599" spans="1:7" ht="24" customHeight="1" x14ac:dyDescent="0.2">
      <c r="A11599" s="275" t="str">
        <f>B11557</f>
        <v>24.3.12</v>
      </c>
      <c r="B11599" s="276" t="str">
        <f>C11557</f>
        <v xml:space="preserve">Armario   </v>
      </c>
      <c r="C11599" s="96"/>
      <c r="D11599" s="96" t="s">
        <v>33</v>
      </c>
      <c r="E11599" s="97"/>
      <c r="F11599" s="278" t="s">
        <v>34</v>
      </c>
      <c r="G11599" s="277">
        <f>SUBTOTAL(9,G11562:G11598)</f>
        <v>0</v>
      </c>
    </row>
    <row r="11601" spans="1:123" ht="24" customHeight="1" x14ac:dyDescent="0.2">
      <c r="A11601" s="257" t="s">
        <v>36</v>
      </c>
      <c r="B11601" s="258"/>
      <c r="C11601" s="258"/>
      <c r="D11601" s="258"/>
      <c r="E11601" s="258"/>
      <c r="F11601" s="258"/>
      <c r="G11601" s="259"/>
    </row>
    <row r="11602" spans="1:123" ht="24" customHeight="1" x14ac:dyDescent="0.2">
      <c r="A11602" s="260" t="s">
        <v>601</v>
      </c>
      <c r="B11602" s="85" t="str">
        <f>Comitente</f>
        <v>SUBSECRETARIA DE ARQUITECTURA</v>
      </c>
      <c r="C11602" s="81"/>
      <c r="D11602" s="86"/>
      <c r="E11602" s="86"/>
      <c r="F11602" s="87"/>
      <c r="G11602" s="261"/>
    </row>
    <row r="11603" spans="1:123" ht="24" customHeight="1" x14ac:dyDescent="0.2">
      <c r="A11603" s="260" t="s">
        <v>602</v>
      </c>
      <c r="B11603" s="85">
        <f>Contratista</f>
        <v>0</v>
      </c>
      <c r="C11603" s="82"/>
      <c r="D11603" s="82"/>
      <c r="E11603" s="82"/>
      <c r="F11603" s="88"/>
      <c r="G11603" s="262"/>
    </row>
    <row r="11604" spans="1:123" ht="24" customHeight="1" x14ac:dyDescent="0.2">
      <c r="A11604" s="260" t="s">
        <v>23</v>
      </c>
      <c r="B11604" s="85" t="str">
        <f>Obra</f>
        <v>ENI Nº 66</v>
      </c>
      <c r="C11604" s="82"/>
      <c r="D11604" s="82"/>
      <c r="E11604" s="82"/>
      <c r="F11604" s="88" t="s">
        <v>37</v>
      </c>
      <c r="G11604" s="263">
        <f>Fecha_Base</f>
        <v>0</v>
      </c>
    </row>
    <row r="11605" spans="1:123" ht="24" customHeight="1" x14ac:dyDescent="0.2">
      <c r="A11605" s="264" t="s">
        <v>600</v>
      </c>
      <c r="B11605" s="83" t="str">
        <f>Ubicación</f>
        <v>9 de Julio</v>
      </c>
      <c r="C11605" s="83"/>
      <c r="D11605" s="89"/>
      <c r="E11605" s="90"/>
      <c r="G11605" s="265"/>
    </row>
    <row r="11606" spans="1:123" ht="24" customHeight="1" x14ac:dyDescent="0.2">
      <c r="A11606" s="264" t="s">
        <v>38</v>
      </c>
      <c r="B11606" s="92">
        <f>IFERROR(VALUE(LEFT(B11607,FIND(".",B11607)-1)),"")</f>
        <v>24</v>
      </c>
      <c r="C11606" s="84" t="str">
        <f>IFERROR(VLOOKUP(B11606,Tabla_CyP,2,FALSE),"")</f>
        <v xml:space="preserve"> VARIOS</v>
      </c>
      <c r="E11606" s="90"/>
      <c r="G11606" s="265"/>
    </row>
    <row r="11607" spans="1:123" ht="24" customHeight="1" x14ac:dyDescent="0.2">
      <c r="A11607" s="264" t="s">
        <v>24</v>
      </c>
      <c r="B11607" s="93" t="str">
        <f>IFERROR(VLOOKUP(COUNTIF($A$1:A11607,"ANALISIS DE PRECIOS"),Tabla_NumeroItem,2,FALSE),"")</f>
        <v>24.3.13</v>
      </c>
      <c r="C11607" s="84" t="str">
        <f>IFERROR(VLOOKUP(B11607,Tabla_CyP,2,FALSE),"")</f>
        <v>Mangrullo</v>
      </c>
      <c r="D11607" s="89"/>
      <c r="E11607" s="90"/>
      <c r="F11607" s="88" t="s">
        <v>25</v>
      </c>
      <c r="G11607" s="266" t="str">
        <f>IFERROR(VLOOKUP(B11607,Tabla_CyP,4,FALSE),"")</f>
        <v>Un</v>
      </c>
    </row>
    <row r="11608" spans="1:123" ht="24" customHeight="1" x14ac:dyDescent="0.2">
      <c r="A11608" s="264"/>
      <c r="B11608" s="83"/>
      <c r="D11608" s="89"/>
      <c r="E11608" s="90"/>
      <c r="G11608" s="265"/>
    </row>
    <row r="11609" spans="1:123" ht="24" customHeight="1" x14ac:dyDescent="0.2">
      <c r="A11609" s="425" t="s">
        <v>506</v>
      </c>
      <c r="B11609" s="426"/>
      <c r="C11609" s="427" t="s">
        <v>0</v>
      </c>
      <c r="D11609" s="427" t="s">
        <v>26</v>
      </c>
      <c r="E11609" s="429" t="s">
        <v>27</v>
      </c>
      <c r="F11609" s="431" t="s">
        <v>28</v>
      </c>
      <c r="G11609" s="431" t="s">
        <v>29</v>
      </c>
    </row>
    <row r="11610" spans="1:123" s="89" customFormat="1" ht="24" customHeight="1" x14ac:dyDescent="0.2">
      <c r="A11610" s="94" t="s">
        <v>507</v>
      </c>
      <c r="B11610" s="94" t="s">
        <v>508</v>
      </c>
      <c r="C11610" s="428"/>
      <c r="D11610" s="428"/>
      <c r="E11610" s="430"/>
      <c r="F11610" s="432"/>
      <c r="G11610" s="432"/>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
      <c r="A11611" s="267"/>
      <c r="B11611" s="95"/>
      <c r="C11611" s="133" t="s">
        <v>603</v>
      </c>
      <c r="D11611" s="96"/>
      <c r="E11611" s="97"/>
      <c r="F11611" s="98"/>
      <c r="G11611" s="268"/>
    </row>
    <row r="11612" spans="1:123" s="213" customFormat="1" ht="24" customHeight="1" x14ac:dyDescent="0.2">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
      <c r="A11626" s="270"/>
      <c r="D11626" s="89"/>
      <c r="E11626" s="90"/>
      <c r="F11626" s="256" t="s">
        <v>30</v>
      </c>
      <c r="G11626" s="271">
        <f>SUBTOTAL(9,G11612:G11625)</f>
        <v>0</v>
      </c>
    </row>
    <row r="11627" spans="1:7" ht="24" customHeight="1" x14ac:dyDescent="0.2">
      <c r="A11627" s="270"/>
      <c r="C11627" s="99" t="s">
        <v>604</v>
      </c>
      <c r="D11627" s="89"/>
      <c r="E11627" s="90"/>
      <c r="G11627" s="272"/>
    </row>
    <row r="11628" spans="1:7" s="213" customFormat="1" ht="24" customHeight="1" x14ac:dyDescent="0.2">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
      <c r="A11636" s="270"/>
      <c r="D11636" s="89"/>
      <c r="E11636" s="90"/>
      <c r="F11636" s="256" t="s">
        <v>31</v>
      </c>
      <c r="G11636" s="271">
        <f>SUBTOTAL(9,G11628:G11635)</f>
        <v>0</v>
      </c>
    </row>
    <row r="11637" spans="1:7" ht="24" customHeight="1" x14ac:dyDescent="0.2">
      <c r="A11637" s="270"/>
      <c r="C11637" s="99" t="s">
        <v>605</v>
      </c>
      <c r="D11637" s="89"/>
      <c r="E11637" s="90"/>
      <c r="G11637" s="272"/>
    </row>
    <row r="11638" spans="1:7" s="213" customFormat="1" ht="24" customHeight="1" x14ac:dyDescent="0.2">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
      <c r="A11647" s="273"/>
      <c r="B11647" s="89"/>
      <c r="D11647" s="89"/>
      <c r="E11647" s="90"/>
      <c r="F11647" s="256" t="s">
        <v>32</v>
      </c>
      <c r="G11647" s="271">
        <f>SUBTOTAL(9,G11638:G11646)</f>
        <v>0</v>
      </c>
    </row>
    <row r="11648" spans="1:7" ht="24" customHeight="1" x14ac:dyDescent="0.2">
      <c r="A11648" s="274"/>
      <c r="B11648" s="89"/>
      <c r="D11648" s="89"/>
      <c r="E11648" s="90"/>
      <c r="G11648" s="272"/>
    </row>
    <row r="11649" spans="1:123" ht="24" customHeight="1" x14ac:dyDescent="0.2">
      <c r="A11649" s="275" t="str">
        <f>B11607</f>
        <v>24.3.13</v>
      </c>
      <c r="B11649" s="276" t="str">
        <f>C11607</f>
        <v>Mangrullo</v>
      </c>
      <c r="C11649" s="96"/>
      <c r="D11649" s="96" t="s">
        <v>33</v>
      </c>
      <c r="E11649" s="97"/>
      <c r="F11649" s="278" t="s">
        <v>34</v>
      </c>
      <c r="G11649" s="277">
        <f>SUBTOTAL(9,G11612:G11648)</f>
        <v>0</v>
      </c>
    </row>
    <row r="11651" spans="1:123" ht="24" customHeight="1" x14ac:dyDescent="0.2">
      <c r="A11651" s="257" t="s">
        <v>36</v>
      </c>
      <c r="B11651" s="258"/>
      <c r="C11651" s="258"/>
      <c r="D11651" s="258"/>
      <c r="E11651" s="258"/>
      <c r="F11651" s="258"/>
      <c r="G11651" s="259"/>
    </row>
    <row r="11652" spans="1:123" ht="24" customHeight="1" x14ac:dyDescent="0.2">
      <c r="A11652" s="260" t="s">
        <v>601</v>
      </c>
      <c r="B11652" s="85" t="str">
        <f>Comitente</f>
        <v>SUBSECRETARIA DE ARQUITECTURA</v>
      </c>
      <c r="C11652" s="81"/>
      <c r="D11652" s="86"/>
      <c r="E11652" s="86"/>
      <c r="F11652" s="87"/>
      <c r="G11652" s="261"/>
    </row>
    <row r="11653" spans="1:123" ht="24" customHeight="1" x14ac:dyDescent="0.2">
      <c r="A11653" s="260" t="s">
        <v>602</v>
      </c>
      <c r="B11653" s="85">
        <f>Contratista</f>
        <v>0</v>
      </c>
      <c r="C11653" s="82"/>
      <c r="D11653" s="82"/>
      <c r="E11653" s="82"/>
      <c r="F11653" s="88"/>
      <c r="G11653" s="262"/>
    </row>
    <row r="11654" spans="1:123" ht="24" customHeight="1" x14ac:dyDescent="0.2">
      <c r="A11654" s="260" t="s">
        <v>23</v>
      </c>
      <c r="B11654" s="85" t="str">
        <f>Obra</f>
        <v>ENI Nº 66</v>
      </c>
      <c r="C11654" s="82"/>
      <c r="D11654" s="82"/>
      <c r="E11654" s="82"/>
      <c r="F11654" s="88" t="s">
        <v>37</v>
      </c>
      <c r="G11654" s="263">
        <f>Fecha_Base</f>
        <v>0</v>
      </c>
    </row>
    <row r="11655" spans="1:123" ht="24" customHeight="1" x14ac:dyDescent="0.2">
      <c r="A11655" s="264" t="s">
        <v>600</v>
      </c>
      <c r="B11655" s="83" t="str">
        <f>Ubicación</f>
        <v>9 de Julio</v>
      </c>
      <c r="C11655" s="83"/>
      <c r="D11655" s="89"/>
      <c r="E11655" s="90"/>
      <c r="G11655" s="265"/>
    </row>
    <row r="11656" spans="1:123" ht="24" customHeight="1" x14ac:dyDescent="0.2">
      <c r="A11656" s="264" t="s">
        <v>38</v>
      </c>
      <c r="B11656" s="92">
        <f>IFERROR(VALUE(LEFT(B11657,FIND(".",B11657)-1)),"")</f>
        <v>24</v>
      </c>
      <c r="C11656" s="84" t="str">
        <f>IFERROR(VLOOKUP(B11656,Tabla_CyP,2,FALSE),"")</f>
        <v xml:space="preserve"> VARIOS</v>
      </c>
      <c r="E11656" s="90"/>
      <c r="G11656" s="265"/>
    </row>
    <row r="11657" spans="1:123" ht="24" customHeight="1" x14ac:dyDescent="0.2">
      <c r="A11657" s="264" t="s">
        <v>24</v>
      </c>
      <c r="B11657" s="93" t="str">
        <f>IFERROR(VLOOKUP(COUNTIF($A$1:A11657,"ANALISIS DE PRECIOS"),Tabla_NumeroItem,2,FALSE),"")</f>
        <v>24.3.14</v>
      </c>
      <c r="C11657" s="84" t="str">
        <f>IFERROR(VLOOKUP(B11657,Tabla_CyP,2,FALSE),"")</f>
        <v>Calesita</v>
      </c>
      <c r="D11657" s="89"/>
      <c r="E11657" s="90"/>
      <c r="F11657" s="88" t="s">
        <v>25</v>
      </c>
      <c r="G11657" s="266" t="str">
        <f>IFERROR(VLOOKUP(B11657,Tabla_CyP,4,FALSE),"")</f>
        <v>Un</v>
      </c>
    </row>
    <row r="11658" spans="1:123" ht="24" customHeight="1" x14ac:dyDescent="0.2">
      <c r="A11658" s="264"/>
      <c r="B11658" s="83"/>
      <c r="D11658" s="89"/>
      <c r="E11658" s="90"/>
      <c r="G11658" s="265"/>
    </row>
    <row r="11659" spans="1:123" ht="24" customHeight="1" x14ac:dyDescent="0.2">
      <c r="A11659" s="425" t="s">
        <v>506</v>
      </c>
      <c r="B11659" s="426"/>
      <c r="C11659" s="427" t="s">
        <v>0</v>
      </c>
      <c r="D11659" s="427" t="s">
        <v>26</v>
      </c>
      <c r="E11659" s="429" t="s">
        <v>27</v>
      </c>
      <c r="F11659" s="431" t="s">
        <v>28</v>
      </c>
      <c r="G11659" s="431" t="s">
        <v>29</v>
      </c>
    </row>
    <row r="11660" spans="1:123" s="89" customFormat="1" ht="24" customHeight="1" x14ac:dyDescent="0.2">
      <c r="A11660" s="94" t="s">
        <v>507</v>
      </c>
      <c r="B11660" s="94" t="s">
        <v>508</v>
      </c>
      <c r="C11660" s="428"/>
      <c r="D11660" s="428"/>
      <c r="E11660" s="430"/>
      <c r="F11660" s="432"/>
      <c r="G11660" s="432"/>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
      <c r="A11661" s="267"/>
      <c r="B11661" s="95"/>
      <c r="C11661" s="133" t="s">
        <v>603</v>
      </c>
      <c r="D11661" s="96"/>
      <c r="E11661" s="97"/>
      <c r="F11661" s="98"/>
      <c r="G11661" s="268"/>
    </row>
    <row r="11662" spans="1:123" s="213" customFormat="1" ht="24" customHeight="1" x14ac:dyDescent="0.2">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
      <c r="A11676" s="270"/>
      <c r="D11676" s="89"/>
      <c r="E11676" s="90"/>
      <c r="F11676" s="256" t="s">
        <v>30</v>
      </c>
      <c r="G11676" s="271">
        <f>SUBTOTAL(9,G11662:G11675)</f>
        <v>0</v>
      </c>
    </row>
    <row r="11677" spans="1:7" ht="24" customHeight="1" x14ac:dyDescent="0.2">
      <c r="A11677" s="270"/>
      <c r="C11677" s="99" t="s">
        <v>604</v>
      </c>
      <c r="D11677" s="89"/>
      <c r="E11677" s="90"/>
      <c r="G11677" s="272"/>
    </row>
    <row r="11678" spans="1:7" s="213" customFormat="1" ht="24" customHeight="1" x14ac:dyDescent="0.2">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
      <c r="A11686" s="270"/>
      <c r="D11686" s="89"/>
      <c r="E11686" s="90"/>
      <c r="F11686" s="256" t="s">
        <v>31</v>
      </c>
      <c r="G11686" s="271">
        <f>SUBTOTAL(9,G11678:G11685)</f>
        <v>0</v>
      </c>
    </row>
    <row r="11687" spans="1:7" ht="24" customHeight="1" x14ac:dyDescent="0.2">
      <c r="A11687" s="270"/>
      <c r="C11687" s="99" t="s">
        <v>605</v>
      </c>
      <c r="D11687" s="89"/>
      <c r="E11687" s="90"/>
      <c r="G11687" s="272"/>
    </row>
    <row r="11688" spans="1:7" s="213" customFormat="1" ht="24" customHeight="1" x14ac:dyDescent="0.2">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
      <c r="A11697" s="273"/>
      <c r="B11697" s="89"/>
      <c r="D11697" s="89"/>
      <c r="E11697" s="90"/>
      <c r="F11697" s="256" t="s">
        <v>32</v>
      </c>
      <c r="G11697" s="271">
        <f>SUBTOTAL(9,G11688:G11696)</f>
        <v>0</v>
      </c>
    </row>
    <row r="11698" spans="1:123" ht="24" customHeight="1" x14ac:dyDescent="0.2">
      <c r="A11698" s="274"/>
      <c r="B11698" s="89"/>
      <c r="D11698" s="89"/>
      <c r="E11698" s="90"/>
      <c r="G11698" s="272"/>
    </row>
    <row r="11699" spans="1:123" ht="24" customHeight="1" x14ac:dyDescent="0.2">
      <c r="A11699" s="275" t="str">
        <f>B11657</f>
        <v>24.3.14</v>
      </c>
      <c r="B11699" s="276" t="str">
        <f>C11657</f>
        <v>Calesita</v>
      </c>
      <c r="C11699" s="96"/>
      <c r="D11699" s="96" t="s">
        <v>33</v>
      </c>
      <c r="E11699" s="97"/>
      <c r="F11699" s="278" t="s">
        <v>34</v>
      </c>
      <c r="G11699" s="277">
        <f>SUBTOTAL(9,G11662:G11698)</f>
        <v>0</v>
      </c>
    </row>
    <row r="11701" spans="1:123" ht="24" customHeight="1" x14ac:dyDescent="0.2">
      <c r="A11701" s="257" t="s">
        <v>36</v>
      </c>
      <c r="B11701" s="258"/>
      <c r="C11701" s="258"/>
      <c r="D11701" s="258"/>
      <c r="E11701" s="258"/>
      <c r="F11701" s="258"/>
      <c r="G11701" s="259"/>
    </row>
    <row r="11702" spans="1:123" ht="24" customHeight="1" x14ac:dyDescent="0.2">
      <c r="A11702" s="260" t="s">
        <v>601</v>
      </c>
      <c r="B11702" s="85" t="str">
        <f>Comitente</f>
        <v>SUBSECRETARIA DE ARQUITECTURA</v>
      </c>
      <c r="C11702" s="81"/>
      <c r="D11702" s="86"/>
      <c r="E11702" s="86"/>
      <c r="F11702" s="87"/>
      <c r="G11702" s="261"/>
    </row>
    <row r="11703" spans="1:123" ht="24" customHeight="1" x14ac:dyDescent="0.2">
      <c r="A11703" s="260" t="s">
        <v>602</v>
      </c>
      <c r="B11703" s="85">
        <f>Contratista</f>
        <v>0</v>
      </c>
      <c r="C11703" s="82"/>
      <c r="D11703" s="82"/>
      <c r="E11703" s="82"/>
      <c r="F11703" s="88"/>
      <c r="G11703" s="262"/>
    </row>
    <row r="11704" spans="1:123" ht="24" customHeight="1" x14ac:dyDescent="0.2">
      <c r="A11704" s="260" t="s">
        <v>23</v>
      </c>
      <c r="B11704" s="85" t="str">
        <f>Obra</f>
        <v>ENI Nº 66</v>
      </c>
      <c r="C11704" s="82"/>
      <c r="D11704" s="82"/>
      <c r="E11704" s="82"/>
      <c r="F11704" s="88" t="s">
        <v>37</v>
      </c>
      <c r="G11704" s="263">
        <f>Fecha_Base</f>
        <v>0</v>
      </c>
    </row>
    <row r="11705" spans="1:123" ht="24" customHeight="1" x14ac:dyDescent="0.2">
      <c r="A11705" s="264" t="s">
        <v>600</v>
      </c>
      <c r="B11705" s="83" t="str">
        <f>Ubicación</f>
        <v>9 de Julio</v>
      </c>
      <c r="C11705" s="83"/>
      <c r="D11705" s="89"/>
      <c r="E11705" s="90"/>
      <c r="G11705" s="265"/>
    </row>
    <row r="11706" spans="1:123" ht="24" customHeight="1" x14ac:dyDescent="0.2">
      <c r="A11706" s="264" t="s">
        <v>38</v>
      </c>
      <c r="B11706" s="92">
        <f>IFERROR(VALUE(LEFT(B11707,FIND(".",B11707)-1)),"")</f>
        <v>24</v>
      </c>
      <c r="C11706" s="84" t="str">
        <f>IFERROR(VLOOKUP(B11706,Tabla_CyP,2,FALSE),"")</f>
        <v xml:space="preserve"> VARIOS</v>
      </c>
      <c r="E11706" s="90"/>
      <c r="G11706" s="265"/>
    </row>
    <row r="11707" spans="1:123" ht="24" customHeight="1" x14ac:dyDescent="0.2">
      <c r="A11707" s="264" t="s">
        <v>24</v>
      </c>
      <c r="B11707" s="93" t="str">
        <f>IFERROR(VLOOKUP(COUNTIF($A$1:A11707,"ANALISIS DE PRECIOS"),Tabla_NumeroItem,2,FALSE),"")</f>
        <v>24.5</v>
      </c>
      <c r="C11707" s="84" t="str">
        <f>IFERROR(VLOOKUP(B11707,Tabla_CyP,2,FALSE),"")</f>
        <v>Planos aprobados</v>
      </c>
      <c r="D11707" s="89"/>
      <c r="E11707" s="90"/>
      <c r="F11707" s="88" t="s">
        <v>25</v>
      </c>
      <c r="G11707" s="266" t="str">
        <f>IFERROR(VLOOKUP(B11707,Tabla_CyP,4,FALSE),"")</f>
        <v>Un</v>
      </c>
    </row>
    <row r="11708" spans="1:123" ht="24" customHeight="1" x14ac:dyDescent="0.2">
      <c r="A11708" s="264"/>
      <c r="B11708" s="83"/>
      <c r="D11708" s="89"/>
      <c r="E11708" s="90"/>
      <c r="G11708" s="265"/>
    </row>
    <row r="11709" spans="1:123" ht="24" customHeight="1" x14ac:dyDescent="0.2">
      <c r="A11709" s="425" t="s">
        <v>506</v>
      </c>
      <c r="B11709" s="426"/>
      <c r="C11709" s="427" t="s">
        <v>0</v>
      </c>
      <c r="D11709" s="427" t="s">
        <v>26</v>
      </c>
      <c r="E11709" s="429" t="s">
        <v>27</v>
      </c>
      <c r="F11709" s="431" t="s">
        <v>28</v>
      </c>
      <c r="G11709" s="431" t="s">
        <v>29</v>
      </c>
    </row>
    <row r="11710" spans="1:123" s="89" customFormat="1" ht="24" customHeight="1" x14ac:dyDescent="0.2">
      <c r="A11710" s="94" t="s">
        <v>507</v>
      </c>
      <c r="B11710" s="94" t="s">
        <v>508</v>
      </c>
      <c r="C11710" s="428"/>
      <c r="D11710" s="428"/>
      <c r="E11710" s="430"/>
      <c r="F11710" s="432"/>
      <c r="G11710" s="432"/>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
      <c r="A11711" s="267"/>
      <c r="B11711" s="95"/>
      <c r="C11711" s="133" t="s">
        <v>603</v>
      </c>
      <c r="D11711" s="96"/>
      <c r="E11711" s="97"/>
      <c r="F11711" s="98"/>
      <c r="G11711" s="268"/>
    </row>
    <row r="11712" spans="1:123" s="213" customFormat="1" ht="24" customHeight="1" x14ac:dyDescent="0.2">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
      <c r="A11726" s="270"/>
      <c r="D11726" s="89"/>
      <c r="E11726" s="90"/>
      <c r="F11726" s="256" t="s">
        <v>30</v>
      </c>
      <c r="G11726" s="271">
        <f>SUBTOTAL(9,G11712:G11725)</f>
        <v>0</v>
      </c>
    </row>
    <row r="11727" spans="1:7" ht="24" customHeight="1" x14ac:dyDescent="0.2">
      <c r="A11727" s="270"/>
      <c r="C11727" s="99" t="s">
        <v>604</v>
      </c>
      <c r="D11727" s="89"/>
      <c r="E11727" s="90"/>
      <c r="G11727" s="272"/>
    </row>
    <row r="11728" spans="1:7" s="213" customFormat="1" ht="24" customHeight="1" x14ac:dyDescent="0.2">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
      <c r="A11736" s="270"/>
      <c r="D11736" s="89"/>
      <c r="E11736" s="90"/>
      <c r="F11736" s="256" t="s">
        <v>31</v>
      </c>
      <c r="G11736" s="271">
        <f>SUBTOTAL(9,G11728:G11735)</f>
        <v>0</v>
      </c>
    </row>
    <row r="11737" spans="1:7" ht="24" customHeight="1" x14ac:dyDescent="0.2">
      <c r="A11737" s="270"/>
      <c r="C11737" s="99" t="s">
        <v>605</v>
      </c>
      <c r="D11737" s="89"/>
      <c r="E11737" s="90"/>
      <c r="G11737" s="272"/>
    </row>
    <row r="11738" spans="1:7" s="213" customFormat="1" ht="24" customHeight="1" x14ac:dyDescent="0.2">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
      <c r="A11747" s="273"/>
      <c r="B11747" s="89"/>
      <c r="D11747" s="89"/>
      <c r="E11747" s="90"/>
      <c r="F11747" s="256" t="s">
        <v>32</v>
      </c>
      <c r="G11747" s="271">
        <f>SUBTOTAL(9,G11738:G11746)</f>
        <v>0</v>
      </c>
    </row>
    <row r="11748" spans="1:123" ht="24" customHeight="1" x14ac:dyDescent="0.2">
      <c r="A11748" s="274"/>
      <c r="B11748" s="89"/>
      <c r="D11748" s="89"/>
      <c r="E11748" s="90"/>
      <c r="G11748" s="272"/>
    </row>
    <row r="11749" spans="1:123" ht="24" customHeight="1" x14ac:dyDescent="0.2">
      <c r="A11749" s="275" t="str">
        <f>B11707</f>
        <v>24.5</v>
      </c>
      <c r="B11749" s="276" t="str">
        <f>C11707</f>
        <v>Planos aprobados</v>
      </c>
      <c r="C11749" s="96"/>
      <c r="D11749" s="96" t="s">
        <v>33</v>
      </c>
      <c r="E11749" s="97"/>
      <c r="F11749" s="278" t="s">
        <v>34</v>
      </c>
      <c r="G11749" s="277">
        <f>SUBTOTAL(9,G11712:G11748)</f>
        <v>0</v>
      </c>
    </row>
    <row r="11751" spans="1:123" ht="24" customHeight="1" x14ac:dyDescent="0.2">
      <c r="A11751" s="257" t="s">
        <v>36</v>
      </c>
      <c r="B11751" s="258"/>
      <c r="C11751" s="258"/>
      <c r="D11751" s="258"/>
      <c r="E11751" s="258"/>
      <c r="F11751" s="258"/>
      <c r="G11751" s="259"/>
    </row>
    <row r="11752" spans="1:123" ht="24" customHeight="1" x14ac:dyDescent="0.2">
      <c r="A11752" s="260" t="s">
        <v>601</v>
      </c>
      <c r="B11752" s="85" t="str">
        <f>Comitente</f>
        <v>SUBSECRETARIA DE ARQUITECTURA</v>
      </c>
      <c r="C11752" s="81"/>
      <c r="D11752" s="86"/>
      <c r="E11752" s="86"/>
      <c r="F11752" s="87"/>
      <c r="G11752" s="261"/>
    </row>
    <row r="11753" spans="1:123" ht="24" customHeight="1" x14ac:dyDescent="0.2">
      <c r="A11753" s="260" t="s">
        <v>602</v>
      </c>
      <c r="B11753" s="85">
        <f>Contratista</f>
        <v>0</v>
      </c>
      <c r="C11753" s="82"/>
      <c r="D11753" s="82"/>
      <c r="E11753" s="82"/>
      <c r="F11753" s="88"/>
      <c r="G11753" s="262"/>
    </row>
    <row r="11754" spans="1:123" ht="24" customHeight="1" x14ac:dyDescent="0.2">
      <c r="A11754" s="260" t="s">
        <v>23</v>
      </c>
      <c r="B11754" s="85" t="str">
        <f>Obra</f>
        <v>ENI Nº 66</v>
      </c>
      <c r="C11754" s="82"/>
      <c r="D11754" s="82"/>
      <c r="E11754" s="82"/>
      <c r="F11754" s="88" t="s">
        <v>37</v>
      </c>
      <c r="G11754" s="263">
        <f>Fecha_Base</f>
        <v>0</v>
      </c>
    </row>
    <row r="11755" spans="1:123" ht="24" customHeight="1" x14ac:dyDescent="0.2">
      <c r="A11755" s="264" t="s">
        <v>600</v>
      </c>
      <c r="B11755" s="83" t="str">
        <f>Ubicación</f>
        <v>9 de Julio</v>
      </c>
      <c r="C11755" s="83"/>
      <c r="D11755" s="89"/>
      <c r="E11755" s="90"/>
      <c r="G11755" s="265"/>
    </row>
    <row r="11756" spans="1:123" ht="24" customHeight="1" x14ac:dyDescent="0.2">
      <c r="A11756" s="264" t="s">
        <v>38</v>
      </c>
      <c r="B11756" s="92" t="str">
        <f>IFERROR(VALUE(LEFT(B11757,FIND(".",B11757)-1)),"")</f>
        <v/>
      </c>
      <c r="C11756" s="84" t="str">
        <f>IFERROR(VLOOKUP(B11756,Tabla_CyP,2,FALSE),"")</f>
        <v/>
      </c>
      <c r="E11756" s="90"/>
      <c r="G11756" s="265"/>
    </row>
    <row r="11757" spans="1:123" ht="24" customHeight="1" x14ac:dyDescent="0.2">
      <c r="A11757" s="264" t="s">
        <v>24</v>
      </c>
      <c r="B11757" s="93" t="str">
        <f>IFERROR(VLOOKUP(COUNTIF($A$1:A11757,"ANALISIS DE PRECIOS"),Tabla_NumeroItem,2,FALSE),"")</f>
        <v/>
      </c>
      <c r="C11757" s="84" t="str">
        <f>IFERROR(VLOOKUP(B11757,Tabla_CyP,2,FALSE),"")</f>
        <v/>
      </c>
      <c r="D11757" s="89"/>
      <c r="E11757" s="90"/>
      <c r="F11757" s="88" t="s">
        <v>25</v>
      </c>
      <c r="G11757" s="266" t="str">
        <f>IFERROR(VLOOKUP(B11757,Tabla_CyP,4,FALSE),"")</f>
        <v/>
      </c>
    </row>
    <row r="11758" spans="1:123" ht="24" customHeight="1" x14ac:dyDescent="0.2">
      <c r="A11758" s="264"/>
      <c r="B11758" s="83"/>
      <c r="D11758" s="89"/>
      <c r="E11758" s="90"/>
      <c r="G11758" s="265"/>
    </row>
    <row r="11759" spans="1:123" ht="24" customHeight="1" x14ac:dyDescent="0.2">
      <c r="A11759" s="425" t="s">
        <v>506</v>
      </c>
      <c r="B11759" s="426"/>
      <c r="C11759" s="427" t="s">
        <v>0</v>
      </c>
      <c r="D11759" s="427" t="s">
        <v>26</v>
      </c>
      <c r="E11759" s="429" t="s">
        <v>27</v>
      </c>
      <c r="F11759" s="431" t="s">
        <v>28</v>
      </c>
      <c r="G11759" s="431" t="s">
        <v>29</v>
      </c>
    </row>
    <row r="11760" spans="1:123" s="89" customFormat="1" ht="24" customHeight="1" x14ac:dyDescent="0.2">
      <c r="A11760" s="94" t="s">
        <v>507</v>
      </c>
      <c r="B11760" s="94" t="s">
        <v>508</v>
      </c>
      <c r="C11760" s="428"/>
      <c r="D11760" s="428"/>
      <c r="E11760" s="430"/>
      <c r="F11760" s="432"/>
      <c r="G11760" s="432"/>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
      <c r="A11761" s="267"/>
      <c r="B11761" s="95"/>
      <c r="C11761" s="133" t="s">
        <v>603</v>
      </c>
      <c r="D11761" s="96"/>
      <c r="E11761" s="97"/>
      <c r="F11761" s="98"/>
      <c r="G11761" s="268"/>
    </row>
    <row r="11762" spans="1:7" s="213" customFormat="1" ht="24" customHeight="1" x14ac:dyDescent="0.2">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
      <c r="A11776" s="270"/>
      <c r="D11776" s="89"/>
      <c r="E11776" s="90"/>
      <c r="F11776" s="256" t="s">
        <v>30</v>
      </c>
      <c r="G11776" s="271">
        <f>SUBTOTAL(9,G11762:G11775)</f>
        <v>0</v>
      </c>
    </row>
    <row r="11777" spans="1:7" ht="24" customHeight="1" x14ac:dyDescent="0.2">
      <c r="A11777" s="270"/>
      <c r="C11777" s="99" t="s">
        <v>604</v>
      </c>
      <c r="D11777" s="89"/>
      <c r="E11777" s="90"/>
      <c r="G11777" s="272"/>
    </row>
    <row r="11778" spans="1:7" s="213" customFormat="1" ht="24" customHeight="1" x14ac:dyDescent="0.2">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
      <c r="A11786" s="270"/>
      <c r="D11786" s="89"/>
      <c r="E11786" s="90"/>
      <c r="F11786" s="256" t="s">
        <v>31</v>
      </c>
      <c r="G11786" s="271">
        <f>SUBTOTAL(9,G11778:G11785)</f>
        <v>0</v>
      </c>
    </row>
    <row r="11787" spans="1:7" ht="24" customHeight="1" x14ac:dyDescent="0.2">
      <c r="A11787" s="270"/>
      <c r="C11787" s="99" t="s">
        <v>605</v>
      </c>
      <c r="D11787" s="89"/>
      <c r="E11787" s="90"/>
      <c r="G11787" s="272"/>
    </row>
    <row r="11788" spans="1:7" s="213" customFormat="1" ht="24" customHeight="1" x14ac:dyDescent="0.2">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
      <c r="A11797" s="273"/>
      <c r="B11797" s="89"/>
      <c r="D11797" s="89"/>
      <c r="E11797" s="90"/>
      <c r="F11797" s="256" t="s">
        <v>32</v>
      </c>
      <c r="G11797" s="271">
        <f>SUBTOTAL(9,G11788:G11796)</f>
        <v>0</v>
      </c>
    </row>
    <row r="11798" spans="1:7" ht="24" customHeight="1" x14ac:dyDescent="0.2">
      <c r="A11798" s="274"/>
      <c r="B11798" s="89"/>
      <c r="D11798" s="89"/>
      <c r="E11798" s="90"/>
      <c r="G11798" s="272"/>
    </row>
    <row r="11799" spans="1:7" ht="24" customHeight="1" x14ac:dyDescent="0.2">
      <c r="A11799" s="275" t="str">
        <f>B11757</f>
        <v/>
      </c>
      <c r="B11799" s="276" t="str">
        <f>C11757</f>
        <v/>
      </c>
      <c r="C11799" s="96"/>
      <c r="D11799" s="96" t="s">
        <v>33</v>
      </c>
      <c r="E11799" s="97"/>
      <c r="F11799" s="278" t="s">
        <v>34</v>
      </c>
      <c r="G11799" s="277">
        <f>SUBTOTAL(9,G11762:G11798)</f>
        <v>0</v>
      </c>
    </row>
    <row r="11801" spans="1:7" ht="24" customHeight="1" x14ac:dyDescent="0.2">
      <c r="A11801" s="257" t="s">
        <v>36</v>
      </c>
      <c r="B11801" s="258"/>
      <c r="C11801" s="258"/>
      <c r="D11801" s="258"/>
      <c r="E11801" s="258"/>
      <c r="F11801" s="258"/>
      <c r="G11801" s="259"/>
    </row>
    <row r="11802" spans="1:7" ht="24" customHeight="1" x14ac:dyDescent="0.2">
      <c r="A11802" s="260" t="s">
        <v>601</v>
      </c>
      <c r="B11802" s="85" t="str">
        <f>Comitente</f>
        <v>SUBSECRETARIA DE ARQUITECTURA</v>
      </c>
      <c r="C11802" s="81"/>
      <c r="D11802" s="86"/>
      <c r="E11802" s="86"/>
      <c r="F11802" s="87"/>
      <c r="G11802" s="261"/>
    </row>
    <row r="11803" spans="1:7" ht="24" customHeight="1" x14ac:dyDescent="0.2">
      <c r="A11803" s="260" t="s">
        <v>602</v>
      </c>
      <c r="B11803" s="85">
        <f>Contratista</f>
        <v>0</v>
      </c>
      <c r="C11803" s="82"/>
      <c r="D11803" s="82"/>
      <c r="E11803" s="82"/>
      <c r="F11803" s="88"/>
      <c r="G11803" s="262"/>
    </row>
    <row r="11804" spans="1:7" ht="24" customHeight="1" x14ac:dyDescent="0.2">
      <c r="A11804" s="260" t="s">
        <v>23</v>
      </c>
      <c r="B11804" s="85" t="str">
        <f>Obra</f>
        <v>ENI Nº 66</v>
      </c>
      <c r="C11804" s="82"/>
      <c r="D11804" s="82"/>
      <c r="E11804" s="82"/>
      <c r="F11804" s="88" t="s">
        <v>37</v>
      </c>
      <c r="G11804" s="263">
        <f>Fecha_Base</f>
        <v>0</v>
      </c>
    </row>
    <row r="11805" spans="1:7" ht="24" customHeight="1" x14ac:dyDescent="0.2">
      <c r="A11805" s="264" t="s">
        <v>600</v>
      </c>
      <c r="B11805" s="83" t="str">
        <f>Ubicación</f>
        <v>9 de Julio</v>
      </c>
      <c r="C11805" s="83"/>
      <c r="D11805" s="89"/>
      <c r="E11805" s="90"/>
      <c r="G11805" s="265"/>
    </row>
    <row r="11806" spans="1:7" ht="24" customHeight="1" x14ac:dyDescent="0.2">
      <c r="A11806" s="264" t="s">
        <v>38</v>
      </c>
      <c r="B11806" s="92" t="str">
        <f>IFERROR(VALUE(LEFT(B11807,FIND(".",B11807)-1)),"")</f>
        <v/>
      </c>
      <c r="C11806" s="84" t="str">
        <f>IFERROR(VLOOKUP(B11806,Tabla_CyP,2,FALSE),"")</f>
        <v/>
      </c>
      <c r="E11806" s="90"/>
      <c r="G11806" s="265"/>
    </row>
    <row r="11807" spans="1:7" ht="24" customHeight="1" x14ac:dyDescent="0.2">
      <c r="A11807" s="264" t="s">
        <v>24</v>
      </c>
      <c r="B11807" s="93" t="str">
        <f>IFERROR(VLOOKUP(COUNTIF($A$1:A11807,"ANALISIS DE PRECIOS"),Tabla_NumeroItem,2,FALSE),"")</f>
        <v/>
      </c>
      <c r="C11807" s="84" t="str">
        <f>IFERROR(VLOOKUP(B11807,Tabla_CyP,2,FALSE),"")</f>
        <v/>
      </c>
      <c r="D11807" s="89"/>
      <c r="E11807" s="90"/>
      <c r="F11807" s="88" t="s">
        <v>25</v>
      </c>
      <c r="G11807" s="266" t="str">
        <f>IFERROR(VLOOKUP(B11807,Tabla_CyP,4,FALSE),"")</f>
        <v/>
      </c>
    </row>
    <row r="11808" spans="1:7" ht="24" customHeight="1" x14ac:dyDescent="0.2">
      <c r="A11808" s="264"/>
      <c r="B11808" s="83"/>
      <c r="D11808" s="89"/>
      <c r="E11808" s="90"/>
      <c r="G11808" s="265"/>
    </row>
    <row r="11809" spans="1:123" ht="24" customHeight="1" x14ac:dyDescent="0.2">
      <c r="A11809" s="425" t="s">
        <v>506</v>
      </c>
      <c r="B11809" s="426"/>
      <c r="C11809" s="427" t="s">
        <v>0</v>
      </c>
      <c r="D11809" s="427" t="s">
        <v>26</v>
      </c>
      <c r="E11809" s="429" t="s">
        <v>27</v>
      </c>
      <c r="F11809" s="431" t="s">
        <v>28</v>
      </c>
      <c r="G11809" s="431" t="s">
        <v>29</v>
      </c>
    </row>
    <row r="11810" spans="1:123" s="89" customFormat="1" ht="24" customHeight="1" x14ac:dyDescent="0.2">
      <c r="A11810" s="94" t="s">
        <v>507</v>
      </c>
      <c r="B11810" s="94" t="s">
        <v>508</v>
      </c>
      <c r="C11810" s="428"/>
      <c r="D11810" s="428"/>
      <c r="E11810" s="430"/>
      <c r="F11810" s="432"/>
      <c r="G11810" s="432"/>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
      <c r="A11811" s="267"/>
      <c r="B11811" s="95"/>
      <c r="C11811" s="133" t="s">
        <v>603</v>
      </c>
      <c r="D11811" s="96"/>
      <c r="E11811" s="97"/>
      <c r="F11811" s="98"/>
      <c r="G11811" s="268"/>
    </row>
    <row r="11812" spans="1:123" s="213" customFormat="1" ht="24" customHeight="1" x14ac:dyDescent="0.2">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
      <c r="A11826" s="270"/>
      <c r="D11826" s="89"/>
      <c r="E11826" s="90"/>
      <c r="F11826" s="256" t="s">
        <v>30</v>
      </c>
      <c r="G11826" s="271">
        <f>SUBTOTAL(9,G11812:G11825)</f>
        <v>0</v>
      </c>
    </row>
    <row r="11827" spans="1:7" ht="24" customHeight="1" x14ac:dyDescent="0.2">
      <c r="A11827" s="270"/>
      <c r="C11827" s="99" t="s">
        <v>604</v>
      </c>
      <c r="D11827" s="89"/>
      <c r="E11827" s="90"/>
      <c r="G11827" s="272"/>
    </row>
    <row r="11828" spans="1:7" s="213" customFormat="1" ht="24" customHeight="1" x14ac:dyDescent="0.2">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
      <c r="A11836" s="270"/>
      <c r="D11836" s="89"/>
      <c r="E11836" s="90"/>
      <c r="F11836" s="256" t="s">
        <v>31</v>
      </c>
      <c r="G11836" s="271">
        <f>SUBTOTAL(9,G11828:G11835)</f>
        <v>0</v>
      </c>
    </row>
    <row r="11837" spans="1:7" ht="24" customHeight="1" x14ac:dyDescent="0.2">
      <c r="A11837" s="270"/>
      <c r="C11837" s="99" t="s">
        <v>605</v>
      </c>
      <c r="D11837" s="89"/>
      <c r="E11837" s="90"/>
      <c r="G11837" s="272"/>
    </row>
    <row r="11838" spans="1:7" s="213" customFormat="1" ht="24" customHeight="1" x14ac:dyDescent="0.2">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
      <c r="A11847" s="273"/>
      <c r="B11847" s="89"/>
      <c r="D11847" s="89"/>
      <c r="E11847" s="90"/>
      <c r="F11847" s="256" t="s">
        <v>32</v>
      </c>
      <c r="G11847" s="271">
        <f>SUBTOTAL(9,G11838:G11846)</f>
        <v>0</v>
      </c>
    </row>
    <row r="11848" spans="1:7" ht="24" customHeight="1" x14ac:dyDescent="0.2">
      <c r="A11848" s="274"/>
      <c r="B11848" s="89"/>
      <c r="D11848" s="89"/>
      <c r="E11848" s="90"/>
      <c r="G11848" s="272"/>
    </row>
    <row r="11849" spans="1:7" ht="24" customHeight="1" x14ac:dyDescent="0.2">
      <c r="A11849" s="275" t="str">
        <f>B11807</f>
        <v/>
      </c>
      <c r="B11849" s="276" t="str">
        <f>C11807</f>
        <v/>
      </c>
      <c r="C11849" s="96"/>
      <c r="D11849" s="96" t="s">
        <v>33</v>
      </c>
      <c r="E11849" s="97"/>
      <c r="F11849" s="278" t="s">
        <v>34</v>
      </c>
      <c r="G11849" s="277">
        <f>SUBTOTAL(9,G11812:G11848)</f>
        <v>0</v>
      </c>
    </row>
    <row r="11851" spans="1:7" ht="24" customHeight="1" x14ac:dyDescent="0.2">
      <c r="A11851" s="257" t="s">
        <v>36</v>
      </c>
      <c r="B11851" s="258"/>
      <c r="C11851" s="258"/>
      <c r="D11851" s="258"/>
      <c r="E11851" s="258"/>
      <c r="F11851" s="258"/>
      <c r="G11851" s="259"/>
    </row>
    <row r="11852" spans="1:7" ht="24" customHeight="1" x14ac:dyDescent="0.2">
      <c r="A11852" s="260" t="s">
        <v>601</v>
      </c>
      <c r="B11852" s="85" t="str">
        <f>Comitente</f>
        <v>SUBSECRETARIA DE ARQUITECTURA</v>
      </c>
      <c r="C11852" s="81"/>
      <c r="D11852" s="86"/>
      <c r="E11852" s="86"/>
      <c r="F11852" s="87"/>
      <c r="G11852" s="261"/>
    </row>
    <row r="11853" spans="1:7" ht="24" customHeight="1" x14ac:dyDescent="0.2">
      <c r="A11853" s="260" t="s">
        <v>602</v>
      </c>
      <c r="B11853" s="85">
        <f>Contratista</f>
        <v>0</v>
      </c>
      <c r="C11853" s="82"/>
      <c r="D11853" s="82"/>
      <c r="E11853" s="82"/>
      <c r="F11853" s="88"/>
      <c r="G11853" s="262"/>
    </row>
    <row r="11854" spans="1:7" ht="24" customHeight="1" x14ac:dyDescent="0.2">
      <c r="A11854" s="260" t="s">
        <v>23</v>
      </c>
      <c r="B11854" s="85" t="str">
        <f>Obra</f>
        <v>ENI Nº 66</v>
      </c>
      <c r="C11854" s="82"/>
      <c r="D11854" s="82"/>
      <c r="E11854" s="82"/>
      <c r="F11854" s="88" t="s">
        <v>37</v>
      </c>
      <c r="G11854" s="263">
        <f>Fecha_Base</f>
        <v>0</v>
      </c>
    </row>
    <row r="11855" spans="1:7" ht="24" customHeight="1" x14ac:dyDescent="0.2">
      <c r="A11855" s="264" t="s">
        <v>600</v>
      </c>
      <c r="B11855" s="83" t="str">
        <f>Ubicación</f>
        <v>9 de Julio</v>
      </c>
      <c r="C11855" s="83"/>
      <c r="D11855" s="89"/>
      <c r="E11855" s="90"/>
      <c r="G11855" s="265"/>
    </row>
    <row r="11856" spans="1:7" ht="24" customHeight="1" x14ac:dyDescent="0.2">
      <c r="A11856" s="264" t="s">
        <v>38</v>
      </c>
      <c r="B11856" s="92" t="str">
        <f>IFERROR(VALUE(LEFT(B11857,FIND(".",B11857)-1)),"")</f>
        <v/>
      </c>
      <c r="C11856" s="84" t="str">
        <f>IFERROR(VLOOKUP(B11856,Tabla_CyP,2,FALSE),"")</f>
        <v/>
      </c>
      <c r="E11856" s="90"/>
      <c r="G11856" s="265"/>
    </row>
    <row r="11857" spans="1:123" ht="24" customHeight="1" x14ac:dyDescent="0.2">
      <c r="A11857" s="264" t="s">
        <v>24</v>
      </c>
      <c r="B11857" s="93" t="str">
        <f>IFERROR(VLOOKUP(COUNTIF($A$1:A11857,"ANALISIS DE PRECIOS"),Tabla_NumeroItem,2,FALSE),"")</f>
        <v/>
      </c>
      <c r="C11857" s="84" t="str">
        <f>IFERROR(VLOOKUP(B11857,Tabla_CyP,2,FALSE),"")</f>
        <v/>
      </c>
      <c r="D11857" s="89"/>
      <c r="E11857" s="90"/>
      <c r="F11857" s="88" t="s">
        <v>25</v>
      </c>
      <c r="G11857" s="266" t="str">
        <f>IFERROR(VLOOKUP(B11857,Tabla_CyP,4,FALSE),"")</f>
        <v/>
      </c>
    </row>
    <row r="11858" spans="1:123" ht="24" customHeight="1" x14ac:dyDescent="0.2">
      <c r="A11858" s="264"/>
      <c r="B11858" s="83"/>
      <c r="D11858" s="89"/>
      <c r="E11858" s="90"/>
      <c r="G11858" s="265"/>
    </row>
    <row r="11859" spans="1:123" ht="24" customHeight="1" x14ac:dyDescent="0.2">
      <c r="A11859" s="425" t="s">
        <v>506</v>
      </c>
      <c r="B11859" s="426"/>
      <c r="C11859" s="427" t="s">
        <v>0</v>
      </c>
      <c r="D11859" s="427" t="s">
        <v>26</v>
      </c>
      <c r="E11859" s="429" t="s">
        <v>27</v>
      </c>
      <c r="F11859" s="431" t="s">
        <v>28</v>
      </c>
      <c r="G11859" s="431" t="s">
        <v>29</v>
      </c>
    </row>
    <row r="11860" spans="1:123" s="89" customFormat="1" ht="24" customHeight="1" x14ac:dyDescent="0.2">
      <c r="A11860" s="94" t="s">
        <v>507</v>
      </c>
      <c r="B11860" s="94" t="s">
        <v>508</v>
      </c>
      <c r="C11860" s="428"/>
      <c r="D11860" s="428"/>
      <c r="E11860" s="430"/>
      <c r="F11860" s="432"/>
      <c r="G11860" s="432"/>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
      <c r="A11861" s="267"/>
      <c r="B11861" s="95"/>
      <c r="C11861" s="133" t="s">
        <v>603</v>
      </c>
      <c r="D11861" s="96"/>
      <c r="E11861" s="97"/>
      <c r="F11861" s="98"/>
      <c r="G11861" s="268"/>
    </row>
    <row r="11862" spans="1:123" s="213" customFormat="1" ht="24" customHeight="1" x14ac:dyDescent="0.2">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
      <c r="A11876" s="270"/>
      <c r="D11876" s="89"/>
      <c r="E11876" s="90"/>
      <c r="F11876" s="256" t="s">
        <v>30</v>
      </c>
      <c r="G11876" s="271">
        <f>SUBTOTAL(9,G11862:G11875)</f>
        <v>0</v>
      </c>
    </row>
    <row r="11877" spans="1:7" ht="24" customHeight="1" x14ac:dyDescent="0.2">
      <c r="A11877" s="270"/>
      <c r="C11877" s="99" t="s">
        <v>604</v>
      </c>
      <c r="D11877" s="89"/>
      <c r="E11877" s="90"/>
      <c r="G11877" s="272"/>
    </row>
    <row r="11878" spans="1:7" s="213" customFormat="1" ht="24" customHeight="1" x14ac:dyDescent="0.2">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
      <c r="A11886" s="270"/>
      <c r="D11886" s="89"/>
      <c r="E11886" s="90"/>
      <c r="F11886" s="256" t="s">
        <v>31</v>
      </c>
      <c r="G11886" s="271">
        <f>SUBTOTAL(9,G11878:G11885)</f>
        <v>0</v>
      </c>
    </row>
    <row r="11887" spans="1:7" ht="24" customHeight="1" x14ac:dyDescent="0.2">
      <c r="A11887" s="270"/>
      <c r="C11887" s="99" t="s">
        <v>605</v>
      </c>
      <c r="D11887" s="89"/>
      <c r="E11887" s="90"/>
      <c r="G11887" s="272"/>
    </row>
    <row r="11888" spans="1:7" s="213" customFormat="1" ht="24" customHeight="1" x14ac:dyDescent="0.2">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
      <c r="A11897" s="273"/>
      <c r="B11897" s="89"/>
      <c r="D11897" s="89"/>
      <c r="E11897" s="90"/>
      <c r="F11897" s="256" t="s">
        <v>32</v>
      </c>
      <c r="G11897" s="271">
        <f>SUBTOTAL(9,G11888:G11896)</f>
        <v>0</v>
      </c>
    </row>
    <row r="11898" spans="1:7" ht="24" customHeight="1" x14ac:dyDescent="0.2">
      <c r="A11898" s="274"/>
      <c r="B11898" s="89"/>
      <c r="D11898" s="89"/>
      <c r="E11898" s="90"/>
      <c r="G11898" s="272"/>
    </row>
    <row r="11899" spans="1:7" ht="24" customHeight="1" x14ac:dyDescent="0.2">
      <c r="A11899" s="275" t="str">
        <f>B11857</f>
        <v/>
      </c>
      <c r="B11899" s="276" t="str">
        <f>C11857</f>
        <v/>
      </c>
      <c r="C11899" s="96"/>
      <c r="D11899" s="96" t="s">
        <v>33</v>
      </c>
      <c r="E11899" s="97"/>
      <c r="F11899" s="278" t="s">
        <v>34</v>
      </c>
      <c r="G11899" s="277">
        <f>SUBTOTAL(9,G11862:G11898)</f>
        <v>0</v>
      </c>
    </row>
    <row r="11901" spans="1:7" ht="24" customHeight="1" x14ac:dyDescent="0.2">
      <c r="A11901" s="257" t="s">
        <v>36</v>
      </c>
      <c r="B11901" s="258"/>
      <c r="C11901" s="258"/>
      <c r="D11901" s="258"/>
      <c r="E11901" s="258"/>
      <c r="F11901" s="258"/>
      <c r="G11901" s="259"/>
    </row>
    <row r="11902" spans="1:7" ht="24" customHeight="1" x14ac:dyDescent="0.2">
      <c r="A11902" s="260" t="s">
        <v>601</v>
      </c>
      <c r="B11902" s="85" t="str">
        <f>Comitente</f>
        <v>SUBSECRETARIA DE ARQUITECTURA</v>
      </c>
      <c r="C11902" s="81"/>
      <c r="D11902" s="86"/>
      <c r="E11902" s="86"/>
      <c r="F11902" s="87"/>
      <c r="G11902" s="261"/>
    </row>
    <row r="11903" spans="1:7" ht="24" customHeight="1" x14ac:dyDescent="0.2">
      <c r="A11903" s="260" t="s">
        <v>602</v>
      </c>
      <c r="B11903" s="85">
        <f>Contratista</f>
        <v>0</v>
      </c>
      <c r="C11903" s="82"/>
      <c r="D11903" s="82"/>
      <c r="E11903" s="82"/>
      <c r="F11903" s="88"/>
      <c r="G11903" s="262"/>
    </row>
    <row r="11904" spans="1:7" ht="24" customHeight="1" x14ac:dyDescent="0.2">
      <c r="A11904" s="260" t="s">
        <v>23</v>
      </c>
      <c r="B11904" s="85" t="str">
        <f>Obra</f>
        <v>ENI Nº 66</v>
      </c>
      <c r="C11904" s="82"/>
      <c r="D11904" s="82"/>
      <c r="E11904" s="82"/>
      <c r="F11904" s="88" t="s">
        <v>37</v>
      </c>
      <c r="G11904" s="263">
        <f>Fecha_Base</f>
        <v>0</v>
      </c>
    </row>
    <row r="11905" spans="1:123" ht="24" customHeight="1" x14ac:dyDescent="0.2">
      <c r="A11905" s="264" t="s">
        <v>600</v>
      </c>
      <c r="B11905" s="83" t="str">
        <f>Ubicación</f>
        <v>9 de Julio</v>
      </c>
      <c r="C11905" s="83"/>
      <c r="D11905" s="89"/>
      <c r="E11905" s="90"/>
      <c r="G11905" s="265"/>
    </row>
    <row r="11906" spans="1:123" ht="24" customHeight="1" x14ac:dyDescent="0.2">
      <c r="A11906" s="264" t="s">
        <v>38</v>
      </c>
      <c r="B11906" s="92" t="str">
        <f>IFERROR(VALUE(LEFT(B11907,FIND(".",B11907)-1)),"")</f>
        <v/>
      </c>
      <c r="C11906" s="84" t="str">
        <f>IFERROR(VLOOKUP(B11906,Tabla_CyP,2,FALSE),"")</f>
        <v/>
      </c>
      <c r="E11906" s="90"/>
      <c r="G11906" s="265"/>
    </row>
    <row r="11907" spans="1:123" ht="24" customHeight="1" x14ac:dyDescent="0.2">
      <c r="A11907" s="264" t="s">
        <v>24</v>
      </c>
      <c r="B11907" s="93" t="str">
        <f>IFERROR(VLOOKUP(COUNTIF($A$1:A11907,"ANALISIS DE PRECIOS"),Tabla_NumeroItem,2,FALSE),"")</f>
        <v/>
      </c>
      <c r="C11907" s="84" t="str">
        <f>IFERROR(VLOOKUP(B11907,Tabla_CyP,2,FALSE),"")</f>
        <v/>
      </c>
      <c r="D11907" s="89"/>
      <c r="E11907" s="90"/>
      <c r="F11907" s="88" t="s">
        <v>25</v>
      </c>
      <c r="G11907" s="266" t="str">
        <f>IFERROR(VLOOKUP(B11907,Tabla_CyP,4,FALSE),"")</f>
        <v/>
      </c>
    </row>
    <row r="11908" spans="1:123" ht="24" customHeight="1" x14ac:dyDescent="0.2">
      <c r="A11908" s="264"/>
      <c r="B11908" s="83"/>
      <c r="D11908" s="89"/>
      <c r="E11908" s="90"/>
      <c r="G11908" s="265"/>
    </row>
    <row r="11909" spans="1:123" ht="24" customHeight="1" x14ac:dyDescent="0.2">
      <c r="A11909" s="425" t="s">
        <v>506</v>
      </c>
      <c r="B11909" s="426"/>
      <c r="C11909" s="427" t="s">
        <v>0</v>
      </c>
      <c r="D11909" s="427" t="s">
        <v>26</v>
      </c>
      <c r="E11909" s="429" t="s">
        <v>27</v>
      </c>
      <c r="F11909" s="431" t="s">
        <v>28</v>
      </c>
      <c r="G11909" s="431" t="s">
        <v>29</v>
      </c>
    </row>
    <row r="11910" spans="1:123" s="89" customFormat="1" ht="24" customHeight="1" x14ac:dyDescent="0.2">
      <c r="A11910" s="94" t="s">
        <v>507</v>
      </c>
      <c r="B11910" s="94" t="s">
        <v>508</v>
      </c>
      <c r="C11910" s="428"/>
      <c r="D11910" s="428"/>
      <c r="E11910" s="430"/>
      <c r="F11910" s="432"/>
      <c r="G11910" s="432"/>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
      <c r="A11911" s="267"/>
      <c r="B11911" s="95"/>
      <c r="C11911" s="133" t="s">
        <v>603</v>
      </c>
      <c r="D11911" s="96"/>
      <c r="E11911" s="97"/>
      <c r="F11911" s="98"/>
      <c r="G11911" s="268"/>
    </row>
    <row r="11912" spans="1:123" s="213" customFormat="1" ht="24" customHeight="1" x14ac:dyDescent="0.2">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
      <c r="A11926" s="270"/>
      <c r="D11926" s="89"/>
      <c r="E11926" s="90"/>
      <c r="F11926" s="256" t="s">
        <v>30</v>
      </c>
      <c r="G11926" s="271">
        <f>SUBTOTAL(9,G11912:G11925)</f>
        <v>0</v>
      </c>
    </row>
    <row r="11927" spans="1:7" ht="24" customHeight="1" x14ac:dyDescent="0.2">
      <c r="A11927" s="270"/>
      <c r="C11927" s="99" t="s">
        <v>604</v>
      </c>
      <c r="D11927" s="89"/>
      <c r="E11927" s="90"/>
      <c r="G11927" s="272"/>
    </row>
    <row r="11928" spans="1:7" s="213" customFormat="1" ht="24" customHeight="1" x14ac:dyDescent="0.2">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
      <c r="A11936" s="270"/>
      <c r="D11936" s="89"/>
      <c r="E11936" s="90"/>
      <c r="F11936" s="256" t="s">
        <v>31</v>
      </c>
      <c r="G11936" s="271">
        <f>SUBTOTAL(9,G11928:G11935)</f>
        <v>0</v>
      </c>
    </row>
    <row r="11937" spans="1:7" ht="24" customHeight="1" x14ac:dyDescent="0.2">
      <c r="A11937" s="270"/>
      <c r="C11937" s="99" t="s">
        <v>605</v>
      </c>
      <c r="D11937" s="89"/>
      <c r="E11937" s="90"/>
      <c r="G11937" s="272"/>
    </row>
    <row r="11938" spans="1:7" s="213" customFormat="1" ht="24" customHeight="1" x14ac:dyDescent="0.2">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
      <c r="A11947" s="273"/>
      <c r="B11947" s="89"/>
      <c r="D11947" s="89"/>
      <c r="E11947" s="90"/>
      <c r="F11947" s="256" t="s">
        <v>32</v>
      </c>
      <c r="G11947" s="271">
        <f>SUBTOTAL(9,G11938:G11946)</f>
        <v>0</v>
      </c>
    </row>
    <row r="11948" spans="1:7" ht="24" customHeight="1" x14ac:dyDescent="0.2">
      <c r="A11948" s="274"/>
      <c r="B11948" s="89"/>
      <c r="D11948" s="89"/>
      <c r="E11948" s="90"/>
      <c r="G11948" s="272"/>
    </row>
    <row r="11949" spans="1:7" ht="24" customHeight="1" x14ac:dyDescent="0.2">
      <c r="A11949" s="275" t="str">
        <f>B11907</f>
        <v/>
      </c>
      <c r="B11949" s="276" t="str">
        <f>C11907</f>
        <v/>
      </c>
      <c r="C11949" s="96"/>
      <c r="D11949" s="96" t="s">
        <v>33</v>
      </c>
      <c r="E11949" s="97"/>
      <c r="F11949" s="278" t="s">
        <v>34</v>
      </c>
      <c r="G11949" s="277">
        <f>SUBTOTAL(9,G11912:G11948)</f>
        <v>0</v>
      </c>
    </row>
    <row r="11951" spans="1:7" ht="24" customHeight="1" x14ac:dyDescent="0.2">
      <c r="A11951" s="257" t="s">
        <v>36</v>
      </c>
      <c r="B11951" s="258"/>
      <c r="C11951" s="258"/>
      <c r="D11951" s="258"/>
      <c r="E11951" s="258"/>
      <c r="F11951" s="258"/>
      <c r="G11951" s="259"/>
    </row>
    <row r="11952" spans="1:7" ht="24" customHeight="1" x14ac:dyDescent="0.2">
      <c r="A11952" s="260" t="s">
        <v>601</v>
      </c>
      <c r="B11952" s="85" t="str">
        <f>Comitente</f>
        <v>SUBSECRETARIA DE ARQUITECTURA</v>
      </c>
      <c r="C11952" s="81"/>
      <c r="D11952" s="86"/>
      <c r="E11952" s="86"/>
      <c r="F11952" s="87"/>
      <c r="G11952" s="261"/>
    </row>
    <row r="11953" spans="1:123" ht="24" customHeight="1" x14ac:dyDescent="0.2">
      <c r="A11953" s="260" t="s">
        <v>602</v>
      </c>
      <c r="B11953" s="85">
        <f>Contratista</f>
        <v>0</v>
      </c>
      <c r="C11953" s="82"/>
      <c r="D11953" s="82"/>
      <c r="E11953" s="82"/>
      <c r="F11953" s="88"/>
      <c r="G11953" s="262"/>
    </row>
    <row r="11954" spans="1:123" ht="24" customHeight="1" x14ac:dyDescent="0.2">
      <c r="A11954" s="260" t="s">
        <v>23</v>
      </c>
      <c r="B11954" s="85" t="str">
        <f>Obra</f>
        <v>ENI Nº 66</v>
      </c>
      <c r="C11954" s="82"/>
      <c r="D11954" s="82"/>
      <c r="E11954" s="82"/>
      <c r="F11954" s="88" t="s">
        <v>37</v>
      </c>
      <c r="G11954" s="263">
        <f>Fecha_Base</f>
        <v>0</v>
      </c>
    </row>
    <row r="11955" spans="1:123" ht="24" customHeight="1" x14ac:dyDescent="0.2">
      <c r="A11955" s="264" t="s">
        <v>600</v>
      </c>
      <c r="B11955" s="83" t="str">
        <f>Ubicación</f>
        <v>9 de Julio</v>
      </c>
      <c r="C11955" s="83"/>
      <c r="D11955" s="89"/>
      <c r="E11955" s="90"/>
      <c r="G11955" s="265"/>
    </row>
    <row r="11956" spans="1:123" ht="24" customHeight="1" x14ac:dyDescent="0.2">
      <c r="A11956" s="264" t="s">
        <v>38</v>
      </c>
      <c r="B11956" s="92" t="str">
        <f>IFERROR(VALUE(LEFT(B11957,FIND(".",B11957)-1)),"")</f>
        <v/>
      </c>
      <c r="C11956" s="84" t="str">
        <f>IFERROR(VLOOKUP(B11956,Tabla_CyP,2,FALSE),"")</f>
        <v/>
      </c>
      <c r="E11956" s="90"/>
      <c r="G11956" s="265"/>
    </row>
    <row r="11957" spans="1:123" ht="24" customHeight="1" x14ac:dyDescent="0.2">
      <c r="A11957" s="264" t="s">
        <v>24</v>
      </c>
      <c r="B11957" s="93" t="str">
        <f>IFERROR(VLOOKUP(COUNTIF($A$1:A11957,"ANALISIS DE PRECIOS"),Tabla_NumeroItem,2,FALSE),"")</f>
        <v/>
      </c>
      <c r="C11957" s="84" t="str">
        <f>IFERROR(VLOOKUP(B11957,Tabla_CyP,2,FALSE),"")</f>
        <v/>
      </c>
      <c r="D11957" s="89"/>
      <c r="E11957" s="90"/>
      <c r="F11957" s="88" t="s">
        <v>25</v>
      </c>
      <c r="G11957" s="266" t="str">
        <f>IFERROR(VLOOKUP(B11957,Tabla_CyP,4,FALSE),"")</f>
        <v/>
      </c>
    </row>
    <row r="11958" spans="1:123" ht="24" customHeight="1" x14ac:dyDescent="0.2">
      <c r="A11958" s="264"/>
      <c r="B11958" s="83"/>
      <c r="D11958" s="89"/>
      <c r="E11958" s="90"/>
      <c r="G11958" s="265"/>
    </row>
    <row r="11959" spans="1:123" ht="24" customHeight="1" x14ac:dyDescent="0.2">
      <c r="A11959" s="425" t="s">
        <v>506</v>
      </c>
      <c r="B11959" s="426"/>
      <c r="C11959" s="427" t="s">
        <v>0</v>
      </c>
      <c r="D11959" s="427" t="s">
        <v>26</v>
      </c>
      <c r="E11959" s="429" t="s">
        <v>27</v>
      </c>
      <c r="F11959" s="431" t="s">
        <v>28</v>
      </c>
      <c r="G11959" s="431" t="s">
        <v>29</v>
      </c>
    </row>
    <row r="11960" spans="1:123" s="89" customFormat="1" ht="24" customHeight="1" x14ac:dyDescent="0.2">
      <c r="A11960" s="94" t="s">
        <v>507</v>
      </c>
      <c r="B11960" s="94" t="s">
        <v>508</v>
      </c>
      <c r="C11960" s="428"/>
      <c r="D11960" s="428"/>
      <c r="E11960" s="430"/>
      <c r="F11960" s="432"/>
      <c r="G11960" s="432"/>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
      <c r="A11961" s="267"/>
      <c r="B11961" s="95"/>
      <c r="C11961" s="133" t="s">
        <v>603</v>
      </c>
      <c r="D11961" s="96"/>
      <c r="E11961" s="97"/>
      <c r="F11961" s="98"/>
      <c r="G11961" s="268"/>
    </row>
    <row r="11962" spans="1:123" s="213" customFormat="1" ht="24" customHeight="1" x14ac:dyDescent="0.2">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
      <c r="A11976" s="270"/>
      <c r="D11976" s="89"/>
      <c r="E11976" s="90"/>
      <c r="F11976" s="256" t="s">
        <v>30</v>
      </c>
      <c r="G11976" s="271">
        <f>SUBTOTAL(9,G11962:G11975)</f>
        <v>0</v>
      </c>
    </row>
    <row r="11977" spans="1:7" ht="24" customHeight="1" x14ac:dyDescent="0.2">
      <c r="A11977" s="270"/>
      <c r="C11977" s="99" t="s">
        <v>604</v>
      </c>
      <c r="D11977" s="89"/>
      <c r="E11977" s="90"/>
      <c r="G11977" s="272"/>
    </row>
    <row r="11978" spans="1:7" s="213" customFormat="1" ht="24" customHeight="1" x14ac:dyDescent="0.2">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
      <c r="A11986" s="270"/>
      <c r="D11986" s="89"/>
      <c r="E11986" s="90"/>
      <c r="F11986" s="256" t="s">
        <v>31</v>
      </c>
      <c r="G11986" s="271">
        <f>SUBTOTAL(9,G11978:G11985)</f>
        <v>0</v>
      </c>
    </row>
    <row r="11987" spans="1:7" ht="24" customHeight="1" x14ac:dyDescent="0.2">
      <c r="A11987" s="270"/>
      <c r="C11987" s="99" t="s">
        <v>605</v>
      </c>
      <c r="D11987" s="89"/>
      <c r="E11987" s="90"/>
      <c r="G11987" s="272"/>
    </row>
    <row r="11988" spans="1:7" s="213" customFormat="1" ht="24" customHeight="1" x14ac:dyDescent="0.2">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
      <c r="A11997" s="273"/>
      <c r="B11997" s="89"/>
      <c r="D11997" s="89"/>
      <c r="E11997" s="90"/>
      <c r="F11997" s="256" t="s">
        <v>32</v>
      </c>
      <c r="G11997" s="271">
        <f>SUBTOTAL(9,G11988:G11996)</f>
        <v>0</v>
      </c>
    </row>
    <row r="11998" spans="1:7" ht="24" customHeight="1" x14ac:dyDescent="0.2">
      <c r="A11998" s="274"/>
      <c r="B11998" s="89"/>
      <c r="D11998" s="89"/>
      <c r="E11998" s="90"/>
      <c r="G11998" s="272"/>
    </row>
    <row r="11999" spans="1:7" ht="24" customHeight="1" x14ac:dyDescent="0.2">
      <c r="A11999" s="275" t="str">
        <f>B11957</f>
        <v/>
      </c>
      <c r="B11999" s="276" t="str">
        <f>C11957</f>
        <v/>
      </c>
      <c r="C11999" s="96"/>
      <c r="D11999" s="96" t="s">
        <v>33</v>
      </c>
      <c r="E11999" s="97"/>
      <c r="F11999" s="278" t="s">
        <v>34</v>
      </c>
      <c r="G11999" s="277">
        <f>SUBTOTAL(9,G11962:G11998)</f>
        <v>0</v>
      </c>
    </row>
    <row r="12001" spans="1:123" ht="24" customHeight="1" x14ac:dyDescent="0.2">
      <c r="A12001" s="257" t="s">
        <v>36</v>
      </c>
      <c r="B12001" s="258"/>
      <c r="C12001" s="258"/>
      <c r="D12001" s="258"/>
      <c r="E12001" s="258"/>
      <c r="F12001" s="258"/>
      <c r="G12001" s="259"/>
    </row>
    <row r="12002" spans="1:123" ht="24" customHeight="1" x14ac:dyDescent="0.2">
      <c r="A12002" s="260" t="s">
        <v>601</v>
      </c>
      <c r="B12002" s="85" t="str">
        <f>Comitente</f>
        <v>SUBSECRETARIA DE ARQUITECTURA</v>
      </c>
      <c r="C12002" s="81"/>
      <c r="D12002" s="86"/>
      <c r="E12002" s="86"/>
      <c r="F12002" s="87"/>
      <c r="G12002" s="261"/>
    </row>
    <row r="12003" spans="1:123" ht="24" customHeight="1" x14ac:dyDescent="0.2">
      <c r="A12003" s="260" t="s">
        <v>602</v>
      </c>
      <c r="B12003" s="85">
        <f>Contratista</f>
        <v>0</v>
      </c>
      <c r="C12003" s="82"/>
      <c r="D12003" s="82"/>
      <c r="E12003" s="82"/>
      <c r="F12003" s="88"/>
      <c r="G12003" s="262"/>
    </row>
    <row r="12004" spans="1:123" ht="24" customHeight="1" x14ac:dyDescent="0.2">
      <c r="A12004" s="260" t="s">
        <v>23</v>
      </c>
      <c r="B12004" s="85" t="str">
        <f>Obra</f>
        <v>ENI Nº 66</v>
      </c>
      <c r="C12004" s="82"/>
      <c r="D12004" s="82"/>
      <c r="E12004" s="82"/>
      <c r="F12004" s="88" t="s">
        <v>37</v>
      </c>
      <c r="G12004" s="263">
        <f>Fecha_Base</f>
        <v>0</v>
      </c>
    </row>
    <row r="12005" spans="1:123" ht="24" customHeight="1" x14ac:dyDescent="0.2">
      <c r="A12005" s="264" t="s">
        <v>600</v>
      </c>
      <c r="B12005" s="83" t="str">
        <f>Ubicación</f>
        <v>9 de Julio</v>
      </c>
      <c r="C12005" s="83"/>
      <c r="D12005" s="89"/>
      <c r="E12005" s="90"/>
      <c r="G12005" s="265"/>
    </row>
    <row r="12006" spans="1:123" ht="24" customHeight="1" x14ac:dyDescent="0.2">
      <c r="A12006" s="264" t="s">
        <v>38</v>
      </c>
      <c r="B12006" s="92" t="str">
        <f>IFERROR(VALUE(LEFT(B12007,FIND(".",B12007)-1)),"")</f>
        <v/>
      </c>
      <c r="C12006" s="84" t="str">
        <f>IFERROR(VLOOKUP(B12006,Tabla_CyP,2,FALSE),"")</f>
        <v/>
      </c>
      <c r="E12006" s="90"/>
      <c r="G12006" s="265"/>
    </row>
    <row r="12007" spans="1:123" ht="24" customHeight="1" x14ac:dyDescent="0.2">
      <c r="A12007" s="264" t="s">
        <v>24</v>
      </c>
      <c r="B12007" s="93" t="str">
        <f>IFERROR(VLOOKUP(COUNTIF($A$1:A12007,"ANALISIS DE PRECIOS"),Tabla_NumeroItem,2,FALSE),"")</f>
        <v/>
      </c>
      <c r="C12007" s="84" t="str">
        <f>IFERROR(VLOOKUP(B12007,Tabla_CyP,2,FALSE),"")</f>
        <v/>
      </c>
      <c r="D12007" s="89"/>
      <c r="E12007" s="90"/>
      <c r="F12007" s="88" t="s">
        <v>25</v>
      </c>
      <c r="G12007" s="266" t="str">
        <f>IFERROR(VLOOKUP(B12007,Tabla_CyP,4,FALSE),"")</f>
        <v/>
      </c>
    </row>
    <row r="12008" spans="1:123" ht="24" customHeight="1" x14ac:dyDescent="0.2">
      <c r="A12008" s="264"/>
      <c r="B12008" s="83"/>
      <c r="D12008" s="89"/>
      <c r="E12008" s="90"/>
      <c r="G12008" s="265"/>
    </row>
    <row r="12009" spans="1:123" ht="24" customHeight="1" x14ac:dyDescent="0.2">
      <c r="A12009" s="425" t="s">
        <v>506</v>
      </c>
      <c r="B12009" s="426"/>
      <c r="C12009" s="427" t="s">
        <v>0</v>
      </c>
      <c r="D12009" s="427" t="s">
        <v>26</v>
      </c>
      <c r="E12009" s="429" t="s">
        <v>27</v>
      </c>
      <c r="F12009" s="431" t="s">
        <v>28</v>
      </c>
      <c r="G12009" s="431" t="s">
        <v>29</v>
      </c>
    </row>
    <row r="12010" spans="1:123" s="89" customFormat="1" ht="24" customHeight="1" x14ac:dyDescent="0.2">
      <c r="A12010" s="94" t="s">
        <v>507</v>
      </c>
      <c r="B12010" s="94" t="s">
        <v>508</v>
      </c>
      <c r="C12010" s="428"/>
      <c r="D12010" s="428"/>
      <c r="E12010" s="430"/>
      <c r="F12010" s="432"/>
      <c r="G12010" s="432"/>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
      <c r="A12011" s="267"/>
      <c r="B12011" s="95"/>
      <c r="C12011" s="133" t="s">
        <v>603</v>
      </c>
      <c r="D12011" s="96"/>
      <c r="E12011" s="97"/>
      <c r="F12011" s="98"/>
      <c r="G12011" s="268"/>
    </row>
    <row r="12012" spans="1:123" s="213" customFormat="1" ht="24" customHeight="1" x14ac:dyDescent="0.2">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
      <c r="A12026" s="270"/>
      <c r="D12026" s="89"/>
      <c r="E12026" s="90"/>
      <c r="F12026" s="256" t="s">
        <v>30</v>
      </c>
      <c r="G12026" s="271">
        <f>SUBTOTAL(9,G12012:G12025)</f>
        <v>0</v>
      </c>
    </row>
    <row r="12027" spans="1:7" ht="24" customHeight="1" x14ac:dyDescent="0.2">
      <c r="A12027" s="270"/>
      <c r="C12027" s="99" t="s">
        <v>604</v>
      </c>
      <c r="D12027" s="89"/>
      <c r="E12027" s="90"/>
      <c r="G12027" s="272"/>
    </row>
    <row r="12028" spans="1:7" s="213" customFormat="1" ht="24" customHeight="1" x14ac:dyDescent="0.2">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
      <c r="A12036" s="270"/>
      <c r="D12036" s="89"/>
      <c r="E12036" s="90"/>
      <c r="F12036" s="256" t="s">
        <v>31</v>
      </c>
      <c r="G12036" s="271">
        <f>SUBTOTAL(9,G12028:G12035)</f>
        <v>0</v>
      </c>
    </row>
    <row r="12037" spans="1:7" ht="24" customHeight="1" x14ac:dyDescent="0.2">
      <c r="A12037" s="270"/>
      <c r="C12037" s="99" t="s">
        <v>605</v>
      </c>
      <c r="D12037" s="89"/>
      <c r="E12037" s="90"/>
      <c r="G12037" s="272"/>
    </row>
    <row r="12038" spans="1:7" s="213" customFormat="1" ht="24" customHeight="1" x14ac:dyDescent="0.2">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
      <c r="A12047" s="273"/>
      <c r="B12047" s="89"/>
      <c r="D12047" s="89"/>
      <c r="E12047" s="90"/>
      <c r="F12047" s="256" t="s">
        <v>32</v>
      </c>
      <c r="G12047" s="271">
        <f>SUBTOTAL(9,G12038:G12046)</f>
        <v>0</v>
      </c>
    </row>
    <row r="12048" spans="1:7" ht="24" customHeight="1" x14ac:dyDescent="0.2">
      <c r="A12048" s="274"/>
      <c r="B12048" s="89"/>
      <c r="D12048" s="89"/>
      <c r="E12048" s="90"/>
      <c r="G12048" s="272"/>
    </row>
    <row r="12049" spans="1:123" ht="24" customHeight="1" x14ac:dyDescent="0.2">
      <c r="A12049" s="275" t="str">
        <f>B12007</f>
        <v/>
      </c>
      <c r="B12049" s="276" t="str">
        <f>C12007</f>
        <v/>
      </c>
      <c r="C12049" s="96"/>
      <c r="D12049" s="96" t="s">
        <v>33</v>
      </c>
      <c r="E12049" s="97"/>
      <c r="F12049" s="278" t="s">
        <v>34</v>
      </c>
      <c r="G12049" s="277">
        <f>SUBTOTAL(9,G12012:G12048)</f>
        <v>0</v>
      </c>
    </row>
    <row r="12051" spans="1:123" ht="24" customHeight="1" x14ac:dyDescent="0.2">
      <c r="A12051" s="257" t="s">
        <v>36</v>
      </c>
      <c r="B12051" s="258"/>
      <c r="C12051" s="258"/>
      <c r="D12051" s="258"/>
      <c r="E12051" s="258"/>
      <c r="F12051" s="258"/>
      <c r="G12051" s="259"/>
    </row>
    <row r="12052" spans="1:123" ht="24" customHeight="1" x14ac:dyDescent="0.2">
      <c r="A12052" s="260" t="s">
        <v>601</v>
      </c>
      <c r="B12052" s="85" t="str">
        <f>Comitente</f>
        <v>SUBSECRETARIA DE ARQUITECTURA</v>
      </c>
      <c r="C12052" s="81"/>
      <c r="D12052" s="86"/>
      <c r="E12052" s="86"/>
      <c r="F12052" s="87"/>
      <c r="G12052" s="261"/>
    </row>
    <row r="12053" spans="1:123" ht="24" customHeight="1" x14ac:dyDescent="0.2">
      <c r="A12053" s="260" t="s">
        <v>602</v>
      </c>
      <c r="B12053" s="85">
        <f>Contratista</f>
        <v>0</v>
      </c>
      <c r="C12053" s="82"/>
      <c r="D12053" s="82"/>
      <c r="E12053" s="82"/>
      <c r="F12053" s="88"/>
      <c r="G12053" s="262"/>
    </row>
    <row r="12054" spans="1:123" ht="24" customHeight="1" x14ac:dyDescent="0.2">
      <c r="A12054" s="260" t="s">
        <v>23</v>
      </c>
      <c r="B12054" s="85" t="str">
        <f>Obra</f>
        <v>ENI Nº 66</v>
      </c>
      <c r="C12054" s="82"/>
      <c r="D12054" s="82"/>
      <c r="E12054" s="82"/>
      <c r="F12054" s="88" t="s">
        <v>37</v>
      </c>
      <c r="G12054" s="263">
        <f>Fecha_Base</f>
        <v>0</v>
      </c>
    </row>
    <row r="12055" spans="1:123" ht="24" customHeight="1" x14ac:dyDescent="0.2">
      <c r="A12055" s="264" t="s">
        <v>600</v>
      </c>
      <c r="B12055" s="83" t="str">
        <f>Ubicación</f>
        <v>9 de Julio</v>
      </c>
      <c r="C12055" s="83"/>
      <c r="D12055" s="89"/>
      <c r="E12055" s="90"/>
      <c r="G12055" s="265"/>
    </row>
    <row r="12056" spans="1:123" ht="24" customHeight="1" x14ac:dyDescent="0.2">
      <c r="A12056" s="264" t="s">
        <v>38</v>
      </c>
      <c r="B12056" s="92" t="str">
        <f>IFERROR(VALUE(LEFT(B12057,FIND(".",B12057)-1)),"")</f>
        <v/>
      </c>
      <c r="C12056" s="84" t="str">
        <f>IFERROR(VLOOKUP(B12056,Tabla_CyP,2,FALSE),"")</f>
        <v/>
      </c>
      <c r="E12056" s="90"/>
      <c r="G12056" s="265"/>
    </row>
    <row r="12057" spans="1:123" ht="24" customHeight="1" x14ac:dyDescent="0.2">
      <c r="A12057" s="264" t="s">
        <v>24</v>
      </c>
      <c r="B12057" s="93" t="str">
        <f>IFERROR(VLOOKUP(COUNTIF($A$1:A12057,"ANALISIS DE PRECIOS"),Tabla_NumeroItem,2,FALSE),"")</f>
        <v/>
      </c>
      <c r="C12057" s="84" t="str">
        <f>IFERROR(VLOOKUP(B12057,Tabla_CyP,2,FALSE),"")</f>
        <v/>
      </c>
      <c r="D12057" s="89"/>
      <c r="E12057" s="90"/>
      <c r="F12057" s="88" t="s">
        <v>25</v>
      </c>
      <c r="G12057" s="266" t="str">
        <f>IFERROR(VLOOKUP(B12057,Tabla_CyP,4,FALSE),"")</f>
        <v/>
      </c>
    </row>
    <row r="12058" spans="1:123" ht="24" customHeight="1" x14ac:dyDescent="0.2">
      <c r="A12058" s="264"/>
      <c r="B12058" s="83"/>
      <c r="D12058" s="89"/>
      <c r="E12058" s="90"/>
      <c r="G12058" s="265"/>
    </row>
    <row r="12059" spans="1:123" ht="24" customHeight="1" x14ac:dyDescent="0.2">
      <c r="A12059" s="425" t="s">
        <v>506</v>
      </c>
      <c r="B12059" s="426"/>
      <c r="C12059" s="427" t="s">
        <v>0</v>
      </c>
      <c r="D12059" s="427" t="s">
        <v>26</v>
      </c>
      <c r="E12059" s="429" t="s">
        <v>27</v>
      </c>
      <c r="F12059" s="431" t="s">
        <v>28</v>
      </c>
      <c r="G12059" s="431" t="s">
        <v>29</v>
      </c>
    </row>
    <row r="12060" spans="1:123" s="89" customFormat="1" ht="24" customHeight="1" x14ac:dyDescent="0.2">
      <c r="A12060" s="94" t="s">
        <v>507</v>
      </c>
      <c r="B12060" s="94" t="s">
        <v>508</v>
      </c>
      <c r="C12060" s="428"/>
      <c r="D12060" s="428"/>
      <c r="E12060" s="430"/>
      <c r="F12060" s="432"/>
      <c r="G12060" s="432"/>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
      <c r="A12061" s="267"/>
      <c r="B12061" s="95"/>
      <c r="C12061" s="133" t="s">
        <v>603</v>
      </c>
      <c r="D12061" s="96"/>
      <c r="E12061" s="97"/>
      <c r="F12061" s="98"/>
      <c r="G12061" s="268"/>
    </row>
    <row r="12062" spans="1:123" s="213" customFormat="1" ht="24" customHeight="1" x14ac:dyDescent="0.2">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
      <c r="A12076" s="270"/>
      <c r="D12076" s="89"/>
      <c r="E12076" s="90"/>
      <c r="F12076" s="256" t="s">
        <v>30</v>
      </c>
      <c r="G12076" s="271">
        <f>SUBTOTAL(9,G12062:G12075)</f>
        <v>0</v>
      </c>
    </row>
    <row r="12077" spans="1:7" ht="24" customHeight="1" x14ac:dyDescent="0.2">
      <c r="A12077" s="270"/>
      <c r="C12077" s="99" t="s">
        <v>604</v>
      </c>
      <c r="D12077" s="89"/>
      <c r="E12077" s="90"/>
      <c r="G12077" s="272"/>
    </row>
    <row r="12078" spans="1:7" s="213" customFormat="1" ht="24" customHeight="1" x14ac:dyDescent="0.2">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
      <c r="A12086" s="270"/>
      <c r="D12086" s="89"/>
      <c r="E12086" s="90"/>
      <c r="F12086" s="256" t="s">
        <v>31</v>
      </c>
      <c r="G12086" s="271">
        <f>SUBTOTAL(9,G12078:G12085)</f>
        <v>0</v>
      </c>
    </row>
    <row r="12087" spans="1:7" ht="24" customHeight="1" x14ac:dyDescent="0.2">
      <c r="A12087" s="270"/>
      <c r="C12087" s="99" t="s">
        <v>605</v>
      </c>
      <c r="D12087" s="89"/>
      <c r="E12087" s="90"/>
      <c r="G12087" s="272"/>
    </row>
    <row r="12088" spans="1:7" s="213" customFormat="1" ht="24" customHeight="1" x14ac:dyDescent="0.2">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
      <c r="A12097" s="273"/>
      <c r="B12097" s="89"/>
      <c r="D12097" s="89"/>
      <c r="E12097" s="90"/>
      <c r="F12097" s="256" t="s">
        <v>32</v>
      </c>
      <c r="G12097" s="271">
        <f>SUBTOTAL(9,G12088:G12096)</f>
        <v>0</v>
      </c>
    </row>
    <row r="12098" spans="1:123" ht="24" customHeight="1" x14ac:dyDescent="0.2">
      <c r="A12098" s="274"/>
      <c r="B12098" s="89"/>
      <c r="D12098" s="89"/>
      <c r="E12098" s="90"/>
      <c r="G12098" s="272"/>
    </row>
    <row r="12099" spans="1:123" ht="24" customHeight="1" x14ac:dyDescent="0.2">
      <c r="A12099" s="275" t="str">
        <f>B12057</f>
        <v/>
      </c>
      <c r="B12099" s="276" t="str">
        <f>C12057</f>
        <v/>
      </c>
      <c r="C12099" s="96"/>
      <c r="D12099" s="96" t="s">
        <v>33</v>
      </c>
      <c r="E12099" s="97"/>
      <c r="F12099" s="278" t="s">
        <v>34</v>
      </c>
      <c r="G12099" s="277">
        <f>SUBTOTAL(9,G12062:G12098)</f>
        <v>0</v>
      </c>
    </row>
    <row r="12101" spans="1:123" ht="24" customHeight="1" x14ac:dyDescent="0.2">
      <c r="A12101" s="257" t="s">
        <v>36</v>
      </c>
      <c r="B12101" s="258"/>
      <c r="C12101" s="258"/>
      <c r="D12101" s="258"/>
      <c r="E12101" s="258"/>
      <c r="F12101" s="258"/>
      <c r="G12101" s="259"/>
    </row>
    <row r="12102" spans="1:123" ht="24" customHeight="1" x14ac:dyDescent="0.2">
      <c r="A12102" s="260" t="s">
        <v>601</v>
      </c>
      <c r="B12102" s="85" t="str">
        <f>Comitente</f>
        <v>SUBSECRETARIA DE ARQUITECTURA</v>
      </c>
      <c r="C12102" s="81"/>
      <c r="D12102" s="86"/>
      <c r="E12102" s="86"/>
      <c r="F12102" s="87"/>
      <c r="G12102" s="261"/>
    </row>
    <row r="12103" spans="1:123" ht="24" customHeight="1" x14ac:dyDescent="0.2">
      <c r="A12103" s="260" t="s">
        <v>602</v>
      </c>
      <c r="B12103" s="85">
        <f>Contratista</f>
        <v>0</v>
      </c>
      <c r="C12103" s="82"/>
      <c r="D12103" s="82"/>
      <c r="E12103" s="82"/>
      <c r="F12103" s="88"/>
      <c r="G12103" s="262"/>
    </row>
    <row r="12104" spans="1:123" ht="24" customHeight="1" x14ac:dyDescent="0.2">
      <c r="A12104" s="260" t="s">
        <v>23</v>
      </c>
      <c r="B12104" s="85" t="str">
        <f>Obra</f>
        <v>ENI Nº 66</v>
      </c>
      <c r="C12104" s="82"/>
      <c r="D12104" s="82"/>
      <c r="E12104" s="82"/>
      <c r="F12104" s="88" t="s">
        <v>37</v>
      </c>
      <c r="G12104" s="263">
        <f>Fecha_Base</f>
        <v>0</v>
      </c>
    </row>
    <row r="12105" spans="1:123" ht="24" customHeight="1" x14ac:dyDescent="0.2">
      <c r="A12105" s="264" t="s">
        <v>600</v>
      </c>
      <c r="B12105" s="83" t="str">
        <f>Ubicación</f>
        <v>9 de Julio</v>
      </c>
      <c r="C12105" s="83"/>
      <c r="D12105" s="89"/>
      <c r="E12105" s="90"/>
      <c r="G12105" s="265"/>
    </row>
    <row r="12106" spans="1:123" ht="24" customHeight="1" x14ac:dyDescent="0.2">
      <c r="A12106" s="264" t="s">
        <v>38</v>
      </c>
      <c r="B12106" s="92" t="str">
        <f>IFERROR(VALUE(LEFT(B12107,FIND(".",B12107)-1)),"")</f>
        <v/>
      </c>
      <c r="C12106" s="84" t="str">
        <f>IFERROR(VLOOKUP(B12106,Tabla_CyP,2,FALSE),"")</f>
        <v/>
      </c>
      <c r="E12106" s="90"/>
      <c r="G12106" s="265"/>
    </row>
    <row r="12107" spans="1:123" ht="24" customHeight="1" x14ac:dyDescent="0.2">
      <c r="A12107" s="264" t="s">
        <v>24</v>
      </c>
      <c r="B12107" s="93" t="str">
        <f>IFERROR(VLOOKUP(COUNTIF($A$1:A12107,"ANALISIS DE PRECIOS"),Tabla_NumeroItem,2,FALSE),"")</f>
        <v/>
      </c>
      <c r="C12107" s="84" t="str">
        <f>IFERROR(VLOOKUP(B12107,Tabla_CyP,2,FALSE),"")</f>
        <v/>
      </c>
      <c r="D12107" s="89"/>
      <c r="E12107" s="90"/>
      <c r="F12107" s="88" t="s">
        <v>25</v>
      </c>
      <c r="G12107" s="266" t="str">
        <f>IFERROR(VLOOKUP(B12107,Tabla_CyP,4,FALSE),"")</f>
        <v/>
      </c>
    </row>
    <row r="12108" spans="1:123" ht="24" customHeight="1" x14ac:dyDescent="0.2">
      <c r="A12108" s="264"/>
      <c r="B12108" s="83"/>
      <c r="D12108" s="89"/>
      <c r="E12108" s="90"/>
      <c r="G12108" s="265"/>
    </row>
    <row r="12109" spans="1:123" ht="24" customHeight="1" x14ac:dyDescent="0.2">
      <c r="A12109" s="425" t="s">
        <v>506</v>
      </c>
      <c r="B12109" s="426"/>
      <c r="C12109" s="427" t="s">
        <v>0</v>
      </c>
      <c r="D12109" s="427" t="s">
        <v>26</v>
      </c>
      <c r="E12109" s="429" t="s">
        <v>27</v>
      </c>
      <c r="F12109" s="431" t="s">
        <v>28</v>
      </c>
      <c r="G12109" s="431" t="s">
        <v>29</v>
      </c>
    </row>
    <row r="12110" spans="1:123" s="89" customFormat="1" ht="24" customHeight="1" x14ac:dyDescent="0.2">
      <c r="A12110" s="94" t="s">
        <v>507</v>
      </c>
      <c r="B12110" s="94" t="s">
        <v>508</v>
      </c>
      <c r="C12110" s="428"/>
      <c r="D12110" s="428"/>
      <c r="E12110" s="430"/>
      <c r="F12110" s="432"/>
      <c r="G12110" s="432"/>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
      <c r="A12111" s="267"/>
      <c r="B12111" s="95"/>
      <c r="C12111" s="133" t="s">
        <v>603</v>
      </c>
      <c r="D12111" s="96"/>
      <c r="E12111" s="97"/>
      <c r="F12111" s="98"/>
      <c r="G12111" s="268"/>
    </row>
    <row r="12112" spans="1:123" s="213" customFormat="1" ht="24" customHeight="1" x14ac:dyDescent="0.2">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
      <c r="A12126" s="270"/>
      <c r="D12126" s="89"/>
      <c r="E12126" s="90"/>
      <c r="F12126" s="256" t="s">
        <v>30</v>
      </c>
      <c r="G12126" s="271">
        <f>SUBTOTAL(9,G12112:G12125)</f>
        <v>0</v>
      </c>
    </row>
    <row r="12127" spans="1:7" ht="24" customHeight="1" x14ac:dyDescent="0.2">
      <c r="A12127" s="270"/>
      <c r="C12127" s="99" t="s">
        <v>604</v>
      </c>
      <c r="D12127" s="89"/>
      <c r="E12127" s="90"/>
      <c r="G12127" s="272"/>
    </row>
    <row r="12128" spans="1:7" s="213" customFormat="1" ht="24" customHeight="1" x14ac:dyDescent="0.2">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
      <c r="A12136" s="270"/>
      <c r="D12136" s="89"/>
      <c r="E12136" s="90"/>
      <c r="F12136" s="256" t="s">
        <v>31</v>
      </c>
      <c r="G12136" s="271">
        <f>SUBTOTAL(9,G12128:G12135)</f>
        <v>0</v>
      </c>
    </row>
    <row r="12137" spans="1:7" ht="24" customHeight="1" x14ac:dyDescent="0.2">
      <c r="A12137" s="270"/>
      <c r="C12137" s="99" t="s">
        <v>605</v>
      </c>
      <c r="D12137" s="89"/>
      <c r="E12137" s="90"/>
      <c r="G12137" s="272"/>
    </row>
    <row r="12138" spans="1:7" s="213" customFormat="1" ht="24" customHeight="1" x14ac:dyDescent="0.2">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
      <c r="A12147" s="273"/>
      <c r="B12147" s="89"/>
      <c r="D12147" s="89"/>
      <c r="E12147" s="90"/>
      <c r="F12147" s="256" t="s">
        <v>32</v>
      </c>
      <c r="G12147" s="271">
        <f>SUBTOTAL(9,G12138:G12146)</f>
        <v>0</v>
      </c>
    </row>
    <row r="12148" spans="1:123" ht="24" customHeight="1" x14ac:dyDescent="0.2">
      <c r="A12148" s="274"/>
      <c r="B12148" s="89"/>
      <c r="D12148" s="89"/>
      <c r="E12148" s="90"/>
      <c r="G12148" s="272"/>
    </row>
    <row r="12149" spans="1:123" ht="24" customHeight="1" x14ac:dyDescent="0.2">
      <c r="A12149" s="275" t="str">
        <f>B12107</f>
        <v/>
      </c>
      <c r="B12149" s="276" t="str">
        <f>C12107</f>
        <v/>
      </c>
      <c r="C12149" s="96"/>
      <c r="D12149" s="96" t="s">
        <v>33</v>
      </c>
      <c r="E12149" s="97"/>
      <c r="F12149" s="278" t="s">
        <v>34</v>
      </c>
      <c r="G12149" s="277">
        <f>SUBTOTAL(9,G12112:G12148)</f>
        <v>0</v>
      </c>
    </row>
    <row r="12151" spans="1:123" ht="24" customHeight="1" x14ac:dyDescent="0.2">
      <c r="A12151" s="257" t="s">
        <v>36</v>
      </c>
      <c r="B12151" s="258"/>
      <c r="C12151" s="258"/>
      <c r="D12151" s="258"/>
      <c r="E12151" s="258"/>
      <c r="F12151" s="258"/>
      <c r="G12151" s="259"/>
    </row>
    <row r="12152" spans="1:123" ht="24" customHeight="1" x14ac:dyDescent="0.2">
      <c r="A12152" s="260" t="s">
        <v>601</v>
      </c>
      <c r="B12152" s="85" t="str">
        <f>Comitente</f>
        <v>SUBSECRETARIA DE ARQUITECTURA</v>
      </c>
      <c r="C12152" s="81"/>
      <c r="D12152" s="86"/>
      <c r="E12152" s="86"/>
      <c r="F12152" s="87"/>
      <c r="G12152" s="261"/>
    </row>
    <row r="12153" spans="1:123" ht="24" customHeight="1" x14ac:dyDescent="0.2">
      <c r="A12153" s="260" t="s">
        <v>602</v>
      </c>
      <c r="B12153" s="85">
        <f>Contratista</f>
        <v>0</v>
      </c>
      <c r="C12153" s="82"/>
      <c r="D12153" s="82"/>
      <c r="E12153" s="82"/>
      <c r="F12153" s="88"/>
      <c r="G12153" s="262"/>
    </row>
    <row r="12154" spans="1:123" ht="24" customHeight="1" x14ac:dyDescent="0.2">
      <c r="A12154" s="260" t="s">
        <v>23</v>
      </c>
      <c r="B12154" s="85" t="str">
        <f>Obra</f>
        <v>ENI Nº 66</v>
      </c>
      <c r="C12154" s="82"/>
      <c r="D12154" s="82"/>
      <c r="E12154" s="82"/>
      <c r="F12154" s="88" t="s">
        <v>37</v>
      </c>
      <c r="G12154" s="263">
        <f>Fecha_Base</f>
        <v>0</v>
      </c>
    </row>
    <row r="12155" spans="1:123" ht="24" customHeight="1" x14ac:dyDescent="0.2">
      <c r="A12155" s="264" t="s">
        <v>600</v>
      </c>
      <c r="B12155" s="83" t="str">
        <f>Ubicación</f>
        <v>9 de Julio</v>
      </c>
      <c r="C12155" s="83"/>
      <c r="D12155" s="89"/>
      <c r="E12155" s="90"/>
      <c r="G12155" s="265"/>
    </row>
    <row r="12156" spans="1:123" ht="24" customHeight="1" x14ac:dyDescent="0.2">
      <c r="A12156" s="264" t="s">
        <v>38</v>
      </c>
      <c r="B12156" s="92" t="str">
        <f>IFERROR(VALUE(LEFT(B12157,FIND(".",B12157)-1)),"")</f>
        <v/>
      </c>
      <c r="C12156" s="84" t="str">
        <f>IFERROR(VLOOKUP(B12156,Tabla_CyP,2,FALSE),"")</f>
        <v/>
      </c>
      <c r="E12156" s="90"/>
      <c r="G12156" s="265"/>
    </row>
    <row r="12157" spans="1:123" ht="24" customHeight="1" x14ac:dyDescent="0.2">
      <c r="A12157" s="264" t="s">
        <v>24</v>
      </c>
      <c r="B12157" s="93" t="str">
        <f>IFERROR(VLOOKUP(COUNTIF($A$1:A12157,"ANALISIS DE PRECIOS"),Tabla_NumeroItem,2,FALSE),"")</f>
        <v/>
      </c>
      <c r="C12157" s="84" t="str">
        <f>IFERROR(VLOOKUP(B12157,Tabla_CyP,2,FALSE),"")</f>
        <v/>
      </c>
      <c r="D12157" s="89"/>
      <c r="E12157" s="90"/>
      <c r="F12157" s="88" t="s">
        <v>25</v>
      </c>
      <c r="G12157" s="266" t="str">
        <f>IFERROR(VLOOKUP(B12157,Tabla_CyP,4,FALSE),"")</f>
        <v/>
      </c>
    </row>
    <row r="12158" spans="1:123" ht="24" customHeight="1" x14ac:dyDescent="0.2">
      <c r="A12158" s="264"/>
      <c r="B12158" s="83"/>
      <c r="D12158" s="89"/>
      <c r="E12158" s="90"/>
      <c r="G12158" s="265"/>
    </row>
    <row r="12159" spans="1:123" ht="24" customHeight="1" x14ac:dyDescent="0.2">
      <c r="A12159" s="425" t="s">
        <v>506</v>
      </c>
      <c r="B12159" s="426"/>
      <c r="C12159" s="427" t="s">
        <v>0</v>
      </c>
      <c r="D12159" s="427" t="s">
        <v>26</v>
      </c>
      <c r="E12159" s="429" t="s">
        <v>27</v>
      </c>
      <c r="F12159" s="431" t="s">
        <v>28</v>
      </c>
      <c r="G12159" s="431" t="s">
        <v>29</v>
      </c>
    </row>
    <row r="12160" spans="1:123" s="89" customFormat="1" ht="24" customHeight="1" x14ac:dyDescent="0.2">
      <c r="A12160" s="94" t="s">
        <v>507</v>
      </c>
      <c r="B12160" s="94" t="s">
        <v>508</v>
      </c>
      <c r="C12160" s="428"/>
      <c r="D12160" s="428"/>
      <c r="E12160" s="430"/>
      <c r="F12160" s="432"/>
      <c r="G12160" s="432"/>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
      <c r="A12161" s="267"/>
      <c r="B12161" s="95"/>
      <c r="C12161" s="133" t="s">
        <v>603</v>
      </c>
      <c r="D12161" s="96"/>
      <c r="E12161" s="97"/>
      <c r="F12161" s="98"/>
      <c r="G12161" s="268"/>
    </row>
    <row r="12162" spans="1:7" s="213" customFormat="1" ht="24" customHeight="1" x14ac:dyDescent="0.2">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
      <c r="A12176" s="270"/>
      <c r="D12176" s="89"/>
      <c r="E12176" s="90"/>
      <c r="F12176" s="256" t="s">
        <v>30</v>
      </c>
      <c r="G12176" s="271">
        <f>SUBTOTAL(9,G12162:G12175)</f>
        <v>0</v>
      </c>
    </row>
    <row r="12177" spans="1:7" ht="24" customHeight="1" x14ac:dyDescent="0.2">
      <c r="A12177" s="270"/>
      <c r="C12177" s="99" t="s">
        <v>604</v>
      </c>
      <c r="D12177" s="89"/>
      <c r="E12177" s="90"/>
      <c r="G12177" s="272"/>
    </row>
    <row r="12178" spans="1:7" s="213" customFormat="1" ht="24" customHeight="1" x14ac:dyDescent="0.2">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
      <c r="A12186" s="270"/>
      <c r="D12186" s="89"/>
      <c r="E12186" s="90"/>
      <c r="F12186" s="256" t="s">
        <v>31</v>
      </c>
      <c r="G12186" s="271">
        <f>SUBTOTAL(9,G12178:G12185)</f>
        <v>0</v>
      </c>
    </row>
    <row r="12187" spans="1:7" ht="24" customHeight="1" x14ac:dyDescent="0.2">
      <c r="A12187" s="270"/>
      <c r="C12187" s="99" t="s">
        <v>605</v>
      </c>
      <c r="D12187" s="89"/>
      <c r="E12187" s="90"/>
      <c r="G12187" s="272"/>
    </row>
    <row r="12188" spans="1:7" s="213" customFormat="1" ht="24" customHeight="1" x14ac:dyDescent="0.2">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
      <c r="A12197" s="273"/>
      <c r="B12197" s="89"/>
      <c r="D12197" s="89"/>
      <c r="E12197" s="90"/>
      <c r="F12197" s="256" t="s">
        <v>32</v>
      </c>
      <c r="G12197" s="271">
        <f>SUBTOTAL(9,G12188:G12196)</f>
        <v>0</v>
      </c>
    </row>
    <row r="12198" spans="1:7" ht="24" customHeight="1" x14ac:dyDescent="0.2">
      <c r="A12198" s="274"/>
      <c r="B12198" s="89"/>
      <c r="D12198" s="89"/>
      <c r="E12198" s="90"/>
      <c r="G12198" s="272"/>
    </row>
    <row r="12199" spans="1:7" ht="24" customHeight="1" x14ac:dyDescent="0.2">
      <c r="A12199" s="275" t="str">
        <f>B12157</f>
        <v/>
      </c>
      <c r="B12199" s="276" t="str">
        <f>C12157</f>
        <v/>
      </c>
      <c r="C12199" s="96"/>
      <c r="D12199" s="96" t="s">
        <v>33</v>
      </c>
      <c r="E12199" s="97"/>
      <c r="F12199" s="278" t="s">
        <v>34</v>
      </c>
      <c r="G12199" s="277">
        <f>SUBTOTAL(9,G12162:G12198)</f>
        <v>0</v>
      </c>
    </row>
    <row r="12201" spans="1:7" ht="24" customHeight="1" x14ac:dyDescent="0.2">
      <c r="A12201" s="257" t="s">
        <v>36</v>
      </c>
      <c r="B12201" s="258"/>
      <c r="C12201" s="258"/>
      <c r="D12201" s="258"/>
      <c r="E12201" s="258"/>
      <c r="F12201" s="258"/>
      <c r="G12201" s="259"/>
    </row>
    <row r="12202" spans="1:7" ht="24" customHeight="1" x14ac:dyDescent="0.2">
      <c r="A12202" s="260" t="s">
        <v>601</v>
      </c>
      <c r="B12202" s="85" t="str">
        <f>Comitente</f>
        <v>SUBSECRETARIA DE ARQUITECTURA</v>
      </c>
      <c r="C12202" s="81"/>
      <c r="D12202" s="86"/>
      <c r="E12202" s="86"/>
      <c r="F12202" s="87"/>
      <c r="G12202" s="261"/>
    </row>
    <row r="12203" spans="1:7" ht="24" customHeight="1" x14ac:dyDescent="0.2">
      <c r="A12203" s="260" t="s">
        <v>602</v>
      </c>
      <c r="B12203" s="85">
        <f>Contratista</f>
        <v>0</v>
      </c>
      <c r="C12203" s="82"/>
      <c r="D12203" s="82"/>
      <c r="E12203" s="82"/>
      <c r="F12203" s="88"/>
      <c r="G12203" s="262"/>
    </row>
    <row r="12204" spans="1:7" ht="24" customHeight="1" x14ac:dyDescent="0.2">
      <c r="A12204" s="260" t="s">
        <v>23</v>
      </c>
      <c r="B12204" s="85" t="str">
        <f>Obra</f>
        <v>ENI Nº 66</v>
      </c>
      <c r="C12204" s="82"/>
      <c r="D12204" s="82"/>
      <c r="E12204" s="82"/>
      <c r="F12204" s="88" t="s">
        <v>37</v>
      </c>
      <c r="G12204" s="263">
        <f>Fecha_Base</f>
        <v>0</v>
      </c>
    </row>
    <row r="12205" spans="1:7" ht="24" customHeight="1" x14ac:dyDescent="0.2">
      <c r="A12205" s="264" t="s">
        <v>600</v>
      </c>
      <c r="B12205" s="83" t="str">
        <f>Ubicación</f>
        <v>9 de Julio</v>
      </c>
      <c r="C12205" s="83"/>
      <c r="D12205" s="89"/>
      <c r="E12205" s="90"/>
      <c r="G12205" s="265"/>
    </row>
    <row r="12206" spans="1:7" ht="24" customHeight="1" x14ac:dyDescent="0.2">
      <c r="A12206" s="264" t="s">
        <v>38</v>
      </c>
      <c r="B12206" s="92" t="str">
        <f>IFERROR(VALUE(LEFT(B12207,FIND(".",B12207)-1)),"")</f>
        <v/>
      </c>
      <c r="C12206" s="84" t="str">
        <f>IFERROR(VLOOKUP(B12206,Tabla_CyP,2,FALSE),"")</f>
        <v/>
      </c>
      <c r="E12206" s="90"/>
      <c r="G12206" s="265"/>
    </row>
    <row r="12207" spans="1:7" ht="24" customHeight="1" x14ac:dyDescent="0.2">
      <c r="A12207" s="264" t="s">
        <v>24</v>
      </c>
      <c r="B12207" s="93" t="str">
        <f>IFERROR(VLOOKUP(COUNTIF($A$1:A12207,"ANALISIS DE PRECIOS"),Tabla_NumeroItem,2,FALSE),"")</f>
        <v/>
      </c>
      <c r="C12207" s="84" t="str">
        <f>IFERROR(VLOOKUP(B12207,Tabla_CyP,2,FALSE),"")</f>
        <v/>
      </c>
      <c r="D12207" s="89"/>
      <c r="E12207" s="90"/>
      <c r="F12207" s="88" t="s">
        <v>25</v>
      </c>
      <c r="G12207" s="266" t="str">
        <f>IFERROR(VLOOKUP(B12207,Tabla_CyP,4,FALSE),"")</f>
        <v/>
      </c>
    </row>
    <row r="12208" spans="1:7" ht="24" customHeight="1" x14ac:dyDescent="0.2">
      <c r="A12208" s="264"/>
      <c r="B12208" s="83"/>
      <c r="D12208" s="89"/>
      <c r="E12208" s="90"/>
      <c r="G12208" s="265"/>
    </row>
    <row r="12209" spans="1:123" ht="24" customHeight="1" x14ac:dyDescent="0.2">
      <c r="A12209" s="425" t="s">
        <v>506</v>
      </c>
      <c r="B12209" s="426"/>
      <c r="C12209" s="427" t="s">
        <v>0</v>
      </c>
      <c r="D12209" s="427" t="s">
        <v>26</v>
      </c>
      <c r="E12209" s="429" t="s">
        <v>27</v>
      </c>
      <c r="F12209" s="431" t="s">
        <v>28</v>
      </c>
      <c r="G12209" s="431" t="s">
        <v>29</v>
      </c>
    </row>
    <row r="12210" spans="1:123" s="89" customFormat="1" ht="24" customHeight="1" x14ac:dyDescent="0.2">
      <c r="A12210" s="94" t="s">
        <v>507</v>
      </c>
      <c r="B12210" s="94" t="s">
        <v>508</v>
      </c>
      <c r="C12210" s="428"/>
      <c r="D12210" s="428"/>
      <c r="E12210" s="430"/>
      <c r="F12210" s="432"/>
      <c r="G12210" s="432"/>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
      <c r="A12211" s="267"/>
      <c r="B12211" s="95"/>
      <c r="C12211" s="133" t="s">
        <v>603</v>
      </c>
      <c r="D12211" s="96"/>
      <c r="E12211" s="97"/>
      <c r="F12211" s="98"/>
      <c r="G12211" s="268"/>
    </row>
    <row r="12212" spans="1:123" s="213" customFormat="1" ht="24" customHeight="1" x14ac:dyDescent="0.2">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
      <c r="A12226" s="270"/>
      <c r="D12226" s="89"/>
      <c r="E12226" s="90"/>
      <c r="F12226" s="256" t="s">
        <v>30</v>
      </c>
      <c r="G12226" s="271">
        <f>SUBTOTAL(9,G12212:G12225)</f>
        <v>0</v>
      </c>
    </row>
    <row r="12227" spans="1:7" ht="24" customHeight="1" x14ac:dyDescent="0.2">
      <c r="A12227" s="270"/>
      <c r="C12227" s="99" t="s">
        <v>604</v>
      </c>
      <c r="D12227" s="89"/>
      <c r="E12227" s="90"/>
      <c r="G12227" s="272"/>
    </row>
    <row r="12228" spans="1:7" s="213" customFormat="1" ht="24" customHeight="1" x14ac:dyDescent="0.2">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
      <c r="A12236" s="270"/>
      <c r="D12236" s="89"/>
      <c r="E12236" s="90"/>
      <c r="F12236" s="256" t="s">
        <v>31</v>
      </c>
      <c r="G12236" s="271">
        <f>SUBTOTAL(9,G12228:G12235)</f>
        <v>0</v>
      </c>
    </row>
    <row r="12237" spans="1:7" ht="24" customHeight="1" x14ac:dyDescent="0.2">
      <c r="A12237" s="270"/>
      <c r="C12237" s="99" t="s">
        <v>605</v>
      </c>
      <c r="D12237" s="89"/>
      <c r="E12237" s="90"/>
      <c r="G12237" s="272"/>
    </row>
    <row r="12238" spans="1:7" s="213" customFormat="1" ht="24" customHeight="1" x14ac:dyDescent="0.2">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
      <c r="A12247" s="273"/>
      <c r="B12247" s="89"/>
      <c r="D12247" s="89"/>
      <c r="E12247" s="90"/>
      <c r="F12247" s="256" t="s">
        <v>32</v>
      </c>
      <c r="G12247" s="271">
        <f>SUBTOTAL(9,G12238:G12246)</f>
        <v>0</v>
      </c>
    </row>
    <row r="12248" spans="1:7" ht="24" customHeight="1" x14ac:dyDescent="0.2">
      <c r="A12248" s="274"/>
      <c r="B12248" s="89"/>
      <c r="D12248" s="89"/>
      <c r="E12248" s="90"/>
      <c r="G12248" s="272"/>
    </row>
    <row r="12249" spans="1:7" ht="24" customHeight="1" x14ac:dyDescent="0.2">
      <c r="A12249" s="275" t="str">
        <f>B12207</f>
        <v/>
      </c>
      <c r="B12249" s="276" t="str">
        <f>C12207</f>
        <v/>
      </c>
      <c r="C12249" s="96"/>
      <c r="D12249" s="96" t="s">
        <v>33</v>
      </c>
      <c r="E12249" s="97"/>
      <c r="F12249" s="278" t="s">
        <v>34</v>
      </c>
      <c r="G12249" s="277">
        <f>SUBTOTAL(9,G12212:G12248)</f>
        <v>0</v>
      </c>
    </row>
    <row r="12251" spans="1:7" ht="24" customHeight="1" x14ac:dyDescent="0.2">
      <c r="A12251" s="257" t="s">
        <v>36</v>
      </c>
      <c r="B12251" s="258"/>
      <c r="C12251" s="258"/>
      <c r="D12251" s="258"/>
      <c r="E12251" s="258"/>
      <c r="F12251" s="258"/>
      <c r="G12251" s="259"/>
    </row>
    <row r="12252" spans="1:7" ht="24" customHeight="1" x14ac:dyDescent="0.2">
      <c r="A12252" s="260" t="s">
        <v>601</v>
      </c>
      <c r="B12252" s="85" t="str">
        <f>Comitente</f>
        <v>SUBSECRETARIA DE ARQUITECTURA</v>
      </c>
      <c r="C12252" s="81"/>
      <c r="D12252" s="86"/>
      <c r="E12252" s="86"/>
      <c r="F12252" s="87"/>
      <c r="G12252" s="261"/>
    </row>
    <row r="12253" spans="1:7" ht="24" customHeight="1" x14ac:dyDescent="0.2">
      <c r="A12253" s="260" t="s">
        <v>602</v>
      </c>
      <c r="B12253" s="85">
        <f>Contratista</f>
        <v>0</v>
      </c>
      <c r="C12253" s="82"/>
      <c r="D12253" s="82"/>
      <c r="E12253" s="82"/>
      <c r="F12253" s="88"/>
      <c r="G12253" s="262"/>
    </row>
    <row r="12254" spans="1:7" ht="24" customHeight="1" x14ac:dyDescent="0.2">
      <c r="A12254" s="260" t="s">
        <v>23</v>
      </c>
      <c r="B12254" s="85" t="str">
        <f>Obra</f>
        <v>ENI Nº 66</v>
      </c>
      <c r="C12254" s="82"/>
      <c r="D12254" s="82"/>
      <c r="E12254" s="82"/>
      <c r="F12254" s="88" t="s">
        <v>37</v>
      </c>
      <c r="G12254" s="263">
        <f>Fecha_Base</f>
        <v>0</v>
      </c>
    </row>
    <row r="12255" spans="1:7" ht="24" customHeight="1" x14ac:dyDescent="0.2">
      <c r="A12255" s="264" t="s">
        <v>600</v>
      </c>
      <c r="B12255" s="83" t="str">
        <f>Ubicación</f>
        <v>9 de Julio</v>
      </c>
      <c r="C12255" s="83"/>
      <c r="D12255" s="89"/>
      <c r="E12255" s="90"/>
      <c r="G12255" s="265"/>
    </row>
    <row r="12256" spans="1:7" ht="24" customHeight="1" x14ac:dyDescent="0.2">
      <c r="A12256" s="264" t="s">
        <v>38</v>
      </c>
      <c r="B12256" s="92" t="str">
        <f>IFERROR(VALUE(LEFT(B12257,FIND(".",B12257)-1)),"")</f>
        <v/>
      </c>
      <c r="C12256" s="84" t="str">
        <f>IFERROR(VLOOKUP(B12256,Tabla_CyP,2,FALSE),"")</f>
        <v/>
      </c>
      <c r="E12256" s="90"/>
      <c r="G12256" s="265"/>
    </row>
    <row r="12257" spans="1:123" ht="24" customHeight="1" x14ac:dyDescent="0.2">
      <c r="A12257" s="264" t="s">
        <v>24</v>
      </c>
      <c r="B12257" s="93" t="str">
        <f>IFERROR(VLOOKUP(COUNTIF($A$1:A12257,"ANALISIS DE PRECIOS"),Tabla_NumeroItem,2,FALSE),"")</f>
        <v/>
      </c>
      <c r="C12257" s="84" t="str">
        <f>IFERROR(VLOOKUP(B12257,Tabla_CyP,2,FALSE),"")</f>
        <v/>
      </c>
      <c r="D12257" s="89"/>
      <c r="E12257" s="90"/>
      <c r="F12257" s="88" t="s">
        <v>25</v>
      </c>
      <c r="G12257" s="266" t="str">
        <f>IFERROR(VLOOKUP(B12257,Tabla_CyP,4,FALSE),"")</f>
        <v/>
      </c>
    </row>
    <row r="12258" spans="1:123" ht="24" customHeight="1" x14ac:dyDescent="0.2">
      <c r="A12258" s="264"/>
      <c r="B12258" s="83"/>
      <c r="D12258" s="89"/>
      <c r="E12258" s="90"/>
      <c r="G12258" s="265"/>
    </row>
    <row r="12259" spans="1:123" ht="24" customHeight="1" x14ac:dyDescent="0.2">
      <c r="A12259" s="425" t="s">
        <v>506</v>
      </c>
      <c r="B12259" s="426"/>
      <c r="C12259" s="427" t="s">
        <v>0</v>
      </c>
      <c r="D12259" s="427" t="s">
        <v>26</v>
      </c>
      <c r="E12259" s="429" t="s">
        <v>27</v>
      </c>
      <c r="F12259" s="431" t="s">
        <v>28</v>
      </c>
      <c r="G12259" s="431" t="s">
        <v>29</v>
      </c>
    </row>
    <row r="12260" spans="1:123" s="89" customFormat="1" ht="24" customHeight="1" x14ac:dyDescent="0.2">
      <c r="A12260" s="94" t="s">
        <v>507</v>
      </c>
      <c r="B12260" s="94" t="s">
        <v>508</v>
      </c>
      <c r="C12260" s="428"/>
      <c r="D12260" s="428"/>
      <c r="E12260" s="430"/>
      <c r="F12260" s="432"/>
      <c r="G12260" s="432"/>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
      <c r="A12261" s="267"/>
      <c r="B12261" s="95"/>
      <c r="C12261" s="133" t="s">
        <v>603</v>
      </c>
      <c r="D12261" s="96"/>
      <c r="E12261" s="97"/>
      <c r="F12261" s="98"/>
      <c r="G12261" s="268"/>
    </row>
    <row r="12262" spans="1:123" s="213" customFormat="1" ht="24" customHeight="1" x14ac:dyDescent="0.2">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
      <c r="A12276" s="270"/>
      <c r="D12276" s="89"/>
      <c r="E12276" s="90"/>
      <c r="F12276" s="256" t="s">
        <v>30</v>
      </c>
      <c r="G12276" s="271">
        <f>SUBTOTAL(9,G12262:G12275)</f>
        <v>0</v>
      </c>
    </row>
    <row r="12277" spans="1:7" ht="24" customHeight="1" x14ac:dyDescent="0.2">
      <c r="A12277" s="270"/>
      <c r="C12277" s="99" t="s">
        <v>604</v>
      </c>
      <c r="D12277" s="89"/>
      <c r="E12277" s="90"/>
      <c r="G12277" s="272"/>
    </row>
    <row r="12278" spans="1:7" s="213" customFormat="1" ht="24" customHeight="1" x14ac:dyDescent="0.2">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
      <c r="A12286" s="270"/>
      <c r="D12286" s="89"/>
      <c r="E12286" s="90"/>
      <c r="F12286" s="256" t="s">
        <v>31</v>
      </c>
      <c r="G12286" s="271">
        <f>SUBTOTAL(9,G12278:G12285)</f>
        <v>0</v>
      </c>
    </row>
    <row r="12287" spans="1:7" ht="24" customHeight="1" x14ac:dyDescent="0.2">
      <c r="A12287" s="270"/>
      <c r="C12287" s="99" t="s">
        <v>605</v>
      </c>
      <c r="D12287" s="89"/>
      <c r="E12287" s="90"/>
      <c r="G12287" s="272"/>
    </row>
    <row r="12288" spans="1:7" s="213" customFormat="1" ht="24" customHeight="1" x14ac:dyDescent="0.2">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
      <c r="A12297" s="273"/>
      <c r="B12297" s="89"/>
      <c r="D12297" s="89"/>
      <c r="E12297" s="90"/>
      <c r="F12297" s="256" t="s">
        <v>32</v>
      </c>
      <c r="G12297" s="271">
        <f>SUBTOTAL(9,G12288:G12296)</f>
        <v>0</v>
      </c>
    </row>
    <row r="12298" spans="1:7" ht="24" customHeight="1" x14ac:dyDescent="0.2">
      <c r="A12298" s="274"/>
      <c r="B12298" s="89"/>
      <c r="D12298" s="89"/>
      <c r="E12298" s="90"/>
      <c r="G12298" s="272"/>
    </row>
    <row r="12299" spans="1:7" ht="24" customHeight="1" x14ac:dyDescent="0.2">
      <c r="A12299" s="275" t="str">
        <f>B12257</f>
        <v/>
      </c>
      <c r="B12299" s="276" t="str">
        <f>C12257</f>
        <v/>
      </c>
      <c r="C12299" s="96"/>
      <c r="D12299" s="96" t="s">
        <v>33</v>
      </c>
      <c r="E12299" s="97"/>
      <c r="F12299" s="278" t="s">
        <v>34</v>
      </c>
      <c r="G12299" s="277">
        <f>SUBTOTAL(9,G12262:G12298)</f>
        <v>0</v>
      </c>
    </row>
    <row r="12301" spans="1:7" ht="24" customHeight="1" x14ac:dyDescent="0.2">
      <c r="A12301" s="257" t="s">
        <v>36</v>
      </c>
      <c r="B12301" s="258"/>
      <c r="C12301" s="258"/>
      <c r="D12301" s="258"/>
      <c r="E12301" s="258"/>
      <c r="F12301" s="258"/>
      <c r="G12301" s="259"/>
    </row>
    <row r="12302" spans="1:7" ht="24" customHeight="1" x14ac:dyDescent="0.2">
      <c r="A12302" s="260" t="s">
        <v>601</v>
      </c>
      <c r="B12302" s="85" t="str">
        <f>Comitente</f>
        <v>SUBSECRETARIA DE ARQUITECTURA</v>
      </c>
      <c r="C12302" s="81"/>
      <c r="D12302" s="86"/>
      <c r="E12302" s="86"/>
      <c r="F12302" s="87"/>
      <c r="G12302" s="261"/>
    </row>
    <row r="12303" spans="1:7" ht="24" customHeight="1" x14ac:dyDescent="0.2">
      <c r="A12303" s="260" t="s">
        <v>602</v>
      </c>
      <c r="B12303" s="85">
        <f>Contratista</f>
        <v>0</v>
      </c>
      <c r="C12303" s="82"/>
      <c r="D12303" s="82"/>
      <c r="E12303" s="82"/>
      <c r="F12303" s="88"/>
      <c r="G12303" s="262"/>
    </row>
    <row r="12304" spans="1:7" ht="24" customHeight="1" x14ac:dyDescent="0.2">
      <c r="A12304" s="260" t="s">
        <v>23</v>
      </c>
      <c r="B12304" s="85" t="str">
        <f>Obra</f>
        <v>ENI Nº 66</v>
      </c>
      <c r="C12304" s="82"/>
      <c r="D12304" s="82"/>
      <c r="E12304" s="82"/>
      <c r="F12304" s="88" t="s">
        <v>37</v>
      </c>
      <c r="G12304" s="263">
        <f>Fecha_Base</f>
        <v>0</v>
      </c>
    </row>
    <row r="12305" spans="1:123" ht="24" customHeight="1" x14ac:dyDescent="0.2">
      <c r="A12305" s="264" t="s">
        <v>600</v>
      </c>
      <c r="B12305" s="83" t="str">
        <f>Ubicación</f>
        <v>9 de Julio</v>
      </c>
      <c r="C12305" s="83"/>
      <c r="D12305" s="89"/>
      <c r="E12305" s="90"/>
      <c r="G12305" s="265"/>
    </row>
    <row r="12306" spans="1:123" ht="24" customHeight="1" x14ac:dyDescent="0.2">
      <c r="A12306" s="264" t="s">
        <v>38</v>
      </c>
      <c r="B12306" s="92" t="str">
        <f>IFERROR(VALUE(LEFT(B12307,FIND(".",B12307)-1)),"")</f>
        <v/>
      </c>
      <c r="C12306" s="84" t="str">
        <f>IFERROR(VLOOKUP(B12306,Tabla_CyP,2,FALSE),"")</f>
        <v/>
      </c>
      <c r="E12306" s="90"/>
      <c r="G12306" s="265"/>
    </row>
    <row r="12307" spans="1:123" ht="24" customHeight="1" x14ac:dyDescent="0.2">
      <c r="A12307" s="264" t="s">
        <v>24</v>
      </c>
      <c r="B12307" s="93" t="str">
        <f>IFERROR(VLOOKUP(COUNTIF($A$1:A12307,"ANALISIS DE PRECIOS"),Tabla_NumeroItem,2,FALSE),"")</f>
        <v/>
      </c>
      <c r="C12307" s="84" t="str">
        <f>IFERROR(VLOOKUP(B12307,Tabla_CyP,2,FALSE),"")</f>
        <v/>
      </c>
      <c r="D12307" s="89"/>
      <c r="E12307" s="90"/>
      <c r="F12307" s="88" t="s">
        <v>25</v>
      </c>
      <c r="G12307" s="266" t="str">
        <f>IFERROR(VLOOKUP(B12307,Tabla_CyP,4,FALSE),"")</f>
        <v/>
      </c>
    </row>
    <row r="12308" spans="1:123" ht="24" customHeight="1" x14ac:dyDescent="0.2">
      <c r="A12308" s="264"/>
      <c r="B12308" s="83"/>
      <c r="D12308" s="89"/>
      <c r="E12308" s="90"/>
      <c r="G12308" s="265"/>
    </row>
    <row r="12309" spans="1:123" ht="24" customHeight="1" x14ac:dyDescent="0.2">
      <c r="A12309" s="425" t="s">
        <v>506</v>
      </c>
      <c r="B12309" s="426"/>
      <c r="C12309" s="427" t="s">
        <v>0</v>
      </c>
      <c r="D12309" s="427" t="s">
        <v>26</v>
      </c>
      <c r="E12309" s="429" t="s">
        <v>27</v>
      </c>
      <c r="F12309" s="431" t="s">
        <v>28</v>
      </c>
      <c r="G12309" s="431" t="s">
        <v>29</v>
      </c>
    </row>
    <row r="12310" spans="1:123" s="89" customFormat="1" ht="24" customHeight="1" x14ac:dyDescent="0.2">
      <c r="A12310" s="94" t="s">
        <v>507</v>
      </c>
      <c r="B12310" s="94" t="s">
        <v>508</v>
      </c>
      <c r="C12310" s="428"/>
      <c r="D12310" s="428"/>
      <c r="E12310" s="430"/>
      <c r="F12310" s="432"/>
      <c r="G12310" s="432"/>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
      <c r="A12311" s="267"/>
      <c r="B12311" s="95"/>
      <c r="C12311" s="133" t="s">
        <v>603</v>
      </c>
      <c r="D12311" s="96"/>
      <c r="E12311" s="97"/>
      <c r="F12311" s="98"/>
      <c r="G12311" s="268"/>
    </row>
    <row r="12312" spans="1:123" s="213" customFormat="1" ht="24" customHeight="1" x14ac:dyDescent="0.2">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
      <c r="A12326" s="270"/>
      <c r="D12326" s="89"/>
      <c r="E12326" s="90"/>
      <c r="F12326" s="256" t="s">
        <v>30</v>
      </c>
      <c r="G12326" s="271">
        <f>SUBTOTAL(9,G12312:G12325)</f>
        <v>0</v>
      </c>
    </row>
    <row r="12327" spans="1:7" ht="24" customHeight="1" x14ac:dyDescent="0.2">
      <c r="A12327" s="270"/>
      <c r="C12327" s="99" t="s">
        <v>604</v>
      </c>
      <c r="D12327" s="89"/>
      <c r="E12327" s="90"/>
      <c r="G12327" s="272"/>
    </row>
    <row r="12328" spans="1:7" s="213" customFormat="1" ht="24" customHeight="1" x14ac:dyDescent="0.2">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
      <c r="A12336" s="270"/>
      <c r="D12336" s="89"/>
      <c r="E12336" s="90"/>
      <c r="F12336" s="256" t="s">
        <v>31</v>
      </c>
      <c r="G12336" s="271">
        <f>SUBTOTAL(9,G12328:G12335)</f>
        <v>0</v>
      </c>
    </row>
    <row r="12337" spans="1:7" ht="24" customHeight="1" x14ac:dyDescent="0.2">
      <c r="A12337" s="270"/>
      <c r="C12337" s="99" t="s">
        <v>605</v>
      </c>
      <c r="D12337" s="89"/>
      <c r="E12337" s="90"/>
      <c r="G12337" s="272"/>
    </row>
    <row r="12338" spans="1:7" s="213" customFormat="1" ht="24" customHeight="1" x14ac:dyDescent="0.2">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
      <c r="A12347" s="273"/>
      <c r="B12347" s="89"/>
      <c r="D12347" s="89"/>
      <c r="E12347" s="90"/>
      <c r="F12347" s="256" t="s">
        <v>32</v>
      </c>
      <c r="G12347" s="271">
        <f>SUBTOTAL(9,G12338:G12346)</f>
        <v>0</v>
      </c>
    </row>
    <row r="12348" spans="1:7" ht="24" customHeight="1" x14ac:dyDescent="0.2">
      <c r="A12348" s="274"/>
      <c r="B12348" s="89"/>
      <c r="D12348" s="89"/>
      <c r="E12348" s="90"/>
      <c r="G12348" s="272"/>
    </row>
    <row r="12349" spans="1:7" ht="24" customHeight="1" x14ac:dyDescent="0.2">
      <c r="A12349" s="275" t="str">
        <f>B12307</f>
        <v/>
      </c>
      <c r="B12349" s="276" t="str">
        <f>C12307</f>
        <v/>
      </c>
      <c r="C12349" s="96"/>
      <c r="D12349" s="96" t="s">
        <v>33</v>
      </c>
      <c r="E12349" s="97"/>
      <c r="F12349" s="278" t="s">
        <v>34</v>
      </c>
      <c r="G12349" s="277">
        <f>SUBTOTAL(9,G12312:G12348)</f>
        <v>0</v>
      </c>
    </row>
    <row r="12351" spans="1:7" ht="24" customHeight="1" x14ac:dyDescent="0.2">
      <c r="A12351" s="257" t="s">
        <v>36</v>
      </c>
      <c r="B12351" s="258"/>
      <c r="C12351" s="258"/>
      <c r="D12351" s="258"/>
      <c r="E12351" s="258"/>
      <c r="F12351" s="258"/>
      <c r="G12351" s="259"/>
    </row>
    <row r="12352" spans="1:7" ht="24" customHeight="1" x14ac:dyDescent="0.2">
      <c r="A12352" s="260" t="s">
        <v>601</v>
      </c>
      <c r="B12352" s="85" t="str">
        <f>Comitente</f>
        <v>SUBSECRETARIA DE ARQUITECTURA</v>
      </c>
      <c r="C12352" s="81"/>
      <c r="D12352" s="86"/>
      <c r="E12352" s="86"/>
      <c r="F12352" s="87"/>
      <c r="G12352" s="261"/>
    </row>
    <row r="12353" spans="1:123" ht="24" customHeight="1" x14ac:dyDescent="0.2">
      <c r="A12353" s="260" t="s">
        <v>602</v>
      </c>
      <c r="B12353" s="85">
        <f>Contratista</f>
        <v>0</v>
      </c>
      <c r="C12353" s="82"/>
      <c r="D12353" s="82"/>
      <c r="E12353" s="82"/>
      <c r="F12353" s="88"/>
      <c r="G12353" s="262"/>
    </row>
    <row r="12354" spans="1:123" ht="24" customHeight="1" x14ac:dyDescent="0.2">
      <c r="A12354" s="260" t="s">
        <v>23</v>
      </c>
      <c r="B12354" s="85" t="str">
        <f>Obra</f>
        <v>ENI Nº 66</v>
      </c>
      <c r="C12354" s="82"/>
      <c r="D12354" s="82"/>
      <c r="E12354" s="82"/>
      <c r="F12354" s="88" t="s">
        <v>37</v>
      </c>
      <c r="G12354" s="263">
        <f>Fecha_Base</f>
        <v>0</v>
      </c>
    </row>
    <row r="12355" spans="1:123" ht="24" customHeight="1" x14ac:dyDescent="0.2">
      <c r="A12355" s="264" t="s">
        <v>600</v>
      </c>
      <c r="B12355" s="83" t="str">
        <f>Ubicación</f>
        <v>9 de Julio</v>
      </c>
      <c r="C12355" s="83"/>
      <c r="D12355" s="89"/>
      <c r="E12355" s="90"/>
      <c r="G12355" s="265"/>
    </row>
    <row r="12356" spans="1:123" ht="24" customHeight="1" x14ac:dyDescent="0.2">
      <c r="A12356" s="264" t="s">
        <v>38</v>
      </c>
      <c r="B12356" s="92" t="str">
        <f>IFERROR(VALUE(LEFT(B12357,FIND(".",B12357)-1)),"")</f>
        <v/>
      </c>
      <c r="C12356" s="84" t="str">
        <f>IFERROR(VLOOKUP(B12356,Tabla_CyP,2,FALSE),"")</f>
        <v/>
      </c>
      <c r="E12356" s="90"/>
      <c r="G12356" s="265"/>
    </row>
    <row r="12357" spans="1:123" ht="24" customHeight="1" x14ac:dyDescent="0.2">
      <c r="A12357" s="264" t="s">
        <v>24</v>
      </c>
      <c r="B12357" s="93" t="str">
        <f>IFERROR(VLOOKUP(COUNTIF($A$1:A12357,"ANALISIS DE PRECIOS"),Tabla_NumeroItem,2,FALSE),"")</f>
        <v/>
      </c>
      <c r="C12357" s="84" t="str">
        <f>IFERROR(VLOOKUP(B12357,Tabla_CyP,2,FALSE),"")</f>
        <v/>
      </c>
      <c r="D12357" s="89"/>
      <c r="E12357" s="90"/>
      <c r="F12357" s="88" t="s">
        <v>25</v>
      </c>
      <c r="G12357" s="266" t="str">
        <f>IFERROR(VLOOKUP(B12357,Tabla_CyP,4,FALSE),"")</f>
        <v/>
      </c>
    </row>
    <row r="12358" spans="1:123" ht="24" customHeight="1" x14ac:dyDescent="0.2">
      <c r="A12358" s="264"/>
      <c r="B12358" s="83"/>
      <c r="D12358" s="89"/>
      <c r="E12358" s="90"/>
      <c r="G12358" s="265"/>
    </row>
    <row r="12359" spans="1:123" ht="24" customHeight="1" x14ac:dyDescent="0.2">
      <c r="A12359" s="425" t="s">
        <v>506</v>
      </c>
      <c r="B12359" s="426"/>
      <c r="C12359" s="427" t="s">
        <v>0</v>
      </c>
      <c r="D12359" s="427" t="s">
        <v>26</v>
      </c>
      <c r="E12359" s="429" t="s">
        <v>27</v>
      </c>
      <c r="F12359" s="431" t="s">
        <v>28</v>
      </c>
      <c r="G12359" s="431" t="s">
        <v>29</v>
      </c>
    </row>
    <row r="12360" spans="1:123" s="89" customFormat="1" ht="24" customHeight="1" x14ac:dyDescent="0.2">
      <c r="A12360" s="94" t="s">
        <v>507</v>
      </c>
      <c r="B12360" s="94" t="s">
        <v>508</v>
      </c>
      <c r="C12360" s="428"/>
      <c r="D12360" s="428"/>
      <c r="E12360" s="430"/>
      <c r="F12360" s="432"/>
      <c r="G12360" s="432"/>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
      <c r="A12361" s="267"/>
      <c r="B12361" s="95"/>
      <c r="C12361" s="133" t="s">
        <v>603</v>
      </c>
      <c r="D12361" s="96"/>
      <c r="E12361" s="97"/>
      <c r="F12361" s="98"/>
      <c r="G12361" s="268"/>
    </row>
    <row r="12362" spans="1:123" s="213" customFormat="1" ht="24" customHeight="1" x14ac:dyDescent="0.2">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
      <c r="A12376" s="270"/>
      <c r="D12376" s="89"/>
      <c r="E12376" s="90"/>
      <c r="F12376" s="256" t="s">
        <v>30</v>
      </c>
      <c r="G12376" s="271">
        <f>SUBTOTAL(9,G12362:G12375)</f>
        <v>0</v>
      </c>
    </row>
    <row r="12377" spans="1:7" ht="24" customHeight="1" x14ac:dyDescent="0.2">
      <c r="A12377" s="270"/>
      <c r="C12377" s="99" t="s">
        <v>604</v>
      </c>
      <c r="D12377" s="89"/>
      <c r="E12377" s="90"/>
      <c r="G12377" s="272"/>
    </row>
    <row r="12378" spans="1:7" s="213" customFormat="1" ht="24" customHeight="1" x14ac:dyDescent="0.2">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
      <c r="A12386" s="270"/>
      <c r="D12386" s="89"/>
      <c r="E12386" s="90"/>
      <c r="F12386" s="256" t="s">
        <v>31</v>
      </c>
      <c r="G12386" s="271">
        <f>SUBTOTAL(9,G12378:G12385)</f>
        <v>0</v>
      </c>
    </row>
    <row r="12387" spans="1:7" ht="24" customHeight="1" x14ac:dyDescent="0.2">
      <c r="A12387" s="270"/>
      <c r="C12387" s="99" t="s">
        <v>605</v>
      </c>
      <c r="D12387" s="89"/>
      <c r="E12387" s="90"/>
      <c r="G12387" s="272"/>
    </row>
    <row r="12388" spans="1:7" s="213" customFormat="1" ht="24" customHeight="1" x14ac:dyDescent="0.2">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
      <c r="A12397" s="273"/>
      <c r="B12397" s="89"/>
      <c r="D12397" s="89"/>
      <c r="E12397" s="90"/>
      <c r="F12397" s="256" t="s">
        <v>32</v>
      </c>
      <c r="G12397" s="271">
        <f>SUBTOTAL(9,G12388:G12396)</f>
        <v>0</v>
      </c>
    </row>
    <row r="12398" spans="1:7" ht="24" customHeight="1" x14ac:dyDescent="0.2">
      <c r="A12398" s="274"/>
      <c r="B12398" s="89"/>
      <c r="D12398" s="89"/>
      <c r="E12398" s="90"/>
      <c r="G12398" s="272"/>
    </row>
    <row r="12399" spans="1:7" ht="24" customHeight="1" x14ac:dyDescent="0.2">
      <c r="A12399" s="275" t="str">
        <f>B12357</f>
        <v/>
      </c>
      <c r="B12399" s="276" t="str">
        <f>C12357</f>
        <v/>
      </c>
      <c r="C12399" s="96"/>
      <c r="D12399" s="96" t="s">
        <v>33</v>
      </c>
      <c r="E12399" s="97"/>
      <c r="F12399" s="278" t="s">
        <v>34</v>
      </c>
      <c r="G12399" s="277">
        <f>SUBTOTAL(9,G12362:G12398)</f>
        <v>0</v>
      </c>
    </row>
    <row r="12401" spans="1:123" ht="24" customHeight="1" x14ac:dyDescent="0.2">
      <c r="A12401" s="257" t="s">
        <v>36</v>
      </c>
      <c r="B12401" s="258"/>
      <c r="C12401" s="258"/>
      <c r="D12401" s="258"/>
      <c r="E12401" s="258"/>
      <c r="F12401" s="258"/>
      <c r="G12401" s="259"/>
    </row>
    <row r="12402" spans="1:123" ht="24" customHeight="1" x14ac:dyDescent="0.2">
      <c r="A12402" s="260" t="s">
        <v>601</v>
      </c>
      <c r="B12402" s="85" t="str">
        <f>Comitente</f>
        <v>SUBSECRETARIA DE ARQUITECTURA</v>
      </c>
      <c r="C12402" s="81"/>
      <c r="D12402" s="86"/>
      <c r="E12402" s="86"/>
      <c r="F12402" s="87"/>
      <c r="G12402" s="261"/>
    </row>
    <row r="12403" spans="1:123" ht="24" customHeight="1" x14ac:dyDescent="0.2">
      <c r="A12403" s="260" t="s">
        <v>602</v>
      </c>
      <c r="B12403" s="85">
        <f>Contratista</f>
        <v>0</v>
      </c>
      <c r="C12403" s="82"/>
      <c r="D12403" s="82"/>
      <c r="E12403" s="82"/>
      <c r="F12403" s="88"/>
      <c r="G12403" s="262"/>
    </row>
    <row r="12404" spans="1:123" ht="24" customHeight="1" x14ac:dyDescent="0.2">
      <c r="A12404" s="260" t="s">
        <v>23</v>
      </c>
      <c r="B12404" s="85" t="str">
        <f>Obra</f>
        <v>ENI Nº 66</v>
      </c>
      <c r="C12404" s="82"/>
      <c r="D12404" s="82"/>
      <c r="E12404" s="82"/>
      <c r="F12404" s="88" t="s">
        <v>37</v>
      </c>
      <c r="G12404" s="263">
        <f>Fecha_Base</f>
        <v>0</v>
      </c>
    </row>
    <row r="12405" spans="1:123" ht="24" customHeight="1" x14ac:dyDescent="0.2">
      <c r="A12405" s="264" t="s">
        <v>600</v>
      </c>
      <c r="B12405" s="83" t="str">
        <f>Ubicación</f>
        <v>9 de Julio</v>
      </c>
      <c r="C12405" s="83"/>
      <c r="D12405" s="89"/>
      <c r="E12405" s="90"/>
      <c r="G12405" s="265"/>
    </row>
    <row r="12406" spans="1:123" ht="24" customHeight="1" x14ac:dyDescent="0.2">
      <c r="A12406" s="264" t="s">
        <v>38</v>
      </c>
      <c r="B12406" s="92" t="str">
        <f>IFERROR(VALUE(LEFT(B12407,FIND(".",B12407)-1)),"")</f>
        <v/>
      </c>
      <c r="C12406" s="84" t="str">
        <f>IFERROR(VLOOKUP(B12406,Tabla_CyP,2,FALSE),"")</f>
        <v/>
      </c>
      <c r="E12406" s="90"/>
      <c r="G12406" s="265"/>
    </row>
    <row r="12407" spans="1:123" ht="24" customHeight="1" x14ac:dyDescent="0.2">
      <c r="A12407" s="264" t="s">
        <v>24</v>
      </c>
      <c r="B12407" s="93" t="str">
        <f>IFERROR(VLOOKUP(COUNTIF($A$1:A12407,"ANALISIS DE PRECIOS"),Tabla_NumeroItem,2,FALSE),"")</f>
        <v/>
      </c>
      <c r="C12407" s="84" t="str">
        <f>IFERROR(VLOOKUP(B12407,Tabla_CyP,2,FALSE),"")</f>
        <v/>
      </c>
      <c r="D12407" s="89"/>
      <c r="E12407" s="90"/>
      <c r="F12407" s="88" t="s">
        <v>25</v>
      </c>
      <c r="G12407" s="266" t="str">
        <f>IFERROR(VLOOKUP(B12407,Tabla_CyP,4,FALSE),"")</f>
        <v/>
      </c>
    </row>
    <row r="12408" spans="1:123" ht="24" customHeight="1" x14ac:dyDescent="0.2">
      <c r="A12408" s="264"/>
      <c r="B12408" s="83"/>
      <c r="D12408" s="89"/>
      <c r="E12408" s="90"/>
      <c r="G12408" s="265"/>
    </row>
    <row r="12409" spans="1:123" ht="24" customHeight="1" x14ac:dyDescent="0.2">
      <c r="A12409" s="425" t="s">
        <v>506</v>
      </c>
      <c r="B12409" s="426"/>
      <c r="C12409" s="427" t="s">
        <v>0</v>
      </c>
      <c r="D12409" s="427" t="s">
        <v>26</v>
      </c>
      <c r="E12409" s="429" t="s">
        <v>27</v>
      </c>
      <c r="F12409" s="431" t="s">
        <v>28</v>
      </c>
      <c r="G12409" s="431" t="s">
        <v>29</v>
      </c>
    </row>
    <row r="12410" spans="1:123" s="89" customFormat="1" ht="24" customHeight="1" x14ac:dyDescent="0.2">
      <c r="A12410" s="94" t="s">
        <v>507</v>
      </c>
      <c r="B12410" s="94" t="s">
        <v>508</v>
      </c>
      <c r="C12410" s="428"/>
      <c r="D12410" s="428"/>
      <c r="E12410" s="430"/>
      <c r="F12410" s="432"/>
      <c r="G12410" s="432"/>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
      <c r="A12411" s="267"/>
      <c r="B12411" s="95"/>
      <c r="C12411" s="133" t="s">
        <v>603</v>
      </c>
      <c r="D12411" s="96"/>
      <c r="E12411" s="97"/>
      <c r="F12411" s="98"/>
      <c r="G12411" s="268"/>
    </row>
    <row r="12412" spans="1:123" s="213" customFormat="1" ht="24" customHeight="1" x14ac:dyDescent="0.2">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
      <c r="A12426" s="270"/>
      <c r="D12426" s="89"/>
      <c r="E12426" s="90"/>
      <c r="F12426" s="256" t="s">
        <v>30</v>
      </c>
      <c r="G12426" s="271">
        <f>SUBTOTAL(9,G12412:G12425)</f>
        <v>0</v>
      </c>
    </row>
    <row r="12427" spans="1:7" ht="24" customHeight="1" x14ac:dyDescent="0.2">
      <c r="A12427" s="270"/>
      <c r="C12427" s="99" t="s">
        <v>604</v>
      </c>
      <c r="D12427" s="89"/>
      <c r="E12427" s="90"/>
      <c r="G12427" s="272"/>
    </row>
    <row r="12428" spans="1:7" s="213" customFormat="1" ht="24" customHeight="1" x14ac:dyDescent="0.2">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
      <c r="A12436" s="270"/>
      <c r="D12436" s="89"/>
      <c r="E12436" s="90"/>
      <c r="F12436" s="256" t="s">
        <v>31</v>
      </c>
      <c r="G12436" s="271">
        <f>SUBTOTAL(9,G12428:G12435)</f>
        <v>0</v>
      </c>
    </row>
    <row r="12437" spans="1:7" ht="24" customHeight="1" x14ac:dyDescent="0.2">
      <c r="A12437" s="270"/>
      <c r="C12437" s="99" t="s">
        <v>605</v>
      </c>
      <c r="D12437" s="89"/>
      <c r="E12437" s="90"/>
      <c r="G12437" s="272"/>
    </row>
    <row r="12438" spans="1:7" s="213" customFormat="1" ht="24" customHeight="1" x14ac:dyDescent="0.2">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
      <c r="A12447" s="273"/>
      <c r="B12447" s="89"/>
      <c r="D12447" s="89"/>
      <c r="E12447" s="90"/>
      <c r="F12447" s="256" t="s">
        <v>32</v>
      </c>
      <c r="G12447" s="271">
        <f>SUBTOTAL(9,G12438:G12446)</f>
        <v>0</v>
      </c>
    </row>
    <row r="12448" spans="1:7" ht="24" customHeight="1" x14ac:dyDescent="0.2">
      <c r="A12448" s="274"/>
      <c r="B12448" s="89"/>
      <c r="D12448" s="89"/>
      <c r="E12448" s="90"/>
      <c r="G12448" s="272"/>
    </row>
    <row r="12449" spans="1:123" ht="24" customHeight="1" x14ac:dyDescent="0.2">
      <c r="A12449" s="275" t="str">
        <f>B12407</f>
        <v/>
      </c>
      <c r="B12449" s="276" t="str">
        <f>C12407</f>
        <v/>
      </c>
      <c r="C12449" s="96"/>
      <c r="D12449" s="96" t="s">
        <v>33</v>
      </c>
      <c r="E12449" s="97"/>
      <c r="F12449" s="278" t="s">
        <v>34</v>
      </c>
      <c r="G12449" s="277">
        <f>SUBTOTAL(9,G12412:G12448)</f>
        <v>0</v>
      </c>
    </row>
    <row r="12451" spans="1:123" ht="24" customHeight="1" x14ac:dyDescent="0.2">
      <c r="A12451" s="257" t="s">
        <v>36</v>
      </c>
      <c r="B12451" s="258"/>
      <c r="C12451" s="258"/>
      <c r="D12451" s="258"/>
      <c r="E12451" s="258"/>
      <c r="F12451" s="258"/>
      <c r="G12451" s="259"/>
    </row>
    <row r="12452" spans="1:123" ht="24" customHeight="1" x14ac:dyDescent="0.2">
      <c r="A12452" s="260" t="s">
        <v>601</v>
      </c>
      <c r="B12452" s="85" t="str">
        <f>Comitente</f>
        <v>SUBSECRETARIA DE ARQUITECTURA</v>
      </c>
      <c r="C12452" s="81"/>
      <c r="D12452" s="86"/>
      <c r="E12452" s="86"/>
      <c r="F12452" s="87"/>
      <c r="G12452" s="261"/>
    </row>
    <row r="12453" spans="1:123" ht="24" customHeight="1" x14ac:dyDescent="0.2">
      <c r="A12453" s="260" t="s">
        <v>602</v>
      </c>
      <c r="B12453" s="85">
        <f>Contratista</f>
        <v>0</v>
      </c>
      <c r="C12453" s="82"/>
      <c r="D12453" s="82"/>
      <c r="E12453" s="82"/>
      <c r="F12453" s="88"/>
      <c r="G12453" s="262"/>
    </row>
    <row r="12454" spans="1:123" ht="24" customHeight="1" x14ac:dyDescent="0.2">
      <c r="A12454" s="260" t="s">
        <v>23</v>
      </c>
      <c r="B12454" s="85" t="str">
        <f>Obra</f>
        <v>ENI Nº 66</v>
      </c>
      <c r="C12454" s="82"/>
      <c r="D12454" s="82"/>
      <c r="E12454" s="82"/>
      <c r="F12454" s="88" t="s">
        <v>37</v>
      </c>
      <c r="G12454" s="263">
        <f>Fecha_Base</f>
        <v>0</v>
      </c>
    </row>
    <row r="12455" spans="1:123" ht="24" customHeight="1" x14ac:dyDescent="0.2">
      <c r="A12455" s="264" t="s">
        <v>600</v>
      </c>
      <c r="B12455" s="83" t="str">
        <f>Ubicación</f>
        <v>9 de Julio</v>
      </c>
      <c r="C12455" s="83"/>
      <c r="D12455" s="89"/>
      <c r="E12455" s="90"/>
      <c r="G12455" s="265"/>
    </row>
    <row r="12456" spans="1:123" ht="24" customHeight="1" x14ac:dyDescent="0.2">
      <c r="A12456" s="264" t="s">
        <v>38</v>
      </c>
      <c r="B12456" s="92" t="str">
        <f>IFERROR(VALUE(LEFT(B12457,FIND(".",B12457)-1)),"")</f>
        <v/>
      </c>
      <c r="C12456" s="84" t="str">
        <f>IFERROR(VLOOKUP(B12456,Tabla_CyP,2,FALSE),"")</f>
        <v/>
      </c>
      <c r="E12456" s="90"/>
      <c r="G12456" s="265"/>
    </row>
    <row r="12457" spans="1:123" ht="24" customHeight="1" x14ac:dyDescent="0.2">
      <c r="A12457" s="264" t="s">
        <v>24</v>
      </c>
      <c r="B12457" s="93" t="str">
        <f>IFERROR(VLOOKUP(COUNTIF($A$1:A12457,"ANALISIS DE PRECIOS"),Tabla_NumeroItem,2,FALSE),"")</f>
        <v/>
      </c>
      <c r="C12457" s="84" t="str">
        <f>IFERROR(VLOOKUP(B12457,Tabla_CyP,2,FALSE),"")</f>
        <v/>
      </c>
      <c r="D12457" s="89"/>
      <c r="E12457" s="90"/>
      <c r="F12457" s="88" t="s">
        <v>25</v>
      </c>
      <c r="G12457" s="266" t="str">
        <f>IFERROR(VLOOKUP(B12457,Tabla_CyP,4,FALSE),"")</f>
        <v/>
      </c>
    </row>
    <row r="12458" spans="1:123" ht="24" customHeight="1" x14ac:dyDescent="0.2">
      <c r="A12458" s="264"/>
      <c r="B12458" s="83"/>
      <c r="D12458" s="89"/>
      <c r="E12458" s="90"/>
      <c r="G12458" s="265"/>
    </row>
    <row r="12459" spans="1:123" ht="24" customHeight="1" x14ac:dyDescent="0.2">
      <c r="A12459" s="425" t="s">
        <v>506</v>
      </c>
      <c r="B12459" s="426"/>
      <c r="C12459" s="427" t="s">
        <v>0</v>
      </c>
      <c r="D12459" s="427" t="s">
        <v>26</v>
      </c>
      <c r="E12459" s="429" t="s">
        <v>27</v>
      </c>
      <c r="F12459" s="431" t="s">
        <v>28</v>
      </c>
      <c r="G12459" s="431" t="s">
        <v>29</v>
      </c>
    </row>
    <row r="12460" spans="1:123" s="89" customFormat="1" ht="24" customHeight="1" x14ac:dyDescent="0.2">
      <c r="A12460" s="94" t="s">
        <v>507</v>
      </c>
      <c r="B12460" s="94" t="s">
        <v>508</v>
      </c>
      <c r="C12460" s="428"/>
      <c r="D12460" s="428"/>
      <c r="E12460" s="430"/>
      <c r="F12460" s="432"/>
      <c r="G12460" s="432"/>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
      <c r="A12461" s="267"/>
      <c r="B12461" s="95"/>
      <c r="C12461" s="133" t="s">
        <v>603</v>
      </c>
      <c r="D12461" s="96"/>
      <c r="E12461" s="97"/>
      <c r="F12461" s="98"/>
      <c r="G12461" s="268"/>
    </row>
    <row r="12462" spans="1:123" s="213" customFormat="1" ht="24" customHeight="1" x14ac:dyDescent="0.2">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
      <c r="A12476" s="270"/>
      <c r="D12476" s="89"/>
      <c r="E12476" s="90"/>
      <c r="F12476" s="256" t="s">
        <v>30</v>
      </c>
      <c r="G12476" s="271">
        <f>SUBTOTAL(9,G12462:G12475)</f>
        <v>0</v>
      </c>
    </row>
    <row r="12477" spans="1:7" ht="24" customHeight="1" x14ac:dyDescent="0.2">
      <c r="A12477" s="270"/>
      <c r="C12477" s="99" t="s">
        <v>604</v>
      </c>
      <c r="D12477" s="89"/>
      <c r="E12477" s="90"/>
      <c r="G12477" s="272"/>
    </row>
    <row r="12478" spans="1:7" s="213" customFormat="1" ht="24" customHeight="1" x14ac:dyDescent="0.2">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
      <c r="A12486" s="270"/>
      <c r="D12486" s="89"/>
      <c r="E12486" s="90"/>
      <c r="F12486" s="256" t="s">
        <v>31</v>
      </c>
      <c r="G12486" s="271">
        <f>SUBTOTAL(9,G12478:G12485)</f>
        <v>0</v>
      </c>
    </row>
    <row r="12487" spans="1:7" ht="24" customHeight="1" x14ac:dyDescent="0.2">
      <c r="A12487" s="270"/>
      <c r="C12487" s="99" t="s">
        <v>605</v>
      </c>
      <c r="D12487" s="89"/>
      <c r="E12487" s="90"/>
      <c r="G12487" s="272"/>
    </row>
    <row r="12488" spans="1:7" s="213" customFormat="1" ht="24" customHeight="1" x14ac:dyDescent="0.2">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
      <c r="A12497" s="273"/>
      <c r="B12497" s="89"/>
      <c r="D12497" s="89"/>
      <c r="E12497" s="90"/>
      <c r="F12497" s="256" t="s">
        <v>32</v>
      </c>
      <c r="G12497" s="271">
        <f>SUBTOTAL(9,G12488:G12496)</f>
        <v>0</v>
      </c>
    </row>
    <row r="12498" spans="1:7" ht="24" customHeight="1" x14ac:dyDescent="0.2">
      <c r="A12498" s="274"/>
      <c r="B12498" s="89"/>
      <c r="D12498" s="89"/>
      <c r="E12498" s="90"/>
      <c r="G12498" s="272"/>
    </row>
    <row r="12499" spans="1:7" ht="24" customHeight="1" x14ac:dyDescent="0.2">
      <c r="A12499" s="275" t="str">
        <f>B12457</f>
        <v/>
      </c>
      <c r="B12499" s="276" t="str">
        <f>C12457</f>
        <v/>
      </c>
      <c r="C12499" s="96"/>
      <c r="D12499" s="96" t="s">
        <v>33</v>
      </c>
      <c r="E12499" s="97"/>
      <c r="F12499" s="278" t="s">
        <v>34</v>
      </c>
      <c r="G12499" s="277">
        <f>SUBTOTAL(9,G12462:G12498)</f>
        <v>0</v>
      </c>
    </row>
    <row r="12501" spans="1:7" ht="24" customHeight="1" x14ac:dyDescent="0.2">
      <c r="A12501" s="257" t="s">
        <v>36</v>
      </c>
      <c r="B12501" s="258"/>
      <c r="C12501" s="258"/>
      <c r="D12501" s="258"/>
      <c r="E12501" s="258"/>
      <c r="F12501" s="258"/>
      <c r="G12501" s="259"/>
    </row>
    <row r="12502" spans="1:7" ht="24" customHeight="1" x14ac:dyDescent="0.2">
      <c r="A12502" s="260" t="s">
        <v>601</v>
      </c>
      <c r="B12502" s="85" t="str">
        <f>Comitente</f>
        <v>SUBSECRETARIA DE ARQUITECTURA</v>
      </c>
      <c r="C12502" s="81"/>
      <c r="D12502" s="86"/>
      <c r="E12502" s="86"/>
      <c r="F12502" s="87"/>
      <c r="G12502" s="261"/>
    </row>
    <row r="12503" spans="1:7" ht="24" customHeight="1" x14ac:dyDescent="0.2">
      <c r="A12503" s="260" t="s">
        <v>602</v>
      </c>
      <c r="B12503" s="85">
        <f>Contratista</f>
        <v>0</v>
      </c>
      <c r="C12503" s="82"/>
      <c r="D12503" s="82"/>
      <c r="E12503" s="82"/>
      <c r="F12503" s="88"/>
      <c r="G12503" s="262"/>
    </row>
    <row r="12504" spans="1:7" ht="24" customHeight="1" x14ac:dyDescent="0.2">
      <c r="A12504" s="260" t="s">
        <v>23</v>
      </c>
      <c r="B12504" s="85" t="str">
        <f>Obra</f>
        <v>ENI Nº 66</v>
      </c>
      <c r="C12504" s="82"/>
      <c r="D12504" s="82"/>
      <c r="E12504" s="82"/>
      <c r="F12504" s="88" t="s">
        <v>37</v>
      </c>
      <c r="G12504" s="263">
        <f>Fecha_Base</f>
        <v>0</v>
      </c>
    </row>
    <row r="12505" spans="1:7" ht="24" customHeight="1" x14ac:dyDescent="0.2">
      <c r="A12505" s="264" t="s">
        <v>600</v>
      </c>
      <c r="B12505" s="83" t="str">
        <f>Ubicación</f>
        <v>9 de Julio</v>
      </c>
      <c r="C12505" s="83"/>
      <c r="D12505" s="89"/>
      <c r="E12505" s="90"/>
      <c r="G12505" s="265"/>
    </row>
    <row r="12506" spans="1:7" ht="24" customHeight="1" x14ac:dyDescent="0.2">
      <c r="A12506" s="264" t="s">
        <v>38</v>
      </c>
      <c r="B12506" s="92" t="str">
        <f>IFERROR(VALUE(LEFT(B12507,FIND(".",B12507)-1)),"")</f>
        <v/>
      </c>
      <c r="C12506" s="84" t="str">
        <f>IFERROR(VLOOKUP(B12506,Tabla_CyP,2,FALSE),"")</f>
        <v/>
      </c>
      <c r="E12506" s="90"/>
      <c r="G12506" s="265"/>
    </row>
    <row r="12507" spans="1:7" ht="24" customHeight="1" x14ac:dyDescent="0.2">
      <c r="A12507" s="264" t="s">
        <v>24</v>
      </c>
      <c r="B12507" s="93" t="str">
        <f>IFERROR(VLOOKUP(COUNTIF($A$1:A12507,"ANALISIS DE PRECIOS"),Tabla_NumeroItem,2,FALSE),"")</f>
        <v/>
      </c>
      <c r="C12507" s="84" t="str">
        <f>IFERROR(VLOOKUP(B12507,Tabla_CyP,2,FALSE),"")</f>
        <v/>
      </c>
      <c r="D12507" s="89"/>
      <c r="E12507" s="90"/>
      <c r="F12507" s="88" t="s">
        <v>25</v>
      </c>
      <c r="G12507" s="266" t="str">
        <f>IFERROR(VLOOKUP(B12507,Tabla_CyP,4,FALSE),"")</f>
        <v/>
      </c>
    </row>
    <row r="12508" spans="1:7" ht="24" customHeight="1" x14ac:dyDescent="0.2">
      <c r="A12508" s="264"/>
      <c r="B12508" s="83"/>
      <c r="D12508" s="89"/>
      <c r="E12508" s="90"/>
      <c r="G12508" s="265"/>
    </row>
    <row r="12509" spans="1:7" ht="24" customHeight="1" x14ac:dyDescent="0.2">
      <c r="A12509" s="425" t="s">
        <v>506</v>
      </c>
      <c r="B12509" s="426"/>
      <c r="C12509" s="427" t="s">
        <v>0</v>
      </c>
      <c r="D12509" s="427" t="s">
        <v>26</v>
      </c>
      <c r="E12509" s="429" t="s">
        <v>27</v>
      </c>
      <c r="F12509" s="431" t="s">
        <v>28</v>
      </c>
      <c r="G12509" s="431" t="s">
        <v>29</v>
      </c>
    </row>
    <row r="12510" spans="1:7" ht="24" customHeight="1" x14ac:dyDescent="0.2">
      <c r="A12510" s="94" t="s">
        <v>507</v>
      </c>
      <c r="B12510" s="94" t="s">
        <v>508</v>
      </c>
      <c r="C12510" s="428"/>
      <c r="D12510" s="428"/>
      <c r="E12510" s="430"/>
      <c r="F12510" s="432"/>
      <c r="G12510" s="432"/>
    </row>
    <row r="12511" spans="1:7" ht="24" customHeight="1" x14ac:dyDescent="0.2">
      <c r="A12511" s="267"/>
      <c r="B12511" s="95"/>
      <c r="C12511" s="133" t="s">
        <v>603</v>
      </c>
      <c r="D12511" s="96"/>
      <c r="E12511" s="97"/>
      <c r="F12511" s="98"/>
      <c r="G12511" s="268"/>
    </row>
    <row r="12512" spans="1:7" ht="24" customHeight="1" x14ac:dyDescent="0.2">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
      <c r="A12526" s="270"/>
      <c r="D12526" s="89"/>
      <c r="E12526" s="90"/>
      <c r="F12526" s="256" t="s">
        <v>30</v>
      </c>
      <c r="G12526" s="271">
        <f>SUBTOTAL(9,G12512:G12525)</f>
        <v>0</v>
      </c>
    </row>
    <row r="12527" spans="1:7" ht="24" customHeight="1" x14ac:dyDescent="0.2">
      <c r="A12527" s="270"/>
      <c r="C12527" s="99" t="s">
        <v>604</v>
      </c>
      <c r="D12527" s="89"/>
      <c r="E12527" s="90"/>
      <c r="G12527" s="272"/>
    </row>
    <row r="12528" spans="1:7" ht="24" customHeight="1" x14ac:dyDescent="0.2">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
      <c r="A12536" s="270"/>
      <c r="D12536" s="89"/>
      <c r="E12536" s="90"/>
      <c r="F12536" s="256" t="s">
        <v>31</v>
      </c>
      <c r="G12536" s="271">
        <f>SUBTOTAL(9,G12528:G12535)</f>
        <v>0</v>
      </c>
    </row>
    <row r="12537" spans="1:7" ht="24" customHeight="1" x14ac:dyDescent="0.2">
      <c r="A12537" s="270"/>
      <c r="C12537" s="99" t="s">
        <v>605</v>
      </c>
      <c r="D12537" s="89"/>
      <c r="E12537" s="90"/>
      <c r="G12537" s="272"/>
    </row>
    <row r="12538" spans="1:7" ht="24" customHeight="1" x14ac:dyDescent="0.2">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
      <c r="A12547" s="273"/>
      <c r="B12547" s="89"/>
      <c r="D12547" s="89"/>
      <c r="E12547" s="90"/>
      <c r="F12547" s="256" t="s">
        <v>32</v>
      </c>
      <c r="G12547" s="271">
        <f>SUBTOTAL(9,G12538:G12546)</f>
        <v>0</v>
      </c>
    </row>
    <row r="12548" spans="1:7" ht="24" customHeight="1" x14ac:dyDescent="0.2">
      <c r="A12548" s="274"/>
      <c r="B12548" s="89"/>
      <c r="D12548" s="89"/>
      <c r="E12548" s="90"/>
      <c r="G12548" s="272"/>
    </row>
    <row r="12549" spans="1:7" ht="24" customHeight="1" x14ac:dyDescent="0.2">
      <c r="A12549" s="275" t="str">
        <f>B12507</f>
        <v/>
      </c>
      <c r="B12549" s="276" t="str">
        <f>C12507</f>
        <v/>
      </c>
      <c r="C12549" s="96"/>
      <c r="D12549" s="96" t="s">
        <v>33</v>
      </c>
      <c r="E12549" s="97"/>
      <c r="F12549" s="278" t="s">
        <v>34</v>
      </c>
      <c r="G12549" s="277">
        <f>SUBTOTAL(9,G12512:G12548)</f>
        <v>0</v>
      </c>
    </row>
    <row r="12551" spans="1:7" ht="24" customHeight="1" x14ac:dyDescent="0.2">
      <c r="A12551" s="257" t="s">
        <v>36</v>
      </c>
      <c r="B12551" s="258"/>
      <c r="C12551" s="258"/>
      <c r="D12551" s="258"/>
      <c r="E12551" s="258"/>
      <c r="F12551" s="258"/>
      <c r="G12551" s="259"/>
    </row>
    <row r="12552" spans="1:7" ht="24" customHeight="1" x14ac:dyDescent="0.2">
      <c r="A12552" s="260" t="s">
        <v>601</v>
      </c>
      <c r="B12552" s="85" t="str">
        <f>Comitente</f>
        <v>SUBSECRETARIA DE ARQUITECTURA</v>
      </c>
      <c r="C12552" s="81"/>
      <c r="D12552" s="86"/>
      <c r="E12552" s="86"/>
      <c r="F12552" s="87"/>
      <c r="G12552" s="261"/>
    </row>
    <row r="12553" spans="1:7" ht="24" customHeight="1" x14ac:dyDescent="0.2">
      <c r="A12553" s="260" t="s">
        <v>602</v>
      </c>
      <c r="B12553" s="85">
        <f>Contratista</f>
        <v>0</v>
      </c>
      <c r="C12553" s="82"/>
      <c r="D12553" s="82"/>
      <c r="E12553" s="82"/>
      <c r="F12553" s="88"/>
      <c r="G12553" s="262"/>
    </row>
    <row r="12554" spans="1:7" ht="24" customHeight="1" x14ac:dyDescent="0.2">
      <c r="A12554" s="260" t="s">
        <v>23</v>
      </c>
      <c r="B12554" s="85" t="str">
        <f>Obra</f>
        <v>ENI Nº 66</v>
      </c>
      <c r="C12554" s="82"/>
      <c r="D12554" s="82"/>
      <c r="E12554" s="82"/>
      <c r="F12554" s="88" t="s">
        <v>37</v>
      </c>
      <c r="G12554" s="263">
        <f>Fecha_Base</f>
        <v>0</v>
      </c>
    </row>
    <row r="12555" spans="1:7" ht="24" customHeight="1" x14ac:dyDescent="0.2">
      <c r="A12555" s="264" t="s">
        <v>600</v>
      </c>
      <c r="B12555" s="83" t="str">
        <f>Ubicación</f>
        <v>9 de Julio</v>
      </c>
      <c r="C12555" s="83"/>
      <c r="D12555" s="89"/>
      <c r="E12555" s="90"/>
      <c r="G12555" s="265"/>
    </row>
    <row r="12556" spans="1:7" ht="24" customHeight="1" x14ac:dyDescent="0.2">
      <c r="A12556" s="264" t="s">
        <v>38</v>
      </c>
      <c r="B12556" s="92" t="str">
        <f>IFERROR(VALUE(LEFT(B12557,FIND(".",B12557)-1)),"")</f>
        <v/>
      </c>
      <c r="C12556" s="84" t="str">
        <f>IFERROR(VLOOKUP(B12556,Tabla_CyP,2,FALSE),"")</f>
        <v/>
      </c>
      <c r="E12556" s="90"/>
      <c r="G12556" s="265"/>
    </row>
    <row r="12557" spans="1:7" ht="24" customHeight="1" x14ac:dyDescent="0.2">
      <c r="A12557" s="264" t="s">
        <v>24</v>
      </c>
      <c r="B12557" s="93" t="str">
        <f>IFERROR(VLOOKUP(COUNTIF($A$1:A12557,"ANALISIS DE PRECIOS"),Tabla_NumeroItem,2,FALSE),"")</f>
        <v/>
      </c>
      <c r="C12557" s="84" t="str">
        <f>IFERROR(VLOOKUP(B12557,Tabla_CyP,2,FALSE),"")</f>
        <v/>
      </c>
      <c r="D12557" s="89"/>
      <c r="E12557" s="90"/>
      <c r="F12557" s="88" t="s">
        <v>25</v>
      </c>
      <c r="G12557" s="266" t="str">
        <f>IFERROR(VLOOKUP(B12557,Tabla_CyP,4,FALSE),"")</f>
        <v/>
      </c>
    </row>
    <row r="12558" spans="1:7" ht="24" customHeight="1" x14ac:dyDescent="0.2">
      <c r="A12558" s="264"/>
      <c r="B12558" s="83"/>
      <c r="D12558" s="89"/>
      <c r="E12558" s="90"/>
      <c r="G12558" s="265"/>
    </row>
    <row r="12559" spans="1:7" ht="24" customHeight="1" x14ac:dyDescent="0.2">
      <c r="A12559" s="425" t="s">
        <v>506</v>
      </c>
      <c r="B12559" s="426"/>
      <c r="C12559" s="427" t="s">
        <v>0</v>
      </c>
      <c r="D12559" s="427" t="s">
        <v>26</v>
      </c>
      <c r="E12559" s="429" t="s">
        <v>27</v>
      </c>
      <c r="F12559" s="431" t="s">
        <v>28</v>
      </c>
      <c r="G12559" s="431" t="s">
        <v>29</v>
      </c>
    </row>
    <row r="12560" spans="1:7" ht="24" customHeight="1" x14ac:dyDescent="0.2">
      <c r="A12560" s="94" t="s">
        <v>507</v>
      </c>
      <c r="B12560" s="94" t="s">
        <v>508</v>
      </c>
      <c r="C12560" s="428"/>
      <c r="D12560" s="428"/>
      <c r="E12560" s="430"/>
      <c r="F12560" s="432"/>
      <c r="G12560" s="432"/>
    </row>
    <row r="12561" spans="1:7" ht="24" customHeight="1" x14ac:dyDescent="0.2">
      <c r="A12561" s="267"/>
      <c r="B12561" s="95"/>
      <c r="C12561" s="133" t="s">
        <v>603</v>
      </c>
      <c r="D12561" s="96"/>
      <c r="E12561" s="97"/>
      <c r="F12561" s="98"/>
      <c r="G12561" s="268"/>
    </row>
    <row r="12562" spans="1:7" ht="24" customHeight="1" x14ac:dyDescent="0.2">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
      <c r="A12576" s="270"/>
      <c r="D12576" s="89"/>
      <c r="E12576" s="90"/>
      <c r="F12576" s="256" t="s">
        <v>30</v>
      </c>
      <c r="G12576" s="271">
        <f>SUBTOTAL(9,G12562:G12575)</f>
        <v>0</v>
      </c>
    </row>
    <row r="12577" spans="1:7" ht="24" customHeight="1" x14ac:dyDescent="0.2">
      <c r="A12577" s="270"/>
      <c r="C12577" s="99" t="s">
        <v>604</v>
      </c>
      <c r="D12577" s="89"/>
      <c r="E12577" s="90"/>
      <c r="G12577" s="272"/>
    </row>
    <row r="12578" spans="1:7" ht="24" customHeight="1" x14ac:dyDescent="0.2">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
      <c r="A12586" s="270"/>
      <c r="D12586" s="89"/>
      <c r="E12586" s="90"/>
      <c r="F12586" s="256" t="s">
        <v>31</v>
      </c>
      <c r="G12586" s="271">
        <f>SUBTOTAL(9,G12578:G12585)</f>
        <v>0</v>
      </c>
    </row>
    <row r="12587" spans="1:7" ht="24" customHeight="1" x14ac:dyDescent="0.2">
      <c r="A12587" s="270"/>
      <c r="C12587" s="99" t="s">
        <v>605</v>
      </c>
      <c r="D12587" s="89"/>
      <c r="E12587" s="90"/>
      <c r="G12587" s="272"/>
    </row>
    <row r="12588" spans="1:7" ht="24" customHeight="1" x14ac:dyDescent="0.2">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
      <c r="A12597" s="273"/>
      <c r="B12597" s="89"/>
      <c r="D12597" s="89"/>
      <c r="E12597" s="90"/>
      <c r="F12597" s="256" t="s">
        <v>32</v>
      </c>
      <c r="G12597" s="271">
        <f>SUBTOTAL(9,G12588:G12596)</f>
        <v>0</v>
      </c>
    </row>
    <row r="12598" spans="1:7" ht="24" customHeight="1" x14ac:dyDescent="0.2">
      <c r="A12598" s="274"/>
      <c r="B12598" s="89"/>
      <c r="D12598" s="89"/>
      <c r="E12598" s="90"/>
      <c r="G12598" s="272"/>
    </row>
    <row r="12599" spans="1:7" ht="24" customHeight="1" x14ac:dyDescent="0.2">
      <c r="A12599" s="275" t="str">
        <f>B12557</f>
        <v/>
      </c>
      <c r="B12599" s="276" t="str">
        <f>C12557</f>
        <v/>
      </c>
      <c r="C12599" s="96"/>
      <c r="D12599" s="96" t="s">
        <v>33</v>
      </c>
      <c r="E12599" s="97"/>
      <c r="F12599" s="278" t="s">
        <v>34</v>
      </c>
      <c r="G12599" s="277">
        <f>SUBTOTAL(9,G12562:G12598)</f>
        <v>0</v>
      </c>
    </row>
    <row r="12601" spans="1:7" ht="24" customHeight="1" x14ac:dyDescent="0.2">
      <c r="A12601" s="257" t="s">
        <v>36</v>
      </c>
      <c r="B12601" s="258"/>
      <c r="C12601" s="258"/>
      <c r="D12601" s="258"/>
      <c r="E12601" s="258"/>
      <c r="F12601" s="258"/>
      <c r="G12601" s="259"/>
    </row>
    <row r="12602" spans="1:7" ht="24" customHeight="1" x14ac:dyDescent="0.2">
      <c r="A12602" s="260" t="s">
        <v>601</v>
      </c>
      <c r="B12602" s="85" t="str">
        <f>Comitente</f>
        <v>SUBSECRETARIA DE ARQUITECTURA</v>
      </c>
      <c r="C12602" s="81"/>
      <c r="D12602" s="86"/>
      <c r="E12602" s="86"/>
      <c r="F12602" s="87"/>
      <c r="G12602" s="261"/>
    </row>
    <row r="12603" spans="1:7" ht="24" customHeight="1" x14ac:dyDescent="0.2">
      <c r="A12603" s="260" t="s">
        <v>602</v>
      </c>
      <c r="B12603" s="85">
        <f>Contratista</f>
        <v>0</v>
      </c>
      <c r="C12603" s="82"/>
      <c r="D12603" s="82"/>
      <c r="E12603" s="82"/>
      <c r="F12603" s="88"/>
      <c r="G12603" s="262"/>
    </row>
    <row r="12604" spans="1:7" ht="24" customHeight="1" x14ac:dyDescent="0.2">
      <c r="A12604" s="260" t="s">
        <v>23</v>
      </c>
      <c r="B12604" s="85" t="str">
        <f>Obra</f>
        <v>ENI Nº 66</v>
      </c>
      <c r="C12604" s="82"/>
      <c r="D12604" s="82"/>
      <c r="E12604" s="82"/>
      <c r="F12604" s="88" t="s">
        <v>37</v>
      </c>
      <c r="G12604" s="263">
        <f>Fecha_Base</f>
        <v>0</v>
      </c>
    </row>
    <row r="12605" spans="1:7" ht="24" customHeight="1" x14ac:dyDescent="0.2">
      <c r="A12605" s="264" t="s">
        <v>600</v>
      </c>
      <c r="B12605" s="83" t="str">
        <f>Ubicación</f>
        <v>9 de Julio</v>
      </c>
      <c r="C12605" s="83"/>
      <c r="D12605" s="89"/>
      <c r="E12605" s="90"/>
      <c r="G12605" s="265"/>
    </row>
    <row r="12606" spans="1:7" ht="24" customHeight="1" x14ac:dyDescent="0.2">
      <c r="A12606" s="264" t="s">
        <v>38</v>
      </c>
      <c r="B12606" s="92" t="str">
        <f>IFERROR(VALUE(LEFT(B12607,FIND(".",B12607)-1)),"")</f>
        <v/>
      </c>
      <c r="C12606" s="84" t="str">
        <f>IFERROR(VLOOKUP(B12606,Tabla_CyP,2,FALSE),"")</f>
        <v/>
      </c>
      <c r="E12606" s="90"/>
      <c r="G12606" s="265"/>
    </row>
    <row r="12607" spans="1:7" ht="24" customHeight="1" x14ac:dyDescent="0.2">
      <c r="A12607" s="264" t="s">
        <v>24</v>
      </c>
      <c r="B12607" s="93" t="str">
        <f>IFERROR(VLOOKUP(COUNTIF($A$1:A12607,"ANALISIS DE PRECIOS"),Tabla_NumeroItem,2,FALSE),"")</f>
        <v/>
      </c>
      <c r="C12607" s="84" t="str">
        <f>IFERROR(VLOOKUP(B12607,Tabla_CyP,2,FALSE),"")</f>
        <v/>
      </c>
      <c r="D12607" s="89"/>
      <c r="E12607" s="90"/>
      <c r="F12607" s="88" t="s">
        <v>25</v>
      </c>
      <c r="G12607" s="266" t="str">
        <f>IFERROR(VLOOKUP(B12607,Tabla_CyP,4,FALSE),"")</f>
        <v/>
      </c>
    </row>
    <row r="12608" spans="1:7" ht="24" customHeight="1" x14ac:dyDescent="0.2">
      <c r="A12608" s="264"/>
      <c r="B12608" s="83"/>
      <c r="D12608" s="89"/>
      <c r="E12608" s="90"/>
      <c r="G12608" s="265"/>
    </row>
    <row r="12609" spans="1:7" ht="24" customHeight="1" x14ac:dyDescent="0.2">
      <c r="A12609" s="425" t="s">
        <v>506</v>
      </c>
      <c r="B12609" s="426"/>
      <c r="C12609" s="427" t="s">
        <v>0</v>
      </c>
      <c r="D12609" s="427" t="s">
        <v>26</v>
      </c>
      <c r="E12609" s="429" t="s">
        <v>27</v>
      </c>
      <c r="F12609" s="431" t="s">
        <v>28</v>
      </c>
      <c r="G12609" s="431" t="s">
        <v>29</v>
      </c>
    </row>
    <row r="12610" spans="1:7" ht="24" customHeight="1" x14ac:dyDescent="0.2">
      <c r="A12610" s="94" t="s">
        <v>507</v>
      </c>
      <c r="B12610" s="94" t="s">
        <v>508</v>
      </c>
      <c r="C12610" s="428"/>
      <c r="D12610" s="428"/>
      <c r="E12610" s="430"/>
      <c r="F12610" s="432"/>
      <c r="G12610" s="432"/>
    </row>
    <row r="12611" spans="1:7" ht="24" customHeight="1" x14ac:dyDescent="0.2">
      <c r="A12611" s="267"/>
      <c r="B12611" s="95"/>
      <c r="C12611" s="133" t="s">
        <v>603</v>
      </c>
      <c r="D12611" s="96"/>
      <c r="E12611" s="97"/>
      <c r="F12611" s="98"/>
      <c r="G12611" s="268"/>
    </row>
    <row r="12612" spans="1:7" ht="24" customHeight="1" x14ac:dyDescent="0.2">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
      <c r="A12626" s="270"/>
      <c r="D12626" s="89"/>
      <c r="E12626" s="90"/>
      <c r="F12626" s="256" t="s">
        <v>30</v>
      </c>
      <c r="G12626" s="271">
        <f>SUBTOTAL(9,G12612:G12625)</f>
        <v>0</v>
      </c>
    </row>
    <row r="12627" spans="1:7" ht="24" customHeight="1" x14ac:dyDescent="0.2">
      <c r="A12627" s="270"/>
      <c r="C12627" s="99" t="s">
        <v>604</v>
      </c>
      <c r="D12627" s="89"/>
      <c r="E12627" s="90"/>
      <c r="G12627" s="272"/>
    </row>
    <row r="12628" spans="1:7" ht="24" customHeight="1" x14ac:dyDescent="0.2">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
      <c r="A12636" s="270"/>
      <c r="D12636" s="89"/>
      <c r="E12636" s="90"/>
      <c r="F12636" s="256" t="s">
        <v>31</v>
      </c>
      <c r="G12636" s="271">
        <f>SUBTOTAL(9,G12628:G12635)</f>
        <v>0</v>
      </c>
    </row>
    <row r="12637" spans="1:7" ht="24" customHeight="1" x14ac:dyDescent="0.2">
      <c r="A12637" s="270"/>
      <c r="C12637" s="99" t="s">
        <v>605</v>
      </c>
      <c r="D12637" s="89"/>
      <c r="E12637" s="90"/>
      <c r="G12637" s="272"/>
    </row>
    <row r="12638" spans="1:7" ht="24" customHeight="1" x14ac:dyDescent="0.2">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
      <c r="A12647" s="273"/>
      <c r="B12647" s="89"/>
      <c r="D12647" s="89"/>
      <c r="E12647" s="90"/>
      <c r="F12647" s="256" t="s">
        <v>32</v>
      </c>
      <c r="G12647" s="271">
        <f>SUBTOTAL(9,G12638:G12646)</f>
        <v>0</v>
      </c>
    </row>
    <row r="12648" spans="1:7" ht="24" customHeight="1" x14ac:dyDescent="0.2">
      <c r="A12648" s="274"/>
      <c r="B12648" s="89"/>
      <c r="D12648" s="89"/>
      <c r="E12648" s="90"/>
      <c r="G12648" s="272"/>
    </row>
    <row r="12649" spans="1:7" ht="24" customHeight="1" x14ac:dyDescent="0.2">
      <c r="A12649" s="275" t="str">
        <f>B12607</f>
        <v/>
      </c>
      <c r="B12649" s="276" t="str">
        <f>C12607</f>
        <v/>
      </c>
      <c r="C12649" s="96"/>
      <c r="D12649" s="96" t="s">
        <v>33</v>
      </c>
      <c r="E12649" s="97"/>
      <c r="F12649" s="278" t="s">
        <v>34</v>
      </c>
      <c r="G12649" s="277">
        <f>SUBTOTAL(9,G12612:G12648)</f>
        <v>0</v>
      </c>
    </row>
    <row r="12651" spans="1:7" ht="24" customHeight="1" x14ac:dyDescent="0.2">
      <c r="A12651" s="257" t="s">
        <v>36</v>
      </c>
      <c r="B12651" s="258"/>
      <c r="C12651" s="258"/>
      <c r="D12651" s="258"/>
      <c r="E12651" s="258"/>
      <c r="F12651" s="258"/>
      <c r="G12651" s="259"/>
    </row>
    <row r="12652" spans="1:7" ht="24" customHeight="1" x14ac:dyDescent="0.2">
      <c r="A12652" s="260" t="s">
        <v>601</v>
      </c>
      <c r="B12652" s="85" t="str">
        <f>Comitente</f>
        <v>SUBSECRETARIA DE ARQUITECTURA</v>
      </c>
      <c r="C12652" s="81"/>
      <c r="D12652" s="86"/>
      <c r="E12652" s="86"/>
      <c r="F12652" s="87"/>
      <c r="G12652" s="261"/>
    </row>
    <row r="12653" spans="1:7" ht="24" customHeight="1" x14ac:dyDescent="0.2">
      <c r="A12653" s="260" t="s">
        <v>602</v>
      </c>
      <c r="B12653" s="85">
        <f>Contratista</f>
        <v>0</v>
      </c>
      <c r="C12653" s="82"/>
      <c r="D12653" s="82"/>
      <c r="E12653" s="82"/>
      <c r="F12653" s="88"/>
      <c r="G12653" s="262"/>
    </row>
    <row r="12654" spans="1:7" ht="24" customHeight="1" x14ac:dyDescent="0.2">
      <c r="A12654" s="260" t="s">
        <v>23</v>
      </c>
      <c r="B12654" s="85" t="str">
        <f>Obra</f>
        <v>ENI Nº 66</v>
      </c>
      <c r="C12654" s="82"/>
      <c r="D12654" s="82"/>
      <c r="E12654" s="82"/>
      <c r="F12654" s="88" t="s">
        <v>37</v>
      </c>
      <c r="G12654" s="263">
        <f>Fecha_Base</f>
        <v>0</v>
      </c>
    </row>
    <row r="12655" spans="1:7" ht="24" customHeight="1" x14ac:dyDescent="0.2">
      <c r="A12655" s="264" t="s">
        <v>600</v>
      </c>
      <c r="B12655" s="83" t="str">
        <f>Ubicación</f>
        <v>9 de Julio</v>
      </c>
      <c r="C12655" s="83"/>
      <c r="D12655" s="89"/>
      <c r="E12655" s="90"/>
      <c r="G12655" s="265"/>
    </row>
    <row r="12656" spans="1:7" ht="24" customHeight="1" x14ac:dyDescent="0.2">
      <c r="A12656" s="264" t="s">
        <v>38</v>
      </c>
      <c r="B12656" s="92" t="str">
        <f>IFERROR(VALUE(LEFT(B12657,FIND(".",B12657)-1)),"")</f>
        <v/>
      </c>
      <c r="C12656" s="84" t="str">
        <f>IFERROR(VLOOKUP(B12656,Tabla_CyP,2,FALSE),"")</f>
        <v/>
      </c>
      <c r="E12656" s="90"/>
      <c r="G12656" s="265"/>
    </row>
    <row r="12657" spans="1:7" ht="24" customHeight="1" x14ac:dyDescent="0.2">
      <c r="A12657" s="264" t="s">
        <v>24</v>
      </c>
      <c r="B12657" s="93" t="str">
        <f>IFERROR(VLOOKUP(COUNTIF($A$1:A12657,"ANALISIS DE PRECIOS"),Tabla_NumeroItem,2,FALSE),"")</f>
        <v/>
      </c>
      <c r="C12657" s="84" t="str">
        <f>IFERROR(VLOOKUP(B12657,Tabla_CyP,2,FALSE),"")</f>
        <v/>
      </c>
      <c r="D12657" s="89"/>
      <c r="E12657" s="90"/>
      <c r="F12657" s="88" t="s">
        <v>25</v>
      </c>
      <c r="G12657" s="266" t="str">
        <f>IFERROR(VLOOKUP(B12657,Tabla_CyP,4,FALSE),"")</f>
        <v/>
      </c>
    </row>
    <row r="12658" spans="1:7" ht="24" customHeight="1" x14ac:dyDescent="0.2">
      <c r="A12658" s="264"/>
      <c r="B12658" s="83"/>
      <c r="D12658" s="89"/>
      <c r="E12658" s="90"/>
      <c r="G12658" s="265"/>
    </row>
    <row r="12659" spans="1:7" ht="24" customHeight="1" x14ac:dyDescent="0.2">
      <c r="A12659" s="425" t="s">
        <v>506</v>
      </c>
      <c r="B12659" s="426"/>
      <c r="C12659" s="427" t="s">
        <v>0</v>
      </c>
      <c r="D12659" s="427" t="s">
        <v>26</v>
      </c>
      <c r="E12659" s="429" t="s">
        <v>27</v>
      </c>
      <c r="F12659" s="431" t="s">
        <v>28</v>
      </c>
      <c r="G12659" s="431" t="s">
        <v>29</v>
      </c>
    </row>
    <row r="12660" spans="1:7" ht="24" customHeight="1" x14ac:dyDescent="0.2">
      <c r="A12660" s="94" t="s">
        <v>507</v>
      </c>
      <c r="B12660" s="94" t="s">
        <v>508</v>
      </c>
      <c r="C12660" s="428"/>
      <c r="D12660" s="428"/>
      <c r="E12660" s="430"/>
      <c r="F12660" s="432"/>
      <c r="G12660" s="432"/>
    </row>
    <row r="12661" spans="1:7" ht="24" customHeight="1" x14ac:dyDescent="0.2">
      <c r="A12661" s="267"/>
      <c r="B12661" s="95"/>
      <c r="C12661" s="133" t="s">
        <v>603</v>
      </c>
      <c r="D12661" s="96"/>
      <c r="E12661" s="97"/>
      <c r="F12661" s="98"/>
      <c r="G12661" s="268"/>
    </row>
    <row r="12662" spans="1:7" ht="24" customHeight="1" x14ac:dyDescent="0.2">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
      <c r="A12676" s="270"/>
      <c r="D12676" s="89"/>
      <c r="E12676" s="90"/>
      <c r="F12676" s="256" t="s">
        <v>30</v>
      </c>
      <c r="G12676" s="271">
        <f>SUBTOTAL(9,G12662:G12675)</f>
        <v>0</v>
      </c>
    </row>
    <row r="12677" spans="1:7" ht="24" customHeight="1" x14ac:dyDescent="0.2">
      <c r="A12677" s="270"/>
      <c r="C12677" s="99" t="s">
        <v>604</v>
      </c>
      <c r="D12677" s="89"/>
      <c r="E12677" s="90"/>
      <c r="G12677" s="272"/>
    </row>
    <row r="12678" spans="1:7" ht="24" customHeight="1" x14ac:dyDescent="0.2">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
      <c r="A12686" s="270"/>
      <c r="D12686" s="89"/>
      <c r="E12686" s="90"/>
      <c r="F12686" s="256" t="s">
        <v>31</v>
      </c>
      <c r="G12686" s="271">
        <f>SUBTOTAL(9,G12678:G12685)</f>
        <v>0</v>
      </c>
    </row>
    <row r="12687" spans="1:7" ht="24" customHeight="1" x14ac:dyDescent="0.2">
      <c r="A12687" s="270"/>
      <c r="C12687" s="99" t="s">
        <v>605</v>
      </c>
      <c r="D12687" s="89"/>
      <c r="E12687" s="90"/>
      <c r="G12687" s="272"/>
    </row>
    <row r="12688" spans="1:7" ht="24" customHeight="1" x14ac:dyDescent="0.2">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
      <c r="A12697" s="273"/>
      <c r="B12697" s="89"/>
      <c r="D12697" s="89"/>
      <c r="E12697" s="90"/>
      <c r="F12697" s="256" t="s">
        <v>32</v>
      </c>
      <c r="G12697" s="271">
        <f>SUBTOTAL(9,G12688:G12696)</f>
        <v>0</v>
      </c>
    </row>
    <row r="12698" spans="1:7" ht="24" customHeight="1" x14ac:dyDescent="0.2">
      <c r="A12698" s="274"/>
      <c r="B12698" s="89"/>
      <c r="D12698" s="89"/>
      <c r="E12698" s="90"/>
      <c r="G12698" s="272"/>
    </row>
    <row r="12699" spans="1:7" ht="24" customHeight="1" x14ac:dyDescent="0.2">
      <c r="A12699" s="275" t="str">
        <f>B12657</f>
        <v/>
      </c>
      <c r="B12699" s="276" t="str">
        <f>C12657</f>
        <v/>
      </c>
      <c r="C12699" s="96"/>
      <c r="D12699" s="96" t="s">
        <v>33</v>
      </c>
      <c r="E12699" s="97"/>
      <c r="F12699" s="278" t="s">
        <v>34</v>
      </c>
      <c r="G12699" s="277">
        <f>SUBTOTAL(9,G12662:G12698)</f>
        <v>0</v>
      </c>
    </row>
    <row r="12701" spans="1:7" ht="24" customHeight="1" x14ac:dyDescent="0.2">
      <c r="A12701" s="257" t="s">
        <v>36</v>
      </c>
      <c r="B12701" s="258"/>
      <c r="C12701" s="258"/>
      <c r="D12701" s="258"/>
      <c r="E12701" s="258"/>
      <c r="F12701" s="258"/>
      <c r="G12701" s="259"/>
    </row>
    <row r="12702" spans="1:7" ht="24" customHeight="1" x14ac:dyDescent="0.2">
      <c r="A12702" s="260" t="s">
        <v>601</v>
      </c>
      <c r="B12702" s="85" t="str">
        <f>Comitente</f>
        <v>SUBSECRETARIA DE ARQUITECTURA</v>
      </c>
      <c r="C12702" s="81"/>
      <c r="D12702" s="86"/>
      <c r="E12702" s="86"/>
      <c r="F12702" s="87"/>
      <c r="G12702" s="261"/>
    </row>
    <row r="12703" spans="1:7" ht="24" customHeight="1" x14ac:dyDescent="0.2">
      <c r="A12703" s="260" t="s">
        <v>602</v>
      </c>
      <c r="B12703" s="85">
        <f>Contratista</f>
        <v>0</v>
      </c>
      <c r="C12703" s="82"/>
      <c r="D12703" s="82"/>
      <c r="E12703" s="82"/>
      <c r="F12703" s="88"/>
      <c r="G12703" s="262"/>
    </row>
    <row r="12704" spans="1:7" ht="24" customHeight="1" x14ac:dyDescent="0.2">
      <c r="A12704" s="260" t="s">
        <v>23</v>
      </c>
      <c r="B12704" s="85" t="str">
        <f>Obra</f>
        <v>ENI Nº 66</v>
      </c>
      <c r="C12704" s="82"/>
      <c r="D12704" s="82"/>
      <c r="E12704" s="82"/>
      <c r="F12704" s="88" t="s">
        <v>37</v>
      </c>
      <c r="G12704" s="263">
        <f>Fecha_Base</f>
        <v>0</v>
      </c>
    </row>
    <row r="12705" spans="1:7" ht="24" customHeight="1" x14ac:dyDescent="0.2">
      <c r="A12705" s="264" t="s">
        <v>600</v>
      </c>
      <c r="B12705" s="83" t="str">
        <f>Ubicación</f>
        <v>9 de Julio</v>
      </c>
      <c r="C12705" s="83"/>
      <c r="D12705" s="89"/>
      <c r="E12705" s="90"/>
      <c r="G12705" s="265"/>
    </row>
    <row r="12706" spans="1:7" ht="24" customHeight="1" x14ac:dyDescent="0.2">
      <c r="A12706" s="264" t="s">
        <v>38</v>
      </c>
      <c r="B12706" s="92" t="str">
        <f>IFERROR(VALUE(LEFT(B12707,FIND(".",B12707)-1)),"")</f>
        <v/>
      </c>
      <c r="C12706" s="84" t="str">
        <f>IFERROR(VLOOKUP(B12706,Tabla_CyP,2,FALSE),"")</f>
        <v/>
      </c>
      <c r="E12706" s="90"/>
      <c r="G12706" s="265"/>
    </row>
    <row r="12707" spans="1:7" ht="24" customHeight="1" x14ac:dyDescent="0.2">
      <c r="A12707" s="264" t="s">
        <v>24</v>
      </c>
      <c r="B12707" s="93" t="str">
        <f>IFERROR(VLOOKUP(COUNTIF($A$1:A12707,"ANALISIS DE PRECIOS"),Tabla_NumeroItem,2,FALSE),"")</f>
        <v/>
      </c>
      <c r="C12707" s="84" t="str">
        <f>IFERROR(VLOOKUP(B12707,Tabla_CyP,2,FALSE),"")</f>
        <v/>
      </c>
      <c r="D12707" s="89"/>
      <c r="E12707" s="90"/>
      <c r="F12707" s="88" t="s">
        <v>25</v>
      </c>
      <c r="G12707" s="266" t="str">
        <f>IFERROR(VLOOKUP(B12707,Tabla_CyP,4,FALSE),"")</f>
        <v/>
      </c>
    </row>
    <row r="12708" spans="1:7" ht="24" customHeight="1" x14ac:dyDescent="0.2">
      <c r="A12708" s="264"/>
      <c r="B12708" s="83"/>
      <c r="D12708" s="89"/>
      <c r="E12708" s="90"/>
      <c r="G12708" s="265"/>
    </row>
    <row r="12709" spans="1:7" ht="24" customHeight="1" x14ac:dyDescent="0.2">
      <c r="A12709" s="425" t="s">
        <v>506</v>
      </c>
      <c r="B12709" s="426"/>
      <c r="C12709" s="427" t="s">
        <v>0</v>
      </c>
      <c r="D12709" s="427" t="s">
        <v>26</v>
      </c>
      <c r="E12709" s="429" t="s">
        <v>27</v>
      </c>
      <c r="F12709" s="431" t="s">
        <v>28</v>
      </c>
      <c r="G12709" s="431" t="s">
        <v>29</v>
      </c>
    </row>
    <row r="12710" spans="1:7" ht="24" customHeight="1" x14ac:dyDescent="0.2">
      <c r="A12710" s="94" t="s">
        <v>507</v>
      </c>
      <c r="B12710" s="94" t="s">
        <v>508</v>
      </c>
      <c r="C12710" s="428"/>
      <c r="D12710" s="428"/>
      <c r="E12710" s="430"/>
      <c r="F12710" s="432"/>
      <c r="G12710" s="432"/>
    </row>
    <row r="12711" spans="1:7" ht="24" customHeight="1" x14ac:dyDescent="0.2">
      <c r="A12711" s="267"/>
      <c r="B12711" s="95"/>
      <c r="C12711" s="133" t="s">
        <v>603</v>
      </c>
      <c r="D12711" s="96"/>
      <c r="E12711" s="97"/>
      <c r="F12711" s="98"/>
      <c r="G12711" s="268"/>
    </row>
    <row r="12712" spans="1:7" ht="24" customHeight="1" x14ac:dyDescent="0.2">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
      <c r="A12726" s="270"/>
      <c r="D12726" s="89"/>
      <c r="E12726" s="90"/>
      <c r="F12726" s="256" t="s">
        <v>30</v>
      </c>
      <c r="G12726" s="271">
        <f>SUBTOTAL(9,G12712:G12725)</f>
        <v>0</v>
      </c>
    </row>
    <row r="12727" spans="1:7" ht="24" customHeight="1" x14ac:dyDescent="0.2">
      <c r="A12727" s="270"/>
      <c r="C12727" s="99" t="s">
        <v>604</v>
      </c>
      <c r="D12727" s="89"/>
      <c r="E12727" s="90"/>
      <c r="G12727" s="272"/>
    </row>
    <row r="12728" spans="1:7" ht="24" customHeight="1" x14ac:dyDescent="0.2">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
      <c r="A12736" s="270"/>
      <c r="D12736" s="89"/>
      <c r="E12736" s="90"/>
      <c r="F12736" s="256" t="s">
        <v>31</v>
      </c>
      <c r="G12736" s="271">
        <f>SUBTOTAL(9,G12728:G12735)</f>
        <v>0</v>
      </c>
    </row>
    <row r="12737" spans="1:7" ht="24" customHeight="1" x14ac:dyDescent="0.2">
      <c r="A12737" s="270"/>
      <c r="C12737" s="99" t="s">
        <v>605</v>
      </c>
      <c r="D12737" s="89"/>
      <c r="E12737" s="90"/>
      <c r="G12737" s="272"/>
    </row>
    <row r="12738" spans="1:7" ht="24" customHeight="1" x14ac:dyDescent="0.2">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
      <c r="A12747" s="273"/>
      <c r="B12747" s="89"/>
      <c r="D12747" s="89"/>
      <c r="E12747" s="90"/>
      <c r="F12747" s="256" t="s">
        <v>32</v>
      </c>
      <c r="G12747" s="271">
        <f>SUBTOTAL(9,G12738:G12746)</f>
        <v>0</v>
      </c>
    </row>
    <row r="12748" spans="1:7" ht="24" customHeight="1" x14ac:dyDescent="0.2">
      <c r="A12748" s="274"/>
      <c r="B12748" s="89"/>
      <c r="D12748" s="89"/>
      <c r="E12748" s="90"/>
      <c r="G12748" s="272"/>
    </row>
    <row r="12749" spans="1:7" ht="24" customHeight="1" x14ac:dyDescent="0.2">
      <c r="A12749" s="275" t="str">
        <f>B12707</f>
        <v/>
      </c>
      <c r="B12749" s="276" t="str">
        <f>C12707</f>
        <v/>
      </c>
      <c r="C12749" s="96"/>
      <c r="D12749" s="96" t="s">
        <v>33</v>
      </c>
      <c r="E12749" s="97"/>
      <c r="F12749" s="278" t="s">
        <v>34</v>
      </c>
      <c r="G12749" s="277">
        <f>SUBTOTAL(9,G12712:G12748)</f>
        <v>0</v>
      </c>
    </row>
    <row r="12751" spans="1:7" ht="24" customHeight="1" x14ac:dyDescent="0.2">
      <c r="A12751" s="257" t="s">
        <v>36</v>
      </c>
      <c r="B12751" s="258"/>
      <c r="C12751" s="258"/>
      <c r="D12751" s="258"/>
      <c r="E12751" s="258"/>
      <c r="F12751" s="258"/>
      <c r="G12751" s="259"/>
    </row>
    <row r="12752" spans="1:7" ht="24" customHeight="1" x14ac:dyDescent="0.2">
      <c r="A12752" s="260" t="s">
        <v>601</v>
      </c>
      <c r="B12752" s="85" t="str">
        <f>Comitente</f>
        <v>SUBSECRETARIA DE ARQUITECTURA</v>
      </c>
      <c r="C12752" s="81"/>
      <c r="D12752" s="86"/>
      <c r="E12752" s="86"/>
      <c r="F12752" s="87"/>
      <c r="G12752" s="261"/>
    </row>
    <row r="12753" spans="1:7" ht="24" customHeight="1" x14ac:dyDescent="0.2">
      <c r="A12753" s="260" t="s">
        <v>602</v>
      </c>
      <c r="B12753" s="85">
        <f>Contratista</f>
        <v>0</v>
      </c>
      <c r="C12753" s="82"/>
      <c r="D12753" s="82"/>
      <c r="E12753" s="82"/>
      <c r="F12753" s="88"/>
      <c r="G12753" s="262"/>
    </row>
    <row r="12754" spans="1:7" ht="24" customHeight="1" x14ac:dyDescent="0.2">
      <c r="A12754" s="260" t="s">
        <v>23</v>
      </c>
      <c r="B12754" s="85" t="str">
        <f>Obra</f>
        <v>ENI Nº 66</v>
      </c>
      <c r="C12754" s="82"/>
      <c r="D12754" s="82"/>
      <c r="E12754" s="82"/>
      <c r="F12754" s="88" t="s">
        <v>37</v>
      </c>
      <c r="G12754" s="263">
        <f>Fecha_Base</f>
        <v>0</v>
      </c>
    </row>
    <row r="12755" spans="1:7" ht="24" customHeight="1" x14ac:dyDescent="0.2">
      <c r="A12755" s="264" t="s">
        <v>600</v>
      </c>
      <c r="B12755" s="83" t="str">
        <f>Ubicación</f>
        <v>9 de Julio</v>
      </c>
      <c r="C12755" s="83"/>
      <c r="D12755" s="89"/>
      <c r="E12755" s="90"/>
      <c r="G12755" s="265"/>
    </row>
    <row r="12756" spans="1:7" ht="24" customHeight="1" x14ac:dyDescent="0.2">
      <c r="A12756" s="264" t="s">
        <v>38</v>
      </c>
      <c r="B12756" s="92" t="str">
        <f>IFERROR(VALUE(LEFT(B12757,FIND(".",B12757)-1)),"")</f>
        <v/>
      </c>
      <c r="C12756" s="84" t="str">
        <f>IFERROR(VLOOKUP(B12756,Tabla_CyP,2,FALSE),"")</f>
        <v/>
      </c>
      <c r="E12756" s="90"/>
      <c r="G12756" s="265"/>
    </row>
    <row r="12757" spans="1:7" ht="24" customHeight="1" x14ac:dyDescent="0.2">
      <c r="A12757" s="264" t="s">
        <v>24</v>
      </c>
      <c r="B12757" s="93" t="str">
        <f>IFERROR(VLOOKUP(COUNTIF($A$1:A12757,"ANALISIS DE PRECIOS"),Tabla_NumeroItem,2,FALSE),"")</f>
        <v/>
      </c>
      <c r="C12757" s="84" t="str">
        <f>IFERROR(VLOOKUP(B12757,Tabla_CyP,2,FALSE),"")</f>
        <v/>
      </c>
      <c r="D12757" s="89"/>
      <c r="E12757" s="90"/>
      <c r="F12757" s="88" t="s">
        <v>25</v>
      </c>
      <c r="G12757" s="266" t="str">
        <f>IFERROR(VLOOKUP(B12757,Tabla_CyP,4,FALSE),"")</f>
        <v/>
      </c>
    </row>
    <row r="12758" spans="1:7" ht="24" customHeight="1" x14ac:dyDescent="0.2">
      <c r="A12758" s="264"/>
      <c r="B12758" s="83"/>
      <c r="D12758" s="89"/>
      <c r="E12758" s="90"/>
      <c r="G12758" s="265"/>
    </row>
    <row r="12759" spans="1:7" ht="24" customHeight="1" x14ac:dyDescent="0.2">
      <c r="A12759" s="425" t="s">
        <v>506</v>
      </c>
      <c r="B12759" s="426"/>
      <c r="C12759" s="427" t="s">
        <v>0</v>
      </c>
      <c r="D12759" s="427" t="s">
        <v>26</v>
      </c>
      <c r="E12759" s="429" t="s">
        <v>27</v>
      </c>
      <c r="F12759" s="431" t="s">
        <v>28</v>
      </c>
      <c r="G12759" s="431" t="s">
        <v>29</v>
      </c>
    </row>
    <row r="12760" spans="1:7" ht="24" customHeight="1" x14ac:dyDescent="0.2">
      <c r="A12760" s="94" t="s">
        <v>507</v>
      </c>
      <c r="B12760" s="94" t="s">
        <v>508</v>
      </c>
      <c r="C12760" s="428"/>
      <c r="D12760" s="428"/>
      <c r="E12760" s="430"/>
      <c r="F12760" s="432"/>
      <c r="G12760" s="432"/>
    </row>
    <row r="12761" spans="1:7" ht="24" customHeight="1" x14ac:dyDescent="0.2">
      <c r="A12761" s="267"/>
      <c r="B12761" s="95"/>
      <c r="C12761" s="133" t="s">
        <v>603</v>
      </c>
      <c r="D12761" s="96"/>
      <c r="E12761" s="97"/>
      <c r="F12761" s="98"/>
      <c r="G12761" s="268"/>
    </row>
    <row r="12762" spans="1:7" ht="24" customHeight="1" x14ac:dyDescent="0.2">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
      <c r="A12776" s="270"/>
      <c r="D12776" s="89"/>
      <c r="E12776" s="90"/>
      <c r="F12776" s="256" t="s">
        <v>30</v>
      </c>
      <c r="G12776" s="271">
        <f>SUBTOTAL(9,G12762:G12775)</f>
        <v>0</v>
      </c>
    </row>
    <row r="12777" spans="1:7" ht="24" customHeight="1" x14ac:dyDescent="0.2">
      <c r="A12777" s="270"/>
      <c r="C12777" s="99" t="s">
        <v>604</v>
      </c>
      <c r="D12777" s="89"/>
      <c r="E12777" s="90"/>
      <c r="G12777" s="272"/>
    </row>
    <row r="12778" spans="1:7" ht="24" customHeight="1" x14ac:dyDescent="0.2">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
      <c r="A12786" s="270"/>
      <c r="D12786" s="89"/>
      <c r="E12786" s="90"/>
      <c r="F12786" s="256" t="s">
        <v>31</v>
      </c>
      <c r="G12786" s="271">
        <f>SUBTOTAL(9,G12778:G12785)</f>
        <v>0</v>
      </c>
    </row>
    <row r="12787" spans="1:7" ht="24" customHeight="1" x14ac:dyDescent="0.2">
      <c r="A12787" s="270"/>
      <c r="C12787" s="99" t="s">
        <v>605</v>
      </c>
      <c r="D12787" s="89"/>
      <c r="E12787" s="90"/>
      <c r="G12787" s="272"/>
    </row>
    <row r="12788" spans="1:7" ht="24" customHeight="1" x14ac:dyDescent="0.2">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
      <c r="A12797" s="273"/>
      <c r="B12797" s="89"/>
      <c r="D12797" s="89"/>
      <c r="E12797" s="90"/>
      <c r="F12797" s="256" t="s">
        <v>32</v>
      </c>
      <c r="G12797" s="271">
        <f>SUBTOTAL(9,G12788:G12796)</f>
        <v>0</v>
      </c>
    </row>
    <row r="12798" spans="1:7" ht="24" customHeight="1" x14ac:dyDescent="0.2">
      <c r="A12798" s="274"/>
      <c r="B12798" s="89"/>
      <c r="D12798" s="89"/>
      <c r="E12798" s="90"/>
      <c r="G12798" s="272"/>
    </row>
    <row r="12799" spans="1:7" ht="24" customHeight="1" x14ac:dyDescent="0.2">
      <c r="A12799" s="275" t="str">
        <f>B12757</f>
        <v/>
      </c>
      <c r="B12799" s="276" t="str">
        <f>C12757</f>
        <v/>
      </c>
      <c r="C12799" s="96"/>
      <c r="D12799" s="96" t="s">
        <v>33</v>
      </c>
      <c r="E12799" s="97"/>
      <c r="F12799" s="278" t="s">
        <v>34</v>
      </c>
      <c r="G12799" s="277">
        <f>SUBTOTAL(9,G12762:G12798)</f>
        <v>0</v>
      </c>
    </row>
    <row r="12801" spans="1:7" ht="24" customHeight="1" x14ac:dyDescent="0.2">
      <c r="A12801" s="257" t="s">
        <v>36</v>
      </c>
      <c r="B12801" s="258"/>
      <c r="C12801" s="258"/>
      <c r="D12801" s="258"/>
      <c r="E12801" s="258"/>
      <c r="F12801" s="258"/>
      <c r="G12801" s="259"/>
    </row>
    <row r="12802" spans="1:7" ht="24" customHeight="1" x14ac:dyDescent="0.2">
      <c r="A12802" s="260" t="s">
        <v>601</v>
      </c>
      <c r="B12802" s="85" t="str">
        <f>Comitente</f>
        <v>SUBSECRETARIA DE ARQUITECTURA</v>
      </c>
      <c r="C12802" s="81"/>
      <c r="D12802" s="86"/>
      <c r="E12802" s="86"/>
      <c r="F12802" s="87"/>
      <c r="G12802" s="261"/>
    </row>
    <row r="12803" spans="1:7" ht="24" customHeight="1" x14ac:dyDescent="0.2">
      <c r="A12803" s="260" t="s">
        <v>602</v>
      </c>
      <c r="B12803" s="85">
        <f>Contratista</f>
        <v>0</v>
      </c>
      <c r="C12803" s="82"/>
      <c r="D12803" s="82"/>
      <c r="E12803" s="82"/>
      <c r="F12803" s="88"/>
      <c r="G12803" s="262"/>
    </row>
    <row r="12804" spans="1:7" ht="24" customHeight="1" x14ac:dyDescent="0.2">
      <c r="A12804" s="260" t="s">
        <v>23</v>
      </c>
      <c r="B12804" s="85" t="str">
        <f>Obra</f>
        <v>ENI Nº 66</v>
      </c>
      <c r="C12804" s="82"/>
      <c r="D12804" s="82"/>
      <c r="E12804" s="82"/>
      <c r="F12804" s="88" t="s">
        <v>37</v>
      </c>
      <c r="G12804" s="263">
        <f>Fecha_Base</f>
        <v>0</v>
      </c>
    </row>
    <row r="12805" spans="1:7" ht="24" customHeight="1" x14ac:dyDescent="0.2">
      <c r="A12805" s="264" t="s">
        <v>600</v>
      </c>
      <c r="B12805" s="83" t="str">
        <f>Ubicación</f>
        <v>9 de Julio</v>
      </c>
      <c r="C12805" s="83"/>
      <c r="D12805" s="89"/>
      <c r="E12805" s="90"/>
      <c r="G12805" s="265"/>
    </row>
    <row r="12806" spans="1:7" ht="24" customHeight="1" x14ac:dyDescent="0.2">
      <c r="A12806" s="264" t="s">
        <v>38</v>
      </c>
      <c r="B12806" s="92" t="str">
        <f>IFERROR(VALUE(LEFT(B12807,FIND(".",B12807)-1)),"")</f>
        <v/>
      </c>
      <c r="C12806" s="84" t="str">
        <f>IFERROR(VLOOKUP(B12806,Tabla_CyP,2,FALSE),"")</f>
        <v/>
      </c>
      <c r="E12806" s="90"/>
      <c r="G12806" s="265"/>
    </row>
    <row r="12807" spans="1:7" ht="24" customHeight="1" x14ac:dyDescent="0.2">
      <c r="A12807" s="264" t="s">
        <v>24</v>
      </c>
      <c r="B12807" s="93" t="str">
        <f>IFERROR(VLOOKUP(COUNTIF($A$1:A12807,"ANALISIS DE PRECIOS"),Tabla_NumeroItem,2,FALSE),"")</f>
        <v/>
      </c>
      <c r="C12807" s="84" t="str">
        <f>IFERROR(VLOOKUP(B12807,Tabla_CyP,2,FALSE),"")</f>
        <v/>
      </c>
      <c r="D12807" s="89"/>
      <c r="E12807" s="90"/>
      <c r="F12807" s="88" t="s">
        <v>25</v>
      </c>
      <c r="G12807" s="266" t="str">
        <f>IFERROR(VLOOKUP(B12807,Tabla_CyP,4,FALSE),"")</f>
        <v/>
      </c>
    </row>
    <row r="12808" spans="1:7" ht="24" customHeight="1" x14ac:dyDescent="0.2">
      <c r="A12808" s="264"/>
      <c r="B12808" s="83"/>
      <c r="D12808" s="89"/>
      <c r="E12808" s="90"/>
      <c r="G12808" s="265"/>
    </row>
    <row r="12809" spans="1:7" ht="24" customHeight="1" x14ac:dyDescent="0.2">
      <c r="A12809" s="425" t="s">
        <v>506</v>
      </c>
      <c r="B12809" s="426"/>
      <c r="C12809" s="427" t="s">
        <v>0</v>
      </c>
      <c r="D12809" s="427" t="s">
        <v>26</v>
      </c>
      <c r="E12809" s="429" t="s">
        <v>27</v>
      </c>
      <c r="F12809" s="431" t="s">
        <v>28</v>
      </c>
      <c r="G12809" s="431" t="s">
        <v>29</v>
      </c>
    </row>
    <row r="12810" spans="1:7" ht="24" customHeight="1" x14ac:dyDescent="0.2">
      <c r="A12810" s="94" t="s">
        <v>507</v>
      </c>
      <c r="B12810" s="94" t="s">
        <v>508</v>
      </c>
      <c r="C12810" s="428"/>
      <c r="D12810" s="428"/>
      <c r="E12810" s="430"/>
      <c r="F12810" s="432"/>
      <c r="G12810" s="432"/>
    </row>
    <row r="12811" spans="1:7" ht="24" customHeight="1" x14ac:dyDescent="0.2">
      <c r="A12811" s="267"/>
      <c r="B12811" s="95"/>
      <c r="C12811" s="133" t="s">
        <v>603</v>
      </c>
      <c r="D12811" s="96"/>
      <c r="E12811" s="97"/>
      <c r="F12811" s="98"/>
      <c r="G12811" s="268"/>
    </row>
    <row r="12812" spans="1:7" ht="24" customHeight="1" x14ac:dyDescent="0.2">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
      <c r="A12826" s="270"/>
      <c r="D12826" s="89"/>
      <c r="E12826" s="90"/>
      <c r="F12826" s="256" t="s">
        <v>30</v>
      </c>
      <c r="G12826" s="271">
        <f>SUBTOTAL(9,G12812:G12825)</f>
        <v>0</v>
      </c>
    </row>
    <row r="12827" spans="1:7" ht="24" customHeight="1" x14ac:dyDescent="0.2">
      <c r="A12827" s="270"/>
      <c r="C12827" s="99" t="s">
        <v>604</v>
      </c>
      <c r="D12827" s="89"/>
      <c r="E12827" s="90"/>
      <c r="G12827" s="272"/>
    </row>
    <row r="12828" spans="1:7" ht="24" customHeight="1" x14ac:dyDescent="0.2">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
      <c r="A12836" s="270"/>
      <c r="D12836" s="89"/>
      <c r="E12836" s="90"/>
      <c r="F12836" s="256" t="s">
        <v>31</v>
      </c>
      <c r="G12836" s="271">
        <f>SUBTOTAL(9,G12828:G12835)</f>
        <v>0</v>
      </c>
    </row>
    <row r="12837" spans="1:7" ht="24" customHeight="1" x14ac:dyDescent="0.2">
      <c r="A12837" s="270"/>
      <c r="C12837" s="99" t="s">
        <v>605</v>
      </c>
      <c r="D12837" s="89"/>
      <c r="E12837" s="90"/>
      <c r="G12837" s="272"/>
    </row>
    <row r="12838" spans="1:7" ht="24" customHeight="1" x14ac:dyDescent="0.2">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
      <c r="A12847" s="273"/>
      <c r="B12847" s="89"/>
      <c r="D12847" s="89"/>
      <c r="E12847" s="90"/>
      <c r="F12847" s="256" t="s">
        <v>32</v>
      </c>
      <c r="G12847" s="271">
        <f>SUBTOTAL(9,G12838:G12846)</f>
        <v>0</v>
      </c>
    </row>
    <row r="12848" spans="1:7" ht="24" customHeight="1" x14ac:dyDescent="0.2">
      <c r="A12848" s="274"/>
      <c r="B12848" s="89"/>
      <c r="D12848" s="89"/>
      <c r="E12848" s="90"/>
      <c r="G12848" s="272"/>
    </row>
    <row r="12849" spans="1:7" ht="24" customHeight="1" x14ac:dyDescent="0.2">
      <c r="A12849" s="275" t="str">
        <f>B12807</f>
        <v/>
      </c>
      <c r="B12849" s="276" t="str">
        <f>C12807</f>
        <v/>
      </c>
      <c r="C12849" s="96"/>
      <c r="D12849" s="96" t="s">
        <v>33</v>
      </c>
      <c r="E12849" s="97"/>
      <c r="F12849" s="278" t="s">
        <v>34</v>
      </c>
      <c r="G12849" s="277">
        <f>SUBTOTAL(9,G12812:G12848)</f>
        <v>0</v>
      </c>
    </row>
    <row r="12851" spans="1:7" ht="24" customHeight="1" x14ac:dyDescent="0.2">
      <c r="A12851" s="257" t="s">
        <v>36</v>
      </c>
      <c r="B12851" s="258"/>
      <c r="C12851" s="258"/>
      <c r="D12851" s="258"/>
      <c r="E12851" s="258"/>
      <c r="F12851" s="258"/>
      <c r="G12851" s="259"/>
    </row>
    <row r="12852" spans="1:7" ht="24" customHeight="1" x14ac:dyDescent="0.2">
      <c r="A12852" s="260" t="s">
        <v>601</v>
      </c>
      <c r="B12852" s="85" t="str">
        <f>Comitente</f>
        <v>SUBSECRETARIA DE ARQUITECTURA</v>
      </c>
      <c r="C12852" s="81"/>
      <c r="D12852" s="86"/>
      <c r="E12852" s="86"/>
      <c r="F12852" s="87"/>
      <c r="G12852" s="261"/>
    </row>
    <row r="12853" spans="1:7" ht="24" customHeight="1" x14ac:dyDescent="0.2">
      <c r="A12853" s="260" t="s">
        <v>602</v>
      </c>
      <c r="B12853" s="85">
        <f>Contratista</f>
        <v>0</v>
      </c>
      <c r="C12853" s="82"/>
      <c r="D12853" s="82"/>
      <c r="E12853" s="82"/>
      <c r="F12853" s="88"/>
      <c r="G12853" s="262"/>
    </row>
    <row r="12854" spans="1:7" ht="24" customHeight="1" x14ac:dyDescent="0.2">
      <c r="A12854" s="260" t="s">
        <v>23</v>
      </c>
      <c r="B12854" s="85" t="str">
        <f>Obra</f>
        <v>ENI Nº 66</v>
      </c>
      <c r="C12854" s="82"/>
      <c r="D12854" s="82"/>
      <c r="E12854" s="82"/>
      <c r="F12854" s="88" t="s">
        <v>37</v>
      </c>
      <c r="G12854" s="263">
        <f>Fecha_Base</f>
        <v>0</v>
      </c>
    </row>
    <row r="12855" spans="1:7" ht="24" customHeight="1" x14ac:dyDescent="0.2">
      <c r="A12855" s="264" t="s">
        <v>600</v>
      </c>
      <c r="B12855" s="83" t="str">
        <f>Ubicación</f>
        <v>9 de Julio</v>
      </c>
      <c r="C12855" s="83"/>
      <c r="D12855" s="89"/>
      <c r="E12855" s="90"/>
      <c r="G12855" s="265"/>
    </row>
    <row r="12856" spans="1:7" ht="24" customHeight="1" x14ac:dyDescent="0.2">
      <c r="A12856" s="264" t="s">
        <v>38</v>
      </c>
      <c r="B12856" s="92" t="str">
        <f>IFERROR(VALUE(LEFT(B12857,FIND(".",B12857)-1)),"")</f>
        <v/>
      </c>
      <c r="C12856" s="84" t="str">
        <f>IFERROR(VLOOKUP(B12856,Tabla_CyP,2,FALSE),"")</f>
        <v/>
      </c>
      <c r="E12856" s="90"/>
      <c r="G12856" s="265"/>
    </row>
    <row r="12857" spans="1:7" ht="24" customHeight="1" x14ac:dyDescent="0.2">
      <c r="A12857" s="264" t="s">
        <v>24</v>
      </c>
      <c r="B12857" s="93" t="str">
        <f>IFERROR(VLOOKUP(COUNTIF($A$1:A12857,"ANALISIS DE PRECIOS"),Tabla_NumeroItem,2,FALSE),"")</f>
        <v/>
      </c>
      <c r="C12857" s="84" t="str">
        <f>IFERROR(VLOOKUP(B12857,Tabla_CyP,2,FALSE),"")</f>
        <v/>
      </c>
      <c r="D12857" s="89"/>
      <c r="E12857" s="90"/>
      <c r="F12857" s="88" t="s">
        <v>25</v>
      </c>
      <c r="G12857" s="266" t="str">
        <f>IFERROR(VLOOKUP(B12857,Tabla_CyP,4,FALSE),"")</f>
        <v/>
      </c>
    </row>
    <row r="12858" spans="1:7" ht="24" customHeight="1" x14ac:dyDescent="0.2">
      <c r="A12858" s="264"/>
      <c r="B12858" s="83"/>
      <c r="D12858" s="89"/>
      <c r="E12858" s="90"/>
      <c r="G12858" s="265"/>
    </row>
    <row r="12859" spans="1:7" ht="24" customHeight="1" x14ac:dyDescent="0.2">
      <c r="A12859" s="425" t="s">
        <v>506</v>
      </c>
      <c r="B12859" s="426"/>
      <c r="C12859" s="427" t="s">
        <v>0</v>
      </c>
      <c r="D12859" s="427" t="s">
        <v>26</v>
      </c>
      <c r="E12859" s="429" t="s">
        <v>27</v>
      </c>
      <c r="F12859" s="431" t="s">
        <v>28</v>
      </c>
      <c r="G12859" s="431" t="s">
        <v>29</v>
      </c>
    </row>
    <row r="12860" spans="1:7" ht="24" customHeight="1" x14ac:dyDescent="0.2">
      <c r="A12860" s="94" t="s">
        <v>507</v>
      </c>
      <c r="B12860" s="94" t="s">
        <v>508</v>
      </c>
      <c r="C12860" s="428"/>
      <c r="D12860" s="428"/>
      <c r="E12860" s="430"/>
      <c r="F12860" s="432"/>
      <c r="G12860" s="432"/>
    </row>
    <row r="12861" spans="1:7" ht="24" customHeight="1" x14ac:dyDescent="0.2">
      <c r="A12861" s="267"/>
      <c r="B12861" s="95"/>
      <c r="C12861" s="133" t="s">
        <v>603</v>
      </c>
      <c r="D12861" s="96"/>
      <c r="E12861" s="97"/>
      <c r="F12861" s="98"/>
      <c r="G12861" s="268"/>
    </row>
    <row r="12862" spans="1:7" ht="24" customHeight="1" x14ac:dyDescent="0.2">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
      <c r="A12876" s="270"/>
      <c r="D12876" s="89"/>
      <c r="E12876" s="90"/>
      <c r="F12876" s="256" t="s">
        <v>30</v>
      </c>
      <c r="G12876" s="271">
        <f>SUBTOTAL(9,G12862:G12875)</f>
        <v>0</v>
      </c>
    </row>
    <row r="12877" spans="1:7" ht="24" customHeight="1" x14ac:dyDescent="0.2">
      <c r="A12877" s="270"/>
      <c r="C12877" s="99" t="s">
        <v>604</v>
      </c>
      <c r="D12877" s="89"/>
      <c r="E12877" s="90"/>
      <c r="G12877" s="272"/>
    </row>
    <row r="12878" spans="1:7" ht="24" customHeight="1" x14ac:dyDescent="0.2">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
      <c r="A12886" s="270"/>
      <c r="D12886" s="89"/>
      <c r="E12886" s="90"/>
      <c r="F12886" s="256" t="s">
        <v>31</v>
      </c>
      <c r="G12886" s="271">
        <f>SUBTOTAL(9,G12878:G12885)</f>
        <v>0</v>
      </c>
    </row>
    <row r="12887" spans="1:7" ht="24" customHeight="1" x14ac:dyDescent="0.2">
      <c r="A12887" s="270"/>
      <c r="C12887" s="99" t="s">
        <v>605</v>
      </c>
      <c r="D12887" s="89"/>
      <c r="E12887" s="90"/>
      <c r="G12887" s="272"/>
    </row>
    <row r="12888" spans="1:7" ht="24" customHeight="1" x14ac:dyDescent="0.2">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
      <c r="A12897" s="273"/>
      <c r="B12897" s="89"/>
      <c r="D12897" s="89"/>
      <c r="E12897" s="90"/>
      <c r="F12897" s="256" t="s">
        <v>32</v>
      </c>
      <c r="G12897" s="271">
        <f>SUBTOTAL(9,G12888:G12896)</f>
        <v>0</v>
      </c>
    </row>
    <row r="12898" spans="1:7" ht="24" customHeight="1" x14ac:dyDescent="0.2">
      <c r="A12898" s="274"/>
      <c r="B12898" s="89"/>
      <c r="D12898" s="89"/>
      <c r="E12898" s="90"/>
      <c r="G12898" s="272"/>
    </row>
    <row r="12899" spans="1:7" ht="24" customHeight="1" x14ac:dyDescent="0.2">
      <c r="A12899" s="275" t="str">
        <f>B12857</f>
        <v/>
      </c>
      <c r="B12899" s="276" t="str">
        <f>C12857</f>
        <v/>
      </c>
      <c r="C12899" s="96"/>
      <c r="D12899" s="96" t="s">
        <v>33</v>
      </c>
      <c r="E12899" s="97"/>
      <c r="F12899" s="278" t="s">
        <v>34</v>
      </c>
      <c r="G12899" s="277">
        <f>SUBTOTAL(9,G12862:G12898)</f>
        <v>0</v>
      </c>
    </row>
    <row r="12901" spans="1:7" ht="24" customHeight="1" x14ac:dyDescent="0.2">
      <c r="A12901" s="257" t="s">
        <v>36</v>
      </c>
      <c r="B12901" s="258"/>
      <c r="C12901" s="258"/>
      <c r="D12901" s="258"/>
      <c r="E12901" s="258"/>
      <c r="F12901" s="258"/>
      <c r="G12901" s="259"/>
    </row>
    <row r="12902" spans="1:7" ht="24" customHeight="1" x14ac:dyDescent="0.2">
      <c r="A12902" s="260" t="s">
        <v>601</v>
      </c>
      <c r="B12902" s="85" t="str">
        <f>Comitente</f>
        <v>SUBSECRETARIA DE ARQUITECTURA</v>
      </c>
      <c r="C12902" s="81"/>
      <c r="D12902" s="86"/>
      <c r="E12902" s="86"/>
      <c r="F12902" s="87"/>
      <c r="G12902" s="261"/>
    </row>
    <row r="12903" spans="1:7" ht="24" customHeight="1" x14ac:dyDescent="0.2">
      <c r="A12903" s="260" t="s">
        <v>602</v>
      </c>
      <c r="B12903" s="85">
        <f>Contratista</f>
        <v>0</v>
      </c>
      <c r="C12903" s="82"/>
      <c r="D12903" s="82"/>
      <c r="E12903" s="82"/>
      <c r="F12903" s="88"/>
      <c r="G12903" s="262"/>
    </row>
    <row r="12904" spans="1:7" ht="24" customHeight="1" x14ac:dyDescent="0.2">
      <c r="A12904" s="260" t="s">
        <v>23</v>
      </c>
      <c r="B12904" s="85" t="str">
        <f>Obra</f>
        <v>ENI Nº 66</v>
      </c>
      <c r="C12904" s="82"/>
      <c r="D12904" s="82"/>
      <c r="E12904" s="82"/>
      <c r="F12904" s="88" t="s">
        <v>37</v>
      </c>
      <c r="G12904" s="263">
        <f>Fecha_Base</f>
        <v>0</v>
      </c>
    </row>
    <row r="12905" spans="1:7" ht="24" customHeight="1" x14ac:dyDescent="0.2">
      <c r="A12905" s="264" t="s">
        <v>600</v>
      </c>
      <c r="B12905" s="83" t="str">
        <f>Ubicación</f>
        <v>9 de Julio</v>
      </c>
      <c r="C12905" s="83"/>
      <c r="D12905" s="89"/>
      <c r="E12905" s="90"/>
      <c r="G12905" s="265"/>
    </row>
    <row r="12906" spans="1:7" ht="24" customHeight="1" x14ac:dyDescent="0.2">
      <c r="A12906" s="264" t="s">
        <v>38</v>
      </c>
      <c r="B12906" s="92" t="str">
        <f>IFERROR(VALUE(LEFT(B12907,FIND(".",B12907)-1)),"")</f>
        <v/>
      </c>
      <c r="C12906" s="84" t="str">
        <f>IFERROR(VLOOKUP(B12906,Tabla_CyP,2,FALSE),"")</f>
        <v/>
      </c>
      <c r="E12906" s="90"/>
      <c r="G12906" s="265"/>
    </row>
    <row r="12907" spans="1:7" ht="24" customHeight="1" x14ac:dyDescent="0.2">
      <c r="A12907" s="264" t="s">
        <v>24</v>
      </c>
      <c r="B12907" s="93" t="str">
        <f>IFERROR(VLOOKUP(COUNTIF($A$1:A12907,"ANALISIS DE PRECIOS"),Tabla_NumeroItem,2,FALSE),"")</f>
        <v/>
      </c>
      <c r="C12907" s="84" t="str">
        <f>IFERROR(VLOOKUP(B12907,Tabla_CyP,2,FALSE),"")</f>
        <v/>
      </c>
      <c r="D12907" s="89"/>
      <c r="E12907" s="90"/>
      <c r="F12907" s="88" t="s">
        <v>25</v>
      </c>
      <c r="G12907" s="266" t="str">
        <f>IFERROR(VLOOKUP(B12907,Tabla_CyP,4,FALSE),"")</f>
        <v/>
      </c>
    </row>
    <row r="12908" spans="1:7" ht="24" customHeight="1" x14ac:dyDescent="0.2">
      <c r="A12908" s="264"/>
      <c r="B12908" s="83"/>
      <c r="D12908" s="89"/>
      <c r="E12908" s="90"/>
      <c r="G12908" s="265"/>
    </row>
    <row r="12909" spans="1:7" ht="24" customHeight="1" x14ac:dyDescent="0.2">
      <c r="A12909" s="425" t="s">
        <v>506</v>
      </c>
      <c r="B12909" s="426"/>
      <c r="C12909" s="427" t="s">
        <v>0</v>
      </c>
      <c r="D12909" s="427" t="s">
        <v>26</v>
      </c>
      <c r="E12909" s="429" t="s">
        <v>27</v>
      </c>
      <c r="F12909" s="431" t="s">
        <v>28</v>
      </c>
      <c r="G12909" s="431" t="s">
        <v>29</v>
      </c>
    </row>
    <row r="12910" spans="1:7" ht="24" customHeight="1" x14ac:dyDescent="0.2">
      <c r="A12910" s="94" t="s">
        <v>507</v>
      </c>
      <c r="B12910" s="94" t="s">
        <v>508</v>
      </c>
      <c r="C12910" s="428"/>
      <c r="D12910" s="428"/>
      <c r="E12910" s="430"/>
      <c r="F12910" s="432"/>
      <c r="G12910" s="432"/>
    </row>
    <row r="12911" spans="1:7" ht="24" customHeight="1" x14ac:dyDescent="0.2">
      <c r="A12911" s="267"/>
      <c r="B12911" s="95"/>
      <c r="C12911" s="133" t="s">
        <v>603</v>
      </c>
      <c r="D12911" s="96"/>
      <c r="E12911" s="97"/>
      <c r="F12911" s="98"/>
      <c r="G12911" s="268"/>
    </row>
    <row r="12912" spans="1:7" ht="24" customHeight="1" x14ac:dyDescent="0.2">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
      <c r="A12926" s="270"/>
      <c r="D12926" s="89"/>
      <c r="E12926" s="90"/>
      <c r="F12926" s="256" t="s">
        <v>30</v>
      </c>
      <c r="G12926" s="271">
        <f>SUBTOTAL(9,G12912:G12925)</f>
        <v>0</v>
      </c>
    </row>
    <row r="12927" spans="1:7" ht="24" customHeight="1" x14ac:dyDescent="0.2">
      <c r="A12927" s="270"/>
      <c r="C12927" s="99" t="s">
        <v>604</v>
      </c>
      <c r="D12927" s="89"/>
      <c r="E12927" s="90"/>
      <c r="G12927" s="272"/>
    </row>
    <row r="12928" spans="1:7" ht="24" customHeight="1" x14ac:dyDescent="0.2">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
      <c r="A12936" s="270"/>
      <c r="D12936" s="89"/>
      <c r="E12936" s="90"/>
      <c r="F12936" s="256" t="s">
        <v>31</v>
      </c>
      <c r="G12936" s="271">
        <f>SUBTOTAL(9,G12928:G12935)</f>
        <v>0</v>
      </c>
    </row>
    <row r="12937" spans="1:7" ht="24" customHeight="1" x14ac:dyDescent="0.2">
      <c r="A12937" s="270"/>
      <c r="C12937" s="99" t="s">
        <v>605</v>
      </c>
      <c r="D12937" s="89"/>
      <c r="E12937" s="90"/>
      <c r="G12937" s="272"/>
    </row>
    <row r="12938" spans="1:7" ht="24" customHeight="1" x14ac:dyDescent="0.2">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
      <c r="A12947" s="273"/>
      <c r="B12947" s="89"/>
      <c r="D12947" s="89"/>
      <c r="E12947" s="90"/>
      <c r="F12947" s="256" t="s">
        <v>32</v>
      </c>
      <c r="G12947" s="271">
        <f>SUBTOTAL(9,G12938:G12946)</f>
        <v>0</v>
      </c>
    </row>
    <row r="12948" spans="1:7" ht="24" customHeight="1" x14ac:dyDescent="0.2">
      <c r="A12948" s="274"/>
      <c r="B12948" s="89"/>
      <c r="D12948" s="89"/>
      <c r="E12948" s="90"/>
      <c r="G12948" s="272"/>
    </row>
    <row r="12949" spans="1:7" ht="24" customHeight="1" x14ac:dyDescent="0.2">
      <c r="A12949" s="275" t="str">
        <f>B12907</f>
        <v/>
      </c>
      <c r="B12949" s="276" t="str">
        <f>C12907</f>
        <v/>
      </c>
      <c r="C12949" s="96"/>
      <c r="D12949" s="96" t="s">
        <v>33</v>
      </c>
      <c r="E12949" s="97"/>
      <c r="F12949" s="278" t="s">
        <v>34</v>
      </c>
      <c r="G12949" s="277">
        <f>SUBTOTAL(9,G12912:G12948)</f>
        <v>0</v>
      </c>
    </row>
    <row r="12951" spans="1:7" ht="24" customHeight="1" x14ac:dyDescent="0.2">
      <c r="A12951" s="257" t="s">
        <v>36</v>
      </c>
      <c r="B12951" s="258"/>
      <c r="C12951" s="258"/>
      <c r="D12951" s="258"/>
      <c r="E12951" s="258"/>
      <c r="F12951" s="258"/>
      <c r="G12951" s="259"/>
    </row>
    <row r="12952" spans="1:7" ht="24" customHeight="1" x14ac:dyDescent="0.2">
      <c r="A12952" s="260" t="s">
        <v>601</v>
      </c>
      <c r="B12952" s="85" t="str">
        <f>Comitente</f>
        <v>SUBSECRETARIA DE ARQUITECTURA</v>
      </c>
      <c r="C12952" s="81"/>
      <c r="D12952" s="86"/>
      <c r="E12952" s="86"/>
      <c r="F12952" s="87"/>
      <c r="G12952" s="261"/>
    </row>
    <row r="12953" spans="1:7" ht="24" customHeight="1" x14ac:dyDescent="0.2">
      <c r="A12953" s="260" t="s">
        <v>602</v>
      </c>
      <c r="B12953" s="85">
        <f>Contratista</f>
        <v>0</v>
      </c>
      <c r="C12953" s="82"/>
      <c r="D12953" s="82"/>
      <c r="E12953" s="82"/>
      <c r="F12953" s="88"/>
      <c r="G12953" s="262"/>
    </row>
    <row r="12954" spans="1:7" ht="24" customHeight="1" x14ac:dyDescent="0.2">
      <c r="A12954" s="260" t="s">
        <v>23</v>
      </c>
      <c r="B12954" s="85" t="str">
        <f>Obra</f>
        <v>ENI Nº 66</v>
      </c>
      <c r="C12954" s="82"/>
      <c r="D12954" s="82"/>
      <c r="E12954" s="82"/>
      <c r="F12954" s="88" t="s">
        <v>37</v>
      </c>
      <c r="G12954" s="263">
        <f>Fecha_Base</f>
        <v>0</v>
      </c>
    </row>
    <row r="12955" spans="1:7" ht="24" customHeight="1" x14ac:dyDescent="0.2">
      <c r="A12955" s="264" t="s">
        <v>600</v>
      </c>
      <c r="B12955" s="83" t="str">
        <f>Ubicación</f>
        <v>9 de Julio</v>
      </c>
      <c r="C12955" s="83"/>
      <c r="D12955" s="89"/>
      <c r="E12955" s="90"/>
      <c r="G12955" s="265"/>
    </row>
    <row r="12956" spans="1:7" ht="24" customHeight="1" x14ac:dyDescent="0.2">
      <c r="A12956" s="264" t="s">
        <v>38</v>
      </c>
      <c r="B12956" s="92" t="str">
        <f>IFERROR(VALUE(LEFT(B12957,FIND(".",B12957)-1)),"")</f>
        <v/>
      </c>
      <c r="C12956" s="84" t="str">
        <f>IFERROR(VLOOKUP(B12956,Tabla_CyP,2,FALSE),"")</f>
        <v/>
      </c>
      <c r="E12956" s="90"/>
      <c r="G12956" s="265"/>
    </row>
    <row r="12957" spans="1:7" ht="24" customHeight="1" x14ac:dyDescent="0.2">
      <c r="A12957" s="264" t="s">
        <v>24</v>
      </c>
      <c r="B12957" s="93" t="str">
        <f>IFERROR(VLOOKUP(COUNTIF($A$1:A12957,"ANALISIS DE PRECIOS"),Tabla_NumeroItem,2,FALSE),"")</f>
        <v/>
      </c>
      <c r="C12957" s="84" t="str">
        <f>IFERROR(VLOOKUP(B12957,Tabla_CyP,2,FALSE),"")</f>
        <v/>
      </c>
      <c r="D12957" s="89"/>
      <c r="E12957" s="90"/>
      <c r="F12957" s="88" t="s">
        <v>25</v>
      </c>
      <c r="G12957" s="266" t="str">
        <f>IFERROR(VLOOKUP(B12957,Tabla_CyP,4,FALSE),"")</f>
        <v/>
      </c>
    </row>
    <row r="12958" spans="1:7" ht="24" customHeight="1" x14ac:dyDescent="0.2">
      <c r="A12958" s="264"/>
      <c r="B12958" s="83"/>
      <c r="D12958" s="89"/>
      <c r="E12958" s="90"/>
      <c r="G12958" s="265"/>
    </row>
    <row r="12959" spans="1:7" ht="24" customHeight="1" x14ac:dyDescent="0.2">
      <c r="A12959" s="425" t="s">
        <v>506</v>
      </c>
      <c r="B12959" s="426"/>
      <c r="C12959" s="427" t="s">
        <v>0</v>
      </c>
      <c r="D12959" s="427" t="s">
        <v>26</v>
      </c>
      <c r="E12959" s="429" t="s">
        <v>27</v>
      </c>
      <c r="F12959" s="431" t="s">
        <v>28</v>
      </c>
      <c r="G12959" s="431" t="s">
        <v>29</v>
      </c>
    </row>
    <row r="12960" spans="1:7" ht="24" customHeight="1" x14ac:dyDescent="0.2">
      <c r="A12960" s="94" t="s">
        <v>507</v>
      </c>
      <c r="B12960" s="94" t="s">
        <v>508</v>
      </c>
      <c r="C12960" s="428"/>
      <c r="D12960" s="428"/>
      <c r="E12960" s="430"/>
      <c r="F12960" s="432"/>
      <c r="G12960" s="432"/>
    </row>
    <row r="12961" spans="1:7" ht="24" customHeight="1" x14ac:dyDescent="0.2">
      <c r="A12961" s="267"/>
      <c r="B12961" s="95"/>
      <c r="C12961" s="133" t="s">
        <v>603</v>
      </c>
      <c r="D12961" s="96"/>
      <c r="E12961" s="97"/>
      <c r="F12961" s="98"/>
      <c r="G12961" s="268"/>
    </row>
    <row r="12962" spans="1:7" ht="24" customHeight="1" x14ac:dyDescent="0.2">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
      <c r="A12976" s="270"/>
      <c r="D12976" s="89"/>
      <c r="E12976" s="90"/>
      <c r="F12976" s="256" t="s">
        <v>30</v>
      </c>
      <c r="G12976" s="271">
        <f>SUBTOTAL(9,G12962:G12975)</f>
        <v>0</v>
      </c>
    </row>
    <row r="12977" spans="1:7" ht="24" customHeight="1" x14ac:dyDescent="0.2">
      <c r="A12977" s="270"/>
      <c r="C12977" s="99" t="s">
        <v>604</v>
      </c>
      <c r="D12977" s="89"/>
      <c r="E12977" s="90"/>
      <c r="G12977" s="272"/>
    </row>
    <row r="12978" spans="1:7" ht="24" customHeight="1" x14ac:dyDescent="0.2">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
      <c r="A12986" s="270"/>
      <c r="D12986" s="89"/>
      <c r="E12986" s="90"/>
      <c r="F12986" s="256" t="s">
        <v>31</v>
      </c>
      <c r="G12986" s="271">
        <f>SUBTOTAL(9,G12978:G12985)</f>
        <v>0</v>
      </c>
    </row>
    <row r="12987" spans="1:7" ht="24" customHeight="1" x14ac:dyDescent="0.2">
      <c r="A12987" s="270"/>
      <c r="C12987" s="99" t="s">
        <v>605</v>
      </c>
      <c r="D12987" s="89"/>
      <c r="E12987" s="90"/>
      <c r="G12987" s="272"/>
    </row>
    <row r="12988" spans="1:7" ht="24" customHeight="1" x14ac:dyDescent="0.2">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
      <c r="A12997" s="273"/>
      <c r="B12997" s="89"/>
      <c r="D12997" s="89"/>
      <c r="E12997" s="90"/>
      <c r="F12997" s="256" t="s">
        <v>32</v>
      </c>
      <c r="G12997" s="271">
        <f>SUBTOTAL(9,G12988:G12996)</f>
        <v>0</v>
      </c>
    </row>
    <row r="12998" spans="1:7" ht="24" customHeight="1" x14ac:dyDescent="0.2">
      <c r="A12998" s="274"/>
      <c r="B12998" s="89"/>
      <c r="D12998" s="89"/>
      <c r="E12998" s="90"/>
      <c r="G12998" s="272"/>
    </row>
    <row r="12999" spans="1:7" ht="24" customHeight="1" x14ac:dyDescent="0.2">
      <c r="A12999" s="275" t="str">
        <f>B12957</f>
        <v/>
      </c>
      <c r="B12999" s="276" t="str">
        <f>C12957</f>
        <v/>
      </c>
      <c r="C12999" s="96"/>
      <c r="D12999" s="96" t="s">
        <v>33</v>
      </c>
      <c r="E12999" s="97"/>
      <c r="F12999" s="278" t="s">
        <v>34</v>
      </c>
      <c r="G12999" s="277">
        <f>SUBTOTAL(9,G12962:G12998)</f>
        <v>0</v>
      </c>
    </row>
    <row r="13001" spans="1:7" ht="24" customHeight="1" x14ac:dyDescent="0.2">
      <c r="A13001" s="257" t="s">
        <v>36</v>
      </c>
      <c r="B13001" s="258"/>
      <c r="C13001" s="258"/>
      <c r="D13001" s="258"/>
      <c r="E13001" s="258"/>
      <c r="F13001" s="258"/>
      <c r="G13001" s="259"/>
    </row>
    <row r="13002" spans="1:7" ht="24" customHeight="1" x14ac:dyDescent="0.2">
      <c r="A13002" s="260" t="s">
        <v>601</v>
      </c>
      <c r="B13002" s="85" t="str">
        <f>Comitente</f>
        <v>SUBSECRETARIA DE ARQUITECTURA</v>
      </c>
      <c r="C13002" s="81"/>
      <c r="D13002" s="86"/>
      <c r="E13002" s="86"/>
      <c r="F13002" s="87"/>
      <c r="G13002" s="261"/>
    </row>
    <row r="13003" spans="1:7" ht="24" customHeight="1" x14ac:dyDescent="0.2">
      <c r="A13003" s="260" t="s">
        <v>602</v>
      </c>
      <c r="B13003" s="85">
        <f>Contratista</f>
        <v>0</v>
      </c>
      <c r="C13003" s="82"/>
      <c r="D13003" s="82"/>
      <c r="E13003" s="82"/>
      <c r="F13003" s="88"/>
      <c r="G13003" s="262"/>
    </row>
    <row r="13004" spans="1:7" ht="24" customHeight="1" x14ac:dyDescent="0.2">
      <c r="A13004" s="260" t="s">
        <v>23</v>
      </c>
      <c r="B13004" s="85" t="str">
        <f>Obra</f>
        <v>ENI Nº 66</v>
      </c>
      <c r="C13004" s="82"/>
      <c r="D13004" s="82"/>
      <c r="E13004" s="82"/>
      <c r="F13004" s="88" t="s">
        <v>37</v>
      </c>
      <c r="G13004" s="263">
        <f>Fecha_Base</f>
        <v>0</v>
      </c>
    </row>
    <row r="13005" spans="1:7" ht="24" customHeight="1" x14ac:dyDescent="0.2">
      <c r="A13005" s="264" t="s">
        <v>600</v>
      </c>
      <c r="B13005" s="83" t="str">
        <f>Ubicación</f>
        <v>9 de Julio</v>
      </c>
      <c r="C13005" s="83"/>
      <c r="D13005" s="89"/>
      <c r="E13005" s="90"/>
      <c r="G13005" s="265"/>
    </row>
    <row r="13006" spans="1:7" ht="24" customHeight="1" x14ac:dyDescent="0.2">
      <c r="A13006" s="264" t="s">
        <v>38</v>
      </c>
      <c r="B13006" s="92" t="str">
        <f>IFERROR(VALUE(LEFT(B13007,FIND(".",B13007)-1)),"")</f>
        <v/>
      </c>
      <c r="C13006" s="84" t="str">
        <f>IFERROR(VLOOKUP(B13006,Tabla_CyP,2,FALSE),"")</f>
        <v/>
      </c>
      <c r="E13006" s="90"/>
      <c r="G13006" s="265"/>
    </row>
    <row r="13007" spans="1:7" ht="24" customHeight="1" x14ac:dyDescent="0.2">
      <c r="A13007" s="264" t="s">
        <v>24</v>
      </c>
      <c r="B13007" s="93" t="str">
        <f>IFERROR(VLOOKUP(COUNTIF($A$1:A13007,"ANALISIS DE PRECIOS"),Tabla_NumeroItem,2,FALSE),"")</f>
        <v/>
      </c>
      <c r="C13007" s="84" t="str">
        <f>IFERROR(VLOOKUP(B13007,Tabla_CyP,2,FALSE),"")</f>
        <v/>
      </c>
      <c r="D13007" s="89"/>
      <c r="E13007" s="90"/>
      <c r="F13007" s="88" t="s">
        <v>25</v>
      </c>
      <c r="G13007" s="266" t="str">
        <f>IFERROR(VLOOKUP(B13007,Tabla_CyP,4,FALSE),"")</f>
        <v/>
      </c>
    </row>
    <row r="13008" spans="1:7" ht="24" customHeight="1" x14ac:dyDescent="0.2">
      <c r="A13008" s="264"/>
      <c r="B13008" s="83"/>
      <c r="D13008" s="89"/>
      <c r="E13008" s="90"/>
      <c r="G13008" s="265"/>
    </row>
    <row r="13009" spans="1:7" ht="24" customHeight="1" x14ac:dyDescent="0.2">
      <c r="A13009" s="425" t="s">
        <v>506</v>
      </c>
      <c r="B13009" s="426"/>
      <c r="C13009" s="427" t="s">
        <v>0</v>
      </c>
      <c r="D13009" s="427" t="s">
        <v>26</v>
      </c>
      <c r="E13009" s="429" t="s">
        <v>27</v>
      </c>
      <c r="F13009" s="431" t="s">
        <v>28</v>
      </c>
      <c r="G13009" s="431" t="s">
        <v>29</v>
      </c>
    </row>
    <row r="13010" spans="1:7" ht="24" customHeight="1" x14ac:dyDescent="0.2">
      <c r="A13010" s="94" t="s">
        <v>507</v>
      </c>
      <c r="B13010" s="94" t="s">
        <v>508</v>
      </c>
      <c r="C13010" s="428"/>
      <c r="D13010" s="428"/>
      <c r="E13010" s="430"/>
      <c r="F13010" s="432"/>
      <c r="G13010" s="432"/>
    </row>
    <row r="13011" spans="1:7" ht="24" customHeight="1" x14ac:dyDescent="0.2">
      <c r="A13011" s="267"/>
      <c r="B13011" s="95"/>
      <c r="C13011" s="133" t="s">
        <v>603</v>
      </c>
      <c r="D13011" s="96"/>
      <c r="E13011" s="97"/>
      <c r="F13011" s="98"/>
      <c r="G13011" s="268"/>
    </row>
    <row r="13012" spans="1:7" ht="24" customHeight="1" x14ac:dyDescent="0.2">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
      <c r="A13026" s="270"/>
      <c r="D13026" s="89"/>
      <c r="E13026" s="90"/>
      <c r="F13026" s="256" t="s">
        <v>30</v>
      </c>
      <c r="G13026" s="271">
        <f>SUBTOTAL(9,G13012:G13025)</f>
        <v>0</v>
      </c>
    </row>
    <row r="13027" spans="1:7" ht="24" customHeight="1" x14ac:dyDescent="0.2">
      <c r="A13027" s="270"/>
      <c r="C13027" s="99" t="s">
        <v>604</v>
      </c>
      <c r="D13027" s="89"/>
      <c r="E13027" s="90"/>
      <c r="G13027" s="272"/>
    </row>
    <row r="13028" spans="1:7" ht="24" customHeight="1" x14ac:dyDescent="0.2">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
      <c r="A13036" s="270"/>
      <c r="D13036" s="89"/>
      <c r="E13036" s="90"/>
      <c r="F13036" s="256" t="s">
        <v>31</v>
      </c>
      <c r="G13036" s="271">
        <f>SUBTOTAL(9,G13028:G13035)</f>
        <v>0</v>
      </c>
    </row>
    <row r="13037" spans="1:7" ht="24" customHeight="1" x14ac:dyDescent="0.2">
      <c r="A13037" s="270"/>
      <c r="C13037" s="99" t="s">
        <v>605</v>
      </c>
      <c r="D13037" s="89"/>
      <c r="E13037" s="90"/>
      <c r="G13037" s="272"/>
    </row>
    <row r="13038" spans="1:7" ht="24" customHeight="1" x14ac:dyDescent="0.2">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
      <c r="A13047" s="273"/>
      <c r="B13047" s="89"/>
      <c r="D13047" s="89"/>
      <c r="E13047" s="90"/>
      <c r="F13047" s="256" t="s">
        <v>32</v>
      </c>
      <c r="G13047" s="271">
        <f>SUBTOTAL(9,G13038:G13046)</f>
        <v>0</v>
      </c>
    </row>
    <row r="13048" spans="1:7" ht="24" customHeight="1" x14ac:dyDescent="0.2">
      <c r="A13048" s="274"/>
      <c r="B13048" s="89"/>
      <c r="D13048" s="89"/>
      <c r="E13048" s="90"/>
      <c r="G13048" s="272"/>
    </row>
    <row r="13049" spans="1:7" ht="24" customHeight="1" x14ac:dyDescent="0.2">
      <c r="A13049" s="275" t="str">
        <f>B13007</f>
        <v/>
      </c>
      <c r="B13049" s="276" t="str">
        <f>C13007</f>
        <v/>
      </c>
      <c r="C13049" s="96"/>
      <c r="D13049" s="96" t="s">
        <v>33</v>
      </c>
      <c r="E13049" s="97"/>
      <c r="F13049" s="278" t="s">
        <v>34</v>
      </c>
      <c r="G13049" s="277">
        <f>SUBTOTAL(9,G13012:G13048)</f>
        <v>0</v>
      </c>
    </row>
    <row r="13051" spans="1:7" ht="24" customHeight="1" x14ac:dyDescent="0.2">
      <c r="A13051" s="257" t="s">
        <v>36</v>
      </c>
      <c r="B13051" s="258"/>
      <c r="C13051" s="258"/>
      <c r="D13051" s="258"/>
      <c r="E13051" s="258"/>
      <c r="F13051" s="258"/>
      <c r="G13051" s="259"/>
    </row>
    <row r="13052" spans="1:7" ht="24" customHeight="1" x14ac:dyDescent="0.2">
      <c r="A13052" s="260" t="s">
        <v>601</v>
      </c>
      <c r="B13052" s="85" t="str">
        <f>Comitente</f>
        <v>SUBSECRETARIA DE ARQUITECTURA</v>
      </c>
      <c r="C13052" s="81"/>
      <c r="D13052" s="86"/>
      <c r="E13052" s="86"/>
      <c r="F13052" s="87"/>
      <c r="G13052" s="261"/>
    </row>
    <row r="13053" spans="1:7" ht="24" customHeight="1" x14ac:dyDescent="0.2">
      <c r="A13053" s="260" t="s">
        <v>602</v>
      </c>
      <c r="B13053" s="85">
        <f>Contratista</f>
        <v>0</v>
      </c>
      <c r="C13053" s="82"/>
      <c r="D13053" s="82"/>
      <c r="E13053" s="82"/>
      <c r="F13053" s="88"/>
      <c r="G13053" s="262"/>
    </row>
    <row r="13054" spans="1:7" ht="24" customHeight="1" x14ac:dyDescent="0.2">
      <c r="A13054" s="260" t="s">
        <v>23</v>
      </c>
      <c r="B13054" s="85" t="str">
        <f>Obra</f>
        <v>ENI Nº 66</v>
      </c>
      <c r="C13054" s="82"/>
      <c r="D13054" s="82"/>
      <c r="E13054" s="82"/>
      <c r="F13054" s="88" t="s">
        <v>37</v>
      </c>
      <c r="G13054" s="263">
        <f>Fecha_Base</f>
        <v>0</v>
      </c>
    </row>
    <row r="13055" spans="1:7" ht="24" customHeight="1" x14ac:dyDescent="0.2">
      <c r="A13055" s="264" t="s">
        <v>600</v>
      </c>
      <c r="B13055" s="83" t="str">
        <f>Ubicación</f>
        <v>9 de Julio</v>
      </c>
      <c r="C13055" s="83"/>
      <c r="D13055" s="89"/>
      <c r="E13055" s="90"/>
      <c r="G13055" s="265"/>
    </row>
    <row r="13056" spans="1:7" ht="24" customHeight="1" x14ac:dyDescent="0.2">
      <c r="A13056" s="264" t="s">
        <v>38</v>
      </c>
      <c r="B13056" s="92" t="str">
        <f>IFERROR(VALUE(LEFT(B13057,FIND(".",B13057)-1)),"")</f>
        <v/>
      </c>
      <c r="C13056" s="84" t="str">
        <f>IFERROR(VLOOKUP(B13056,Tabla_CyP,2,FALSE),"")</f>
        <v/>
      </c>
      <c r="E13056" s="90"/>
      <c r="G13056" s="265"/>
    </row>
    <row r="13057" spans="1:7" ht="24" customHeight="1" x14ac:dyDescent="0.2">
      <c r="A13057" s="264" t="s">
        <v>24</v>
      </c>
      <c r="B13057" s="93" t="str">
        <f>IFERROR(VLOOKUP(COUNTIF($A$1:A13057,"ANALISIS DE PRECIOS"),Tabla_NumeroItem,2,FALSE),"")</f>
        <v/>
      </c>
      <c r="C13057" s="84" t="str">
        <f>IFERROR(VLOOKUP(B13057,Tabla_CyP,2,FALSE),"")</f>
        <v/>
      </c>
      <c r="D13057" s="89"/>
      <c r="E13057" s="90"/>
      <c r="F13057" s="88" t="s">
        <v>25</v>
      </c>
      <c r="G13057" s="266" t="str">
        <f>IFERROR(VLOOKUP(B13057,Tabla_CyP,4,FALSE),"")</f>
        <v/>
      </c>
    </row>
    <row r="13058" spans="1:7" ht="24" customHeight="1" x14ac:dyDescent="0.2">
      <c r="A13058" s="264"/>
      <c r="B13058" s="83"/>
      <c r="D13058" s="89"/>
      <c r="E13058" s="90"/>
      <c r="G13058" s="265"/>
    </row>
    <row r="13059" spans="1:7" ht="24" customHeight="1" x14ac:dyDescent="0.2">
      <c r="A13059" s="425" t="s">
        <v>506</v>
      </c>
      <c r="B13059" s="426"/>
      <c r="C13059" s="427" t="s">
        <v>0</v>
      </c>
      <c r="D13059" s="427" t="s">
        <v>26</v>
      </c>
      <c r="E13059" s="429" t="s">
        <v>27</v>
      </c>
      <c r="F13059" s="431" t="s">
        <v>28</v>
      </c>
      <c r="G13059" s="431" t="s">
        <v>29</v>
      </c>
    </row>
    <row r="13060" spans="1:7" ht="24" customHeight="1" x14ac:dyDescent="0.2">
      <c r="A13060" s="94" t="s">
        <v>507</v>
      </c>
      <c r="B13060" s="94" t="s">
        <v>508</v>
      </c>
      <c r="C13060" s="428"/>
      <c r="D13060" s="428"/>
      <c r="E13060" s="430"/>
      <c r="F13060" s="432"/>
      <c r="G13060" s="432"/>
    </row>
    <row r="13061" spans="1:7" ht="24" customHeight="1" x14ac:dyDescent="0.2">
      <c r="A13061" s="267"/>
      <c r="B13061" s="95"/>
      <c r="C13061" s="133" t="s">
        <v>603</v>
      </c>
      <c r="D13061" s="96"/>
      <c r="E13061" s="97"/>
      <c r="F13061" s="98"/>
      <c r="G13061" s="268"/>
    </row>
    <row r="13062" spans="1:7" ht="24" customHeight="1" x14ac:dyDescent="0.2">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
      <c r="A13076" s="270"/>
      <c r="D13076" s="89"/>
      <c r="E13076" s="90"/>
      <c r="F13076" s="256" t="s">
        <v>30</v>
      </c>
      <c r="G13076" s="271">
        <f>SUBTOTAL(9,G13062:G13075)</f>
        <v>0</v>
      </c>
    </row>
    <row r="13077" spans="1:7" ht="24" customHeight="1" x14ac:dyDescent="0.2">
      <c r="A13077" s="270"/>
      <c r="C13077" s="99" t="s">
        <v>604</v>
      </c>
      <c r="D13077" s="89"/>
      <c r="E13077" s="90"/>
      <c r="G13077" s="272"/>
    </row>
    <row r="13078" spans="1:7" ht="24" customHeight="1" x14ac:dyDescent="0.2">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
      <c r="A13086" s="270"/>
      <c r="D13086" s="89"/>
      <c r="E13086" s="90"/>
      <c r="F13086" s="256" t="s">
        <v>31</v>
      </c>
      <c r="G13086" s="271">
        <f>SUBTOTAL(9,G13078:G13085)</f>
        <v>0</v>
      </c>
    </row>
    <row r="13087" spans="1:7" ht="24" customHeight="1" x14ac:dyDescent="0.2">
      <c r="A13087" s="270"/>
      <c r="C13087" s="99" t="s">
        <v>605</v>
      </c>
      <c r="D13087" s="89"/>
      <c r="E13087" s="90"/>
      <c r="G13087" s="272"/>
    </row>
    <row r="13088" spans="1:7" ht="24" customHeight="1" x14ac:dyDescent="0.2">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
      <c r="A13097" s="273"/>
      <c r="B13097" s="89"/>
      <c r="D13097" s="89"/>
      <c r="E13097" s="90"/>
      <c r="F13097" s="256" t="s">
        <v>32</v>
      </c>
      <c r="G13097" s="271">
        <f>SUBTOTAL(9,G13088:G13096)</f>
        <v>0</v>
      </c>
    </row>
    <row r="13098" spans="1:7" ht="24" customHeight="1" x14ac:dyDescent="0.2">
      <c r="A13098" s="274"/>
      <c r="B13098" s="89"/>
      <c r="D13098" s="89"/>
      <c r="E13098" s="90"/>
      <c r="G13098" s="272"/>
    </row>
    <row r="13099" spans="1:7" ht="24" customHeight="1" x14ac:dyDescent="0.2">
      <c r="A13099" s="275" t="str">
        <f>B13057</f>
        <v/>
      </c>
      <c r="B13099" s="276" t="str">
        <f>C13057</f>
        <v/>
      </c>
      <c r="C13099" s="96"/>
      <c r="D13099" s="96" t="s">
        <v>33</v>
      </c>
      <c r="E13099" s="97"/>
      <c r="F13099" s="278" t="s">
        <v>34</v>
      </c>
      <c r="G13099" s="277">
        <f>SUBTOTAL(9,G13062:G13098)</f>
        <v>0</v>
      </c>
    </row>
    <row r="13101" spans="1:7" ht="24" customHeight="1" x14ac:dyDescent="0.2">
      <c r="A13101" s="257" t="s">
        <v>36</v>
      </c>
      <c r="B13101" s="258"/>
      <c r="C13101" s="258"/>
      <c r="D13101" s="258"/>
      <c r="E13101" s="258"/>
      <c r="F13101" s="258"/>
      <c r="G13101" s="259"/>
    </row>
    <row r="13102" spans="1:7" ht="24" customHeight="1" x14ac:dyDescent="0.2">
      <c r="A13102" s="260" t="s">
        <v>601</v>
      </c>
      <c r="B13102" s="85" t="str">
        <f>Comitente</f>
        <v>SUBSECRETARIA DE ARQUITECTURA</v>
      </c>
      <c r="C13102" s="81"/>
      <c r="D13102" s="86"/>
      <c r="E13102" s="86"/>
      <c r="F13102" s="87"/>
      <c r="G13102" s="261"/>
    </row>
    <row r="13103" spans="1:7" ht="24" customHeight="1" x14ac:dyDescent="0.2">
      <c r="A13103" s="260" t="s">
        <v>602</v>
      </c>
      <c r="B13103" s="85">
        <f>Contratista</f>
        <v>0</v>
      </c>
      <c r="C13103" s="82"/>
      <c r="D13103" s="82"/>
      <c r="E13103" s="82"/>
      <c r="F13103" s="88"/>
      <c r="G13103" s="262"/>
    </row>
    <row r="13104" spans="1:7" ht="24" customHeight="1" x14ac:dyDescent="0.2">
      <c r="A13104" s="260" t="s">
        <v>23</v>
      </c>
      <c r="B13104" s="85" t="str">
        <f>Obra</f>
        <v>ENI Nº 66</v>
      </c>
      <c r="C13104" s="82"/>
      <c r="D13104" s="82"/>
      <c r="E13104" s="82"/>
      <c r="F13104" s="88" t="s">
        <v>37</v>
      </c>
      <c r="G13104" s="263">
        <f>Fecha_Base</f>
        <v>0</v>
      </c>
    </row>
    <row r="13105" spans="1:7" ht="24" customHeight="1" x14ac:dyDescent="0.2">
      <c r="A13105" s="264" t="s">
        <v>600</v>
      </c>
      <c r="B13105" s="83" t="str">
        <f>Ubicación</f>
        <v>9 de Julio</v>
      </c>
      <c r="C13105" s="83"/>
      <c r="D13105" s="89"/>
      <c r="E13105" s="90"/>
      <c r="G13105" s="265"/>
    </row>
    <row r="13106" spans="1:7" ht="24" customHeight="1" x14ac:dyDescent="0.2">
      <c r="A13106" s="264" t="s">
        <v>38</v>
      </c>
      <c r="B13106" s="92" t="str">
        <f>IFERROR(VALUE(LEFT(B13107,FIND(".",B13107)-1)),"")</f>
        <v/>
      </c>
      <c r="C13106" s="84" t="str">
        <f>IFERROR(VLOOKUP(B13106,Tabla_CyP,2,FALSE),"")</f>
        <v/>
      </c>
      <c r="E13106" s="90"/>
      <c r="G13106" s="265"/>
    </row>
    <row r="13107" spans="1:7" ht="24" customHeight="1" x14ac:dyDescent="0.2">
      <c r="A13107" s="264" t="s">
        <v>24</v>
      </c>
      <c r="B13107" s="93" t="str">
        <f>IFERROR(VLOOKUP(COUNTIF($A$1:A13107,"ANALISIS DE PRECIOS"),Tabla_NumeroItem,2,FALSE),"")</f>
        <v/>
      </c>
      <c r="C13107" s="84" t="str">
        <f>IFERROR(VLOOKUP(B13107,Tabla_CyP,2,FALSE),"")</f>
        <v/>
      </c>
      <c r="D13107" s="89"/>
      <c r="E13107" s="90"/>
      <c r="F13107" s="88" t="s">
        <v>25</v>
      </c>
      <c r="G13107" s="266" t="str">
        <f>IFERROR(VLOOKUP(B13107,Tabla_CyP,4,FALSE),"")</f>
        <v/>
      </c>
    </row>
    <row r="13108" spans="1:7" ht="24" customHeight="1" x14ac:dyDescent="0.2">
      <c r="A13108" s="264"/>
      <c r="B13108" s="83"/>
      <c r="D13108" s="89"/>
      <c r="E13108" s="90"/>
      <c r="G13108" s="265"/>
    </row>
    <row r="13109" spans="1:7" ht="24" customHeight="1" x14ac:dyDescent="0.2">
      <c r="A13109" s="425" t="s">
        <v>506</v>
      </c>
      <c r="B13109" s="426"/>
      <c r="C13109" s="427" t="s">
        <v>0</v>
      </c>
      <c r="D13109" s="427" t="s">
        <v>26</v>
      </c>
      <c r="E13109" s="429" t="s">
        <v>27</v>
      </c>
      <c r="F13109" s="431" t="s">
        <v>28</v>
      </c>
      <c r="G13109" s="431" t="s">
        <v>29</v>
      </c>
    </row>
    <row r="13110" spans="1:7" ht="24" customHeight="1" x14ac:dyDescent="0.2">
      <c r="A13110" s="94" t="s">
        <v>507</v>
      </c>
      <c r="B13110" s="94" t="s">
        <v>508</v>
      </c>
      <c r="C13110" s="428"/>
      <c r="D13110" s="428"/>
      <c r="E13110" s="430"/>
      <c r="F13110" s="432"/>
      <c r="G13110" s="432"/>
    </row>
    <row r="13111" spans="1:7" ht="24" customHeight="1" x14ac:dyDescent="0.2">
      <c r="A13111" s="267"/>
      <c r="B13111" s="95"/>
      <c r="C13111" s="133" t="s">
        <v>603</v>
      </c>
      <c r="D13111" s="96"/>
      <c r="E13111" s="97"/>
      <c r="F13111" s="98"/>
      <c r="G13111" s="268"/>
    </row>
    <row r="13112" spans="1:7" ht="24" customHeight="1" x14ac:dyDescent="0.2">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
      <c r="A13126" s="270"/>
      <c r="D13126" s="89"/>
      <c r="E13126" s="90"/>
      <c r="F13126" s="256" t="s">
        <v>30</v>
      </c>
      <c r="G13126" s="271">
        <f>SUBTOTAL(9,G13112:G13125)</f>
        <v>0</v>
      </c>
    </row>
    <row r="13127" spans="1:7" ht="24" customHeight="1" x14ac:dyDescent="0.2">
      <c r="A13127" s="270"/>
      <c r="C13127" s="99" t="s">
        <v>604</v>
      </c>
      <c r="D13127" s="89"/>
      <c r="E13127" s="90"/>
      <c r="G13127" s="272"/>
    </row>
    <row r="13128" spans="1:7" ht="24" customHeight="1" x14ac:dyDescent="0.2">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
      <c r="A13136" s="270"/>
      <c r="D13136" s="89"/>
      <c r="E13136" s="90"/>
      <c r="F13136" s="256" t="s">
        <v>31</v>
      </c>
      <c r="G13136" s="271">
        <f>SUBTOTAL(9,G13128:G13135)</f>
        <v>0</v>
      </c>
    </row>
    <row r="13137" spans="1:7" ht="24" customHeight="1" x14ac:dyDescent="0.2">
      <c r="A13137" s="270"/>
      <c r="C13137" s="99" t="s">
        <v>605</v>
      </c>
      <c r="D13137" s="89"/>
      <c r="E13137" s="90"/>
      <c r="G13137" s="272"/>
    </row>
    <row r="13138" spans="1:7" ht="24" customHeight="1" x14ac:dyDescent="0.2">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
      <c r="A13147" s="273"/>
      <c r="B13147" s="89"/>
      <c r="D13147" s="89"/>
      <c r="E13147" s="90"/>
      <c r="F13147" s="256" t="s">
        <v>32</v>
      </c>
      <c r="G13147" s="271">
        <f>SUBTOTAL(9,G13138:G13146)</f>
        <v>0</v>
      </c>
    </row>
    <row r="13148" spans="1:7" ht="24" customHeight="1" x14ac:dyDescent="0.2">
      <c r="A13148" s="274"/>
      <c r="B13148" s="89"/>
      <c r="D13148" s="89"/>
      <c r="E13148" s="90"/>
      <c r="G13148" s="272"/>
    </row>
    <row r="13149" spans="1:7" ht="24" customHeight="1" x14ac:dyDescent="0.2">
      <c r="A13149" s="275" t="str">
        <f>B13107</f>
        <v/>
      </c>
      <c r="B13149" s="276" t="str">
        <f>C13107</f>
        <v/>
      </c>
      <c r="C13149" s="96"/>
      <c r="D13149" s="96" t="s">
        <v>33</v>
      </c>
      <c r="E13149" s="97"/>
      <c r="F13149" s="278" t="s">
        <v>34</v>
      </c>
      <c r="G13149" s="277">
        <f>SUBTOTAL(9,G13112:G13148)</f>
        <v>0</v>
      </c>
    </row>
    <row r="13151" spans="1:7" ht="24" customHeight="1" x14ac:dyDescent="0.2">
      <c r="A13151" s="257" t="s">
        <v>36</v>
      </c>
      <c r="B13151" s="258"/>
      <c r="C13151" s="258"/>
      <c r="D13151" s="258"/>
      <c r="E13151" s="258"/>
      <c r="F13151" s="258"/>
      <c r="G13151" s="259"/>
    </row>
    <row r="13152" spans="1:7" ht="24" customHeight="1" x14ac:dyDescent="0.2">
      <c r="A13152" s="260" t="s">
        <v>601</v>
      </c>
      <c r="B13152" s="85" t="str">
        <f>Comitente</f>
        <v>SUBSECRETARIA DE ARQUITECTURA</v>
      </c>
      <c r="C13152" s="81"/>
      <c r="D13152" s="86"/>
      <c r="E13152" s="86"/>
      <c r="F13152" s="87"/>
      <c r="G13152" s="261"/>
    </row>
    <row r="13153" spans="1:7" ht="24" customHeight="1" x14ac:dyDescent="0.2">
      <c r="A13153" s="260" t="s">
        <v>602</v>
      </c>
      <c r="B13153" s="85">
        <f>Contratista</f>
        <v>0</v>
      </c>
      <c r="C13153" s="82"/>
      <c r="D13153" s="82"/>
      <c r="E13153" s="82"/>
      <c r="F13153" s="88"/>
      <c r="G13153" s="262"/>
    </row>
    <row r="13154" spans="1:7" ht="24" customHeight="1" x14ac:dyDescent="0.2">
      <c r="A13154" s="260" t="s">
        <v>23</v>
      </c>
      <c r="B13154" s="85" t="str">
        <f>Obra</f>
        <v>ENI Nº 66</v>
      </c>
      <c r="C13154" s="82"/>
      <c r="D13154" s="82"/>
      <c r="E13154" s="82"/>
      <c r="F13154" s="88" t="s">
        <v>37</v>
      </c>
      <c r="G13154" s="263">
        <f>Fecha_Base</f>
        <v>0</v>
      </c>
    </row>
    <row r="13155" spans="1:7" ht="24" customHeight="1" x14ac:dyDescent="0.2">
      <c r="A13155" s="264" t="s">
        <v>600</v>
      </c>
      <c r="B13155" s="83" t="str">
        <f>Ubicación</f>
        <v>9 de Julio</v>
      </c>
      <c r="C13155" s="83"/>
      <c r="D13155" s="89"/>
      <c r="E13155" s="90"/>
      <c r="G13155" s="265"/>
    </row>
    <row r="13156" spans="1:7" ht="24" customHeight="1" x14ac:dyDescent="0.2">
      <c r="A13156" s="264" t="s">
        <v>38</v>
      </c>
      <c r="B13156" s="92" t="str">
        <f>IFERROR(VALUE(LEFT(B13157,FIND(".",B13157)-1)),"")</f>
        <v/>
      </c>
      <c r="C13156" s="84" t="str">
        <f>IFERROR(VLOOKUP(B13156,Tabla_CyP,2,FALSE),"")</f>
        <v/>
      </c>
      <c r="E13156" s="90"/>
      <c r="G13156" s="265"/>
    </row>
    <row r="13157" spans="1:7" ht="24" customHeight="1" x14ac:dyDescent="0.2">
      <c r="A13157" s="264" t="s">
        <v>24</v>
      </c>
      <c r="B13157" s="93" t="str">
        <f>IFERROR(VLOOKUP(COUNTIF($A$1:A13157,"ANALISIS DE PRECIOS"),Tabla_NumeroItem,2,FALSE),"")</f>
        <v/>
      </c>
      <c r="C13157" s="84" t="str">
        <f>IFERROR(VLOOKUP(B13157,Tabla_CyP,2,FALSE),"")</f>
        <v/>
      </c>
      <c r="D13157" s="89"/>
      <c r="E13157" s="90"/>
      <c r="F13157" s="88" t="s">
        <v>25</v>
      </c>
      <c r="G13157" s="266" t="str">
        <f>IFERROR(VLOOKUP(B13157,Tabla_CyP,4,FALSE),"")</f>
        <v/>
      </c>
    </row>
    <row r="13158" spans="1:7" ht="24" customHeight="1" x14ac:dyDescent="0.2">
      <c r="A13158" s="264"/>
      <c r="B13158" s="83"/>
      <c r="D13158" s="89"/>
      <c r="E13158" s="90"/>
      <c r="G13158" s="265"/>
    </row>
    <row r="13159" spans="1:7" ht="24" customHeight="1" x14ac:dyDescent="0.2">
      <c r="A13159" s="425" t="s">
        <v>506</v>
      </c>
      <c r="B13159" s="426"/>
      <c r="C13159" s="427" t="s">
        <v>0</v>
      </c>
      <c r="D13159" s="427" t="s">
        <v>26</v>
      </c>
      <c r="E13159" s="429" t="s">
        <v>27</v>
      </c>
      <c r="F13159" s="431" t="s">
        <v>28</v>
      </c>
      <c r="G13159" s="431" t="s">
        <v>29</v>
      </c>
    </row>
    <row r="13160" spans="1:7" ht="24" customHeight="1" x14ac:dyDescent="0.2">
      <c r="A13160" s="94" t="s">
        <v>507</v>
      </c>
      <c r="B13160" s="94" t="s">
        <v>508</v>
      </c>
      <c r="C13160" s="428"/>
      <c r="D13160" s="428"/>
      <c r="E13160" s="430"/>
      <c r="F13160" s="432"/>
      <c r="G13160" s="432"/>
    </row>
    <row r="13161" spans="1:7" ht="24" customHeight="1" x14ac:dyDescent="0.2">
      <c r="A13161" s="267"/>
      <c r="B13161" s="95"/>
      <c r="C13161" s="133" t="s">
        <v>603</v>
      </c>
      <c r="D13161" s="96"/>
      <c r="E13161" s="97"/>
      <c r="F13161" s="98"/>
      <c r="G13161" s="268"/>
    </row>
    <row r="13162" spans="1:7" ht="24" customHeight="1" x14ac:dyDescent="0.2">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
      <c r="A13176" s="270"/>
      <c r="D13176" s="89"/>
      <c r="E13176" s="90"/>
      <c r="F13176" s="256" t="s">
        <v>30</v>
      </c>
      <c r="G13176" s="271">
        <f>SUBTOTAL(9,G13162:G13175)</f>
        <v>0</v>
      </c>
    </row>
    <row r="13177" spans="1:7" ht="24" customHeight="1" x14ac:dyDescent="0.2">
      <c r="A13177" s="270"/>
      <c r="C13177" s="99" t="s">
        <v>604</v>
      </c>
      <c r="D13177" s="89"/>
      <c r="E13177" s="90"/>
      <c r="G13177" s="272"/>
    </row>
    <row r="13178" spans="1:7" ht="24" customHeight="1" x14ac:dyDescent="0.2">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
      <c r="A13186" s="270"/>
      <c r="D13186" s="89"/>
      <c r="E13186" s="90"/>
      <c r="F13186" s="256" t="s">
        <v>31</v>
      </c>
      <c r="G13186" s="271">
        <f>SUBTOTAL(9,G13178:G13185)</f>
        <v>0</v>
      </c>
    </row>
    <row r="13187" spans="1:7" ht="24" customHeight="1" x14ac:dyDescent="0.2">
      <c r="A13187" s="270"/>
      <c r="C13187" s="99" t="s">
        <v>605</v>
      </c>
      <c r="D13187" s="89"/>
      <c r="E13187" s="90"/>
      <c r="G13187" s="272"/>
    </row>
    <row r="13188" spans="1:7" ht="24" customHeight="1" x14ac:dyDescent="0.2">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
      <c r="A13197" s="273"/>
      <c r="B13197" s="89"/>
      <c r="D13197" s="89"/>
      <c r="E13197" s="90"/>
      <c r="F13197" s="256" t="s">
        <v>32</v>
      </c>
      <c r="G13197" s="271">
        <f>SUBTOTAL(9,G13188:G13196)</f>
        <v>0</v>
      </c>
    </row>
    <row r="13198" spans="1:7" ht="24" customHeight="1" x14ac:dyDescent="0.2">
      <c r="A13198" s="274"/>
      <c r="B13198" s="89"/>
      <c r="D13198" s="89"/>
      <c r="E13198" s="90"/>
      <c r="G13198" s="272"/>
    </row>
    <row r="13199" spans="1:7" ht="24" customHeight="1" x14ac:dyDescent="0.2">
      <c r="A13199" s="275" t="str">
        <f>B13157</f>
        <v/>
      </c>
      <c r="B13199" s="276" t="str">
        <f>C13157</f>
        <v/>
      </c>
      <c r="C13199" s="96"/>
      <c r="D13199" s="96" t="s">
        <v>33</v>
      </c>
      <c r="E13199" s="97"/>
      <c r="F13199" s="278" t="s">
        <v>34</v>
      </c>
      <c r="G13199" s="277">
        <f>SUBTOTAL(9,G13162:G13198)</f>
        <v>0</v>
      </c>
    </row>
    <row r="13201" spans="1:7" ht="24" customHeight="1" x14ac:dyDescent="0.2">
      <c r="A13201" s="257" t="s">
        <v>36</v>
      </c>
      <c r="B13201" s="258"/>
      <c r="C13201" s="258"/>
      <c r="D13201" s="258"/>
      <c r="E13201" s="258"/>
      <c r="F13201" s="258"/>
      <c r="G13201" s="259"/>
    </row>
    <row r="13202" spans="1:7" ht="24" customHeight="1" x14ac:dyDescent="0.2">
      <c r="A13202" s="260" t="s">
        <v>601</v>
      </c>
      <c r="B13202" s="85" t="str">
        <f>Comitente</f>
        <v>SUBSECRETARIA DE ARQUITECTURA</v>
      </c>
      <c r="C13202" s="81"/>
      <c r="D13202" s="86"/>
      <c r="E13202" s="86"/>
      <c r="F13202" s="87"/>
      <c r="G13202" s="261"/>
    </row>
    <row r="13203" spans="1:7" ht="24" customHeight="1" x14ac:dyDescent="0.2">
      <c r="A13203" s="260" t="s">
        <v>602</v>
      </c>
      <c r="B13203" s="85">
        <f>Contratista</f>
        <v>0</v>
      </c>
      <c r="C13203" s="82"/>
      <c r="D13203" s="82"/>
      <c r="E13203" s="82"/>
      <c r="F13203" s="88"/>
      <c r="G13203" s="262"/>
    </row>
    <row r="13204" spans="1:7" ht="24" customHeight="1" x14ac:dyDescent="0.2">
      <c r="A13204" s="260" t="s">
        <v>23</v>
      </c>
      <c r="B13204" s="85" t="str">
        <f>Obra</f>
        <v>ENI Nº 66</v>
      </c>
      <c r="C13204" s="82"/>
      <c r="D13204" s="82"/>
      <c r="E13204" s="82"/>
      <c r="F13204" s="88" t="s">
        <v>37</v>
      </c>
      <c r="G13204" s="263">
        <f>Fecha_Base</f>
        <v>0</v>
      </c>
    </row>
    <row r="13205" spans="1:7" ht="24" customHeight="1" x14ac:dyDescent="0.2">
      <c r="A13205" s="264" t="s">
        <v>600</v>
      </c>
      <c r="B13205" s="83" t="str">
        <f>Ubicación</f>
        <v>9 de Julio</v>
      </c>
      <c r="C13205" s="83"/>
      <c r="D13205" s="89"/>
      <c r="E13205" s="90"/>
      <c r="G13205" s="265"/>
    </row>
    <row r="13206" spans="1:7" ht="24" customHeight="1" x14ac:dyDescent="0.2">
      <c r="A13206" s="264" t="s">
        <v>38</v>
      </c>
      <c r="B13206" s="92" t="str">
        <f>IFERROR(VALUE(LEFT(B13207,FIND(".",B13207)-1)),"")</f>
        <v/>
      </c>
      <c r="C13206" s="84" t="str">
        <f>IFERROR(VLOOKUP(B13206,Tabla_CyP,2,FALSE),"")</f>
        <v/>
      </c>
      <c r="E13206" s="90"/>
      <c r="G13206" s="265"/>
    </row>
    <row r="13207" spans="1:7" ht="24" customHeight="1" x14ac:dyDescent="0.2">
      <c r="A13207" s="264" t="s">
        <v>24</v>
      </c>
      <c r="B13207" s="93" t="str">
        <f>IFERROR(VLOOKUP(COUNTIF($A$1:A13207,"ANALISIS DE PRECIOS"),Tabla_NumeroItem,2,FALSE),"")</f>
        <v/>
      </c>
      <c r="C13207" s="84" t="str">
        <f>IFERROR(VLOOKUP(B13207,Tabla_CyP,2,FALSE),"")</f>
        <v/>
      </c>
      <c r="D13207" s="89"/>
      <c r="E13207" s="90"/>
      <c r="F13207" s="88" t="s">
        <v>25</v>
      </c>
      <c r="G13207" s="266" t="str">
        <f>IFERROR(VLOOKUP(B13207,Tabla_CyP,4,FALSE),"")</f>
        <v/>
      </c>
    </row>
    <row r="13208" spans="1:7" ht="24" customHeight="1" x14ac:dyDescent="0.2">
      <c r="A13208" s="264"/>
      <c r="B13208" s="83"/>
      <c r="D13208" s="89"/>
      <c r="E13208" s="90"/>
      <c r="G13208" s="265"/>
    </row>
    <row r="13209" spans="1:7" ht="24" customHeight="1" x14ac:dyDescent="0.2">
      <c r="A13209" s="425" t="s">
        <v>506</v>
      </c>
      <c r="B13209" s="426"/>
      <c r="C13209" s="427" t="s">
        <v>0</v>
      </c>
      <c r="D13209" s="427" t="s">
        <v>26</v>
      </c>
      <c r="E13209" s="429" t="s">
        <v>27</v>
      </c>
      <c r="F13209" s="431" t="s">
        <v>28</v>
      </c>
      <c r="G13209" s="431" t="s">
        <v>29</v>
      </c>
    </row>
    <row r="13210" spans="1:7" ht="24" customHeight="1" x14ac:dyDescent="0.2">
      <c r="A13210" s="94" t="s">
        <v>507</v>
      </c>
      <c r="B13210" s="94" t="s">
        <v>508</v>
      </c>
      <c r="C13210" s="428"/>
      <c r="D13210" s="428"/>
      <c r="E13210" s="430"/>
      <c r="F13210" s="432"/>
      <c r="G13210" s="432"/>
    </row>
    <row r="13211" spans="1:7" ht="24" customHeight="1" x14ac:dyDescent="0.2">
      <c r="A13211" s="267"/>
      <c r="B13211" s="95"/>
      <c r="C13211" s="133" t="s">
        <v>603</v>
      </c>
      <c r="D13211" s="96"/>
      <c r="E13211" s="97"/>
      <c r="F13211" s="98"/>
      <c r="G13211" s="268"/>
    </row>
    <row r="13212" spans="1:7" ht="24" customHeight="1" x14ac:dyDescent="0.2">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
      <c r="A13226" s="270"/>
      <c r="D13226" s="89"/>
      <c r="E13226" s="90"/>
      <c r="F13226" s="256" t="s">
        <v>30</v>
      </c>
      <c r="G13226" s="271">
        <f>SUBTOTAL(9,G13212:G13225)</f>
        <v>0</v>
      </c>
    </row>
    <row r="13227" spans="1:7" ht="24" customHeight="1" x14ac:dyDescent="0.2">
      <c r="A13227" s="270"/>
      <c r="C13227" s="99" t="s">
        <v>604</v>
      </c>
      <c r="D13227" s="89"/>
      <c r="E13227" s="90"/>
      <c r="G13227" s="272"/>
    </row>
    <row r="13228" spans="1:7" ht="24" customHeight="1" x14ac:dyDescent="0.2">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
      <c r="A13236" s="270"/>
      <c r="D13236" s="89"/>
      <c r="E13236" s="90"/>
      <c r="F13236" s="256" t="s">
        <v>31</v>
      </c>
      <c r="G13236" s="271">
        <f>SUBTOTAL(9,G13228:G13235)</f>
        <v>0</v>
      </c>
    </row>
    <row r="13237" spans="1:7" ht="24" customHeight="1" x14ac:dyDescent="0.2">
      <c r="A13237" s="270"/>
      <c r="C13237" s="99" t="s">
        <v>605</v>
      </c>
      <c r="D13237" s="89"/>
      <c r="E13237" s="90"/>
      <c r="G13237" s="272"/>
    </row>
    <row r="13238" spans="1:7" ht="24" customHeight="1" x14ac:dyDescent="0.2">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
      <c r="A13247" s="273"/>
      <c r="B13247" s="89"/>
      <c r="D13247" s="89"/>
      <c r="E13247" s="90"/>
      <c r="F13247" s="256" t="s">
        <v>32</v>
      </c>
      <c r="G13247" s="271">
        <f>SUBTOTAL(9,G13238:G13246)</f>
        <v>0</v>
      </c>
    </row>
    <row r="13248" spans="1:7" ht="24" customHeight="1" x14ac:dyDescent="0.2">
      <c r="A13248" s="274"/>
      <c r="B13248" s="89"/>
      <c r="D13248" s="89"/>
      <c r="E13248" s="90"/>
      <c r="G13248" s="272"/>
    </row>
    <row r="13249" spans="1:7" ht="24" customHeight="1" x14ac:dyDescent="0.2">
      <c r="A13249" s="275" t="str">
        <f>B13207</f>
        <v/>
      </c>
      <c r="B13249" s="276" t="str">
        <f>C13207</f>
        <v/>
      </c>
      <c r="C13249" s="96"/>
      <c r="D13249" s="96" t="s">
        <v>33</v>
      </c>
      <c r="E13249" s="97"/>
      <c r="F13249" s="278" t="s">
        <v>34</v>
      </c>
      <c r="G13249" s="277">
        <f>SUBTOTAL(9,G13212:G13248)</f>
        <v>0</v>
      </c>
    </row>
    <row r="13251" spans="1:7" ht="24" customHeight="1" x14ac:dyDescent="0.2">
      <c r="A13251" s="257" t="s">
        <v>36</v>
      </c>
      <c r="B13251" s="258"/>
      <c r="C13251" s="258"/>
      <c r="D13251" s="258"/>
      <c r="E13251" s="258"/>
      <c r="F13251" s="258"/>
      <c r="G13251" s="259"/>
    </row>
    <row r="13252" spans="1:7" ht="24" customHeight="1" x14ac:dyDescent="0.2">
      <c r="A13252" s="260" t="s">
        <v>601</v>
      </c>
      <c r="B13252" s="85" t="str">
        <f>Comitente</f>
        <v>SUBSECRETARIA DE ARQUITECTURA</v>
      </c>
      <c r="C13252" s="81"/>
      <c r="D13252" s="86"/>
      <c r="E13252" s="86"/>
      <c r="F13252" s="87"/>
      <c r="G13252" s="261"/>
    </row>
    <row r="13253" spans="1:7" ht="24" customHeight="1" x14ac:dyDescent="0.2">
      <c r="A13253" s="260" t="s">
        <v>602</v>
      </c>
      <c r="B13253" s="85">
        <f>Contratista</f>
        <v>0</v>
      </c>
      <c r="C13253" s="82"/>
      <c r="D13253" s="82"/>
      <c r="E13253" s="82"/>
      <c r="F13253" s="88"/>
      <c r="G13253" s="262"/>
    </row>
    <row r="13254" spans="1:7" ht="24" customHeight="1" x14ac:dyDescent="0.2">
      <c r="A13254" s="260" t="s">
        <v>23</v>
      </c>
      <c r="B13254" s="85" t="str">
        <f>Obra</f>
        <v>ENI Nº 66</v>
      </c>
      <c r="C13254" s="82"/>
      <c r="D13254" s="82"/>
      <c r="E13254" s="82"/>
      <c r="F13254" s="88" t="s">
        <v>37</v>
      </c>
      <c r="G13254" s="263">
        <f>Fecha_Base</f>
        <v>0</v>
      </c>
    </row>
    <row r="13255" spans="1:7" ht="24" customHeight="1" x14ac:dyDescent="0.2">
      <c r="A13255" s="264" t="s">
        <v>600</v>
      </c>
      <c r="B13255" s="83" t="str">
        <f>Ubicación</f>
        <v>9 de Julio</v>
      </c>
      <c r="C13255" s="83"/>
      <c r="D13255" s="89"/>
      <c r="E13255" s="90"/>
      <c r="G13255" s="265"/>
    </row>
    <row r="13256" spans="1:7" ht="24" customHeight="1" x14ac:dyDescent="0.2">
      <c r="A13256" s="264" t="s">
        <v>38</v>
      </c>
      <c r="B13256" s="92" t="str">
        <f>IFERROR(VALUE(LEFT(B13257,FIND(".",B13257)-1)),"")</f>
        <v/>
      </c>
      <c r="C13256" s="84" t="str">
        <f>IFERROR(VLOOKUP(B13256,Tabla_CyP,2,FALSE),"")</f>
        <v/>
      </c>
      <c r="E13256" s="90"/>
      <c r="G13256" s="265"/>
    </row>
    <row r="13257" spans="1:7" ht="24" customHeight="1" x14ac:dyDescent="0.2">
      <c r="A13257" s="264" t="s">
        <v>24</v>
      </c>
      <c r="B13257" s="93" t="str">
        <f>IFERROR(VLOOKUP(COUNTIF($A$1:A13257,"ANALISIS DE PRECIOS"),Tabla_NumeroItem,2,FALSE),"")</f>
        <v/>
      </c>
      <c r="C13257" s="84" t="str">
        <f>IFERROR(VLOOKUP(B13257,Tabla_CyP,2,FALSE),"")</f>
        <v/>
      </c>
      <c r="D13257" s="89"/>
      <c r="E13257" s="90"/>
      <c r="F13257" s="88" t="s">
        <v>25</v>
      </c>
      <c r="G13257" s="266" t="str">
        <f>IFERROR(VLOOKUP(B13257,Tabla_CyP,4,FALSE),"")</f>
        <v/>
      </c>
    </row>
    <row r="13258" spans="1:7" ht="24" customHeight="1" x14ac:dyDescent="0.2">
      <c r="A13258" s="264"/>
      <c r="B13258" s="83"/>
      <c r="D13258" s="89"/>
      <c r="E13258" s="90"/>
      <c r="G13258" s="265"/>
    </row>
    <row r="13259" spans="1:7" ht="24" customHeight="1" x14ac:dyDescent="0.2">
      <c r="A13259" s="425" t="s">
        <v>506</v>
      </c>
      <c r="B13259" s="426"/>
      <c r="C13259" s="427" t="s">
        <v>0</v>
      </c>
      <c r="D13259" s="427" t="s">
        <v>26</v>
      </c>
      <c r="E13259" s="429" t="s">
        <v>27</v>
      </c>
      <c r="F13259" s="431" t="s">
        <v>28</v>
      </c>
      <c r="G13259" s="431" t="s">
        <v>29</v>
      </c>
    </row>
    <row r="13260" spans="1:7" ht="24" customHeight="1" x14ac:dyDescent="0.2">
      <c r="A13260" s="94" t="s">
        <v>507</v>
      </c>
      <c r="B13260" s="94" t="s">
        <v>508</v>
      </c>
      <c r="C13260" s="428"/>
      <c r="D13260" s="428"/>
      <c r="E13260" s="430"/>
      <c r="F13260" s="432"/>
      <c r="G13260" s="432"/>
    </row>
    <row r="13261" spans="1:7" ht="24" customHeight="1" x14ac:dyDescent="0.2">
      <c r="A13261" s="267"/>
      <c r="B13261" s="95"/>
      <c r="C13261" s="133" t="s">
        <v>603</v>
      </c>
      <c r="D13261" s="96"/>
      <c r="E13261" s="97"/>
      <c r="F13261" s="98"/>
      <c r="G13261" s="268"/>
    </row>
    <row r="13262" spans="1:7" ht="24" customHeight="1" x14ac:dyDescent="0.2">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
      <c r="A13276" s="270"/>
      <c r="D13276" s="89"/>
      <c r="E13276" s="90"/>
      <c r="F13276" s="256" t="s">
        <v>30</v>
      </c>
      <c r="G13276" s="271">
        <f>SUBTOTAL(9,G13262:G13275)</f>
        <v>0</v>
      </c>
    </row>
    <row r="13277" spans="1:7" ht="24" customHeight="1" x14ac:dyDescent="0.2">
      <c r="A13277" s="270"/>
      <c r="C13277" s="99" t="s">
        <v>604</v>
      </c>
      <c r="D13277" s="89"/>
      <c r="E13277" s="90"/>
      <c r="G13277" s="272"/>
    </row>
    <row r="13278" spans="1:7" ht="24" customHeight="1" x14ac:dyDescent="0.2">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
      <c r="A13286" s="270"/>
      <c r="D13286" s="89"/>
      <c r="E13286" s="90"/>
      <c r="F13286" s="256" t="s">
        <v>31</v>
      </c>
      <c r="G13286" s="271">
        <f>SUBTOTAL(9,G13278:G13285)</f>
        <v>0</v>
      </c>
    </row>
    <row r="13287" spans="1:7" ht="24" customHeight="1" x14ac:dyDescent="0.2">
      <c r="A13287" s="270"/>
      <c r="C13287" s="99" t="s">
        <v>605</v>
      </c>
      <c r="D13287" s="89"/>
      <c r="E13287" s="90"/>
      <c r="G13287" s="272"/>
    </row>
    <row r="13288" spans="1:7" ht="24" customHeight="1" x14ac:dyDescent="0.2">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
      <c r="A13297" s="273"/>
      <c r="B13297" s="89"/>
      <c r="D13297" s="89"/>
      <c r="E13297" s="90"/>
      <c r="F13297" s="256" t="s">
        <v>32</v>
      </c>
      <c r="G13297" s="271">
        <f>SUBTOTAL(9,G13288:G13296)</f>
        <v>0</v>
      </c>
    </row>
    <row r="13298" spans="1:7" ht="24" customHeight="1" x14ac:dyDescent="0.2">
      <c r="A13298" s="274"/>
      <c r="B13298" s="89"/>
      <c r="D13298" s="89"/>
      <c r="E13298" s="90"/>
      <c r="G13298" s="272"/>
    </row>
    <row r="13299" spans="1:7" ht="24" customHeight="1" x14ac:dyDescent="0.2">
      <c r="A13299" s="275" t="str">
        <f>B13257</f>
        <v/>
      </c>
      <c r="B13299" s="276" t="str">
        <f>C13257</f>
        <v/>
      </c>
      <c r="C13299" s="96"/>
      <c r="D13299" s="96" t="s">
        <v>33</v>
      </c>
      <c r="E13299" s="97"/>
      <c r="F13299" s="278" t="s">
        <v>34</v>
      </c>
      <c r="G13299" s="277">
        <f>SUBTOTAL(9,G13262:G13298)</f>
        <v>0</v>
      </c>
    </row>
    <row r="13301" spans="1:7" ht="24" customHeight="1" x14ac:dyDescent="0.2">
      <c r="A13301" s="257" t="s">
        <v>36</v>
      </c>
      <c r="B13301" s="258"/>
      <c r="C13301" s="258"/>
      <c r="D13301" s="258"/>
      <c r="E13301" s="258"/>
      <c r="F13301" s="258"/>
      <c r="G13301" s="259"/>
    </row>
    <row r="13302" spans="1:7" ht="24" customHeight="1" x14ac:dyDescent="0.2">
      <c r="A13302" s="260" t="s">
        <v>601</v>
      </c>
      <c r="B13302" s="85" t="str">
        <f>Comitente</f>
        <v>SUBSECRETARIA DE ARQUITECTURA</v>
      </c>
      <c r="C13302" s="81"/>
      <c r="D13302" s="86"/>
      <c r="E13302" s="86"/>
      <c r="F13302" s="87"/>
      <c r="G13302" s="261"/>
    </row>
    <row r="13303" spans="1:7" ht="24" customHeight="1" x14ac:dyDescent="0.2">
      <c r="A13303" s="260" t="s">
        <v>602</v>
      </c>
      <c r="B13303" s="85">
        <f>Contratista</f>
        <v>0</v>
      </c>
      <c r="C13303" s="82"/>
      <c r="D13303" s="82"/>
      <c r="E13303" s="82"/>
      <c r="F13303" s="88"/>
      <c r="G13303" s="262"/>
    </row>
    <row r="13304" spans="1:7" ht="24" customHeight="1" x14ac:dyDescent="0.2">
      <c r="A13304" s="260" t="s">
        <v>23</v>
      </c>
      <c r="B13304" s="85" t="str">
        <f>Obra</f>
        <v>ENI Nº 66</v>
      </c>
      <c r="C13304" s="82"/>
      <c r="D13304" s="82"/>
      <c r="E13304" s="82"/>
      <c r="F13304" s="88" t="s">
        <v>37</v>
      </c>
      <c r="G13304" s="263">
        <f>Fecha_Base</f>
        <v>0</v>
      </c>
    </row>
    <row r="13305" spans="1:7" ht="24" customHeight="1" x14ac:dyDescent="0.2">
      <c r="A13305" s="264" t="s">
        <v>600</v>
      </c>
      <c r="B13305" s="83" t="str">
        <f>Ubicación</f>
        <v>9 de Julio</v>
      </c>
      <c r="C13305" s="83"/>
      <c r="D13305" s="89"/>
      <c r="E13305" s="90"/>
      <c r="G13305" s="265"/>
    </row>
    <row r="13306" spans="1:7" ht="24" customHeight="1" x14ac:dyDescent="0.2">
      <c r="A13306" s="264" t="s">
        <v>38</v>
      </c>
      <c r="B13306" s="92" t="str">
        <f>IFERROR(VALUE(LEFT(B13307,FIND(".",B13307)-1)),"")</f>
        <v/>
      </c>
      <c r="C13306" s="84" t="str">
        <f>IFERROR(VLOOKUP(B13306,Tabla_CyP,2,FALSE),"")</f>
        <v/>
      </c>
      <c r="E13306" s="90"/>
      <c r="G13306" s="265"/>
    </row>
    <row r="13307" spans="1:7" ht="24" customHeight="1" x14ac:dyDescent="0.2">
      <c r="A13307" s="264" t="s">
        <v>24</v>
      </c>
      <c r="B13307" s="93" t="str">
        <f>IFERROR(VLOOKUP(COUNTIF($A$1:A13307,"ANALISIS DE PRECIOS"),Tabla_NumeroItem,2,FALSE),"")</f>
        <v/>
      </c>
      <c r="C13307" s="84" t="str">
        <f>IFERROR(VLOOKUP(B13307,Tabla_CyP,2,FALSE),"")</f>
        <v/>
      </c>
      <c r="D13307" s="89"/>
      <c r="E13307" s="90"/>
      <c r="F13307" s="88" t="s">
        <v>25</v>
      </c>
      <c r="G13307" s="266" t="str">
        <f>IFERROR(VLOOKUP(B13307,Tabla_CyP,4,FALSE),"")</f>
        <v/>
      </c>
    </row>
    <row r="13308" spans="1:7" ht="24" customHeight="1" x14ac:dyDescent="0.2">
      <c r="A13308" s="264"/>
      <c r="B13308" s="83"/>
      <c r="D13308" s="89"/>
      <c r="E13308" s="90"/>
      <c r="G13308" s="265"/>
    </row>
    <row r="13309" spans="1:7" ht="24" customHeight="1" x14ac:dyDescent="0.2">
      <c r="A13309" s="425" t="s">
        <v>506</v>
      </c>
      <c r="B13309" s="426"/>
      <c r="C13309" s="427" t="s">
        <v>0</v>
      </c>
      <c r="D13309" s="427" t="s">
        <v>26</v>
      </c>
      <c r="E13309" s="429" t="s">
        <v>27</v>
      </c>
      <c r="F13309" s="431" t="s">
        <v>28</v>
      </c>
      <c r="G13309" s="431" t="s">
        <v>29</v>
      </c>
    </row>
    <row r="13310" spans="1:7" ht="24" customHeight="1" x14ac:dyDescent="0.2">
      <c r="A13310" s="94" t="s">
        <v>507</v>
      </c>
      <c r="B13310" s="94" t="s">
        <v>508</v>
      </c>
      <c r="C13310" s="428"/>
      <c r="D13310" s="428"/>
      <c r="E13310" s="430"/>
      <c r="F13310" s="432"/>
      <c r="G13310" s="432"/>
    </row>
    <row r="13311" spans="1:7" ht="24" customHeight="1" x14ac:dyDescent="0.2">
      <c r="A13311" s="267"/>
      <c r="B13311" s="95"/>
      <c r="C13311" s="133" t="s">
        <v>603</v>
      </c>
      <c r="D13311" s="96"/>
      <c r="E13311" s="97"/>
      <c r="F13311" s="98"/>
      <c r="G13311" s="268"/>
    </row>
    <row r="13312" spans="1:7" ht="24" customHeight="1" x14ac:dyDescent="0.2">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
      <c r="A13326" s="270"/>
      <c r="D13326" s="89"/>
      <c r="E13326" s="90"/>
      <c r="F13326" s="256" t="s">
        <v>30</v>
      </c>
      <c r="G13326" s="271">
        <f>SUBTOTAL(9,G13312:G13325)</f>
        <v>0</v>
      </c>
    </row>
    <row r="13327" spans="1:7" ht="24" customHeight="1" x14ac:dyDescent="0.2">
      <c r="A13327" s="270"/>
      <c r="C13327" s="99" t="s">
        <v>604</v>
      </c>
      <c r="D13327" s="89"/>
      <c r="E13327" s="90"/>
      <c r="G13327" s="272"/>
    </row>
    <row r="13328" spans="1:7" ht="24" customHeight="1" x14ac:dyDescent="0.2">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
      <c r="A13336" s="270"/>
      <c r="D13336" s="89"/>
      <c r="E13336" s="90"/>
      <c r="F13336" s="256" t="s">
        <v>31</v>
      </c>
      <c r="G13336" s="271">
        <f>SUBTOTAL(9,G13328:G13335)</f>
        <v>0</v>
      </c>
    </row>
    <row r="13337" spans="1:7" ht="24" customHeight="1" x14ac:dyDescent="0.2">
      <c r="A13337" s="270"/>
      <c r="C13337" s="99" t="s">
        <v>605</v>
      </c>
      <c r="D13337" s="89"/>
      <c r="E13337" s="90"/>
      <c r="G13337" s="272"/>
    </row>
    <row r="13338" spans="1:7" ht="24" customHeight="1" x14ac:dyDescent="0.2">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
      <c r="A13347" s="273"/>
      <c r="B13347" s="89"/>
      <c r="D13347" s="89"/>
      <c r="E13347" s="90"/>
      <c r="F13347" s="256" t="s">
        <v>32</v>
      </c>
      <c r="G13347" s="271">
        <f>SUBTOTAL(9,G13338:G13346)</f>
        <v>0</v>
      </c>
    </row>
    <row r="13348" spans="1:7" ht="24" customHeight="1" x14ac:dyDescent="0.2">
      <c r="A13348" s="274"/>
      <c r="B13348" s="89"/>
      <c r="D13348" s="89"/>
      <c r="E13348" s="90"/>
      <c r="G13348" s="272"/>
    </row>
    <row r="13349" spans="1:7" ht="24" customHeight="1" x14ac:dyDescent="0.2">
      <c r="A13349" s="275" t="str">
        <f>B13307</f>
        <v/>
      </c>
      <c r="B13349" s="276" t="str">
        <f>C13307</f>
        <v/>
      </c>
      <c r="C13349" s="96"/>
      <c r="D13349" s="96" t="s">
        <v>33</v>
      </c>
      <c r="E13349" s="97"/>
      <c r="F13349" s="278" t="s">
        <v>34</v>
      </c>
      <c r="G13349" s="277">
        <f>SUBTOTAL(9,G13312:G13348)</f>
        <v>0</v>
      </c>
    </row>
    <row r="13351" spans="1:7" ht="24" customHeight="1" x14ac:dyDescent="0.2">
      <c r="A13351" s="257" t="s">
        <v>36</v>
      </c>
      <c r="B13351" s="258"/>
      <c r="C13351" s="258"/>
      <c r="D13351" s="258"/>
      <c r="E13351" s="258"/>
      <c r="F13351" s="258"/>
      <c r="G13351" s="259"/>
    </row>
    <row r="13352" spans="1:7" ht="24" customHeight="1" x14ac:dyDescent="0.2">
      <c r="A13352" s="260" t="s">
        <v>601</v>
      </c>
      <c r="B13352" s="85" t="str">
        <f>Comitente</f>
        <v>SUBSECRETARIA DE ARQUITECTURA</v>
      </c>
      <c r="C13352" s="81"/>
      <c r="D13352" s="86"/>
      <c r="E13352" s="86"/>
      <c r="F13352" s="87"/>
      <c r="G13352" s="261"/>
    </row>
    <row r="13353" spans="1:7" ht="24" customHeight="1" x14ac:dyDescent="0.2">
      <c r="A13353" s="260" t="s">
        <v>602</v>
      </c>
      <c r="B13353" s="85">
        <f>Contratista</f>
        <v>0</v>
      </c>
      <c r="C13353" s="82"/>
      <c r="D13353" s="82"/>
      <c r="E13353" s="82"/>
      <c r="F13353" s="88"/>
      <c r="G13353" s="262"/>
    </row>
    <row r="13354" spans="1:7" ht="24" customHeight="1" x14ac:dyDescent="0.2">
      <c r="A13354" s="260" t="s">
        <v>23</v>
      </c>
      <c r="B13354" s="85" t="str">
        <f>Obra</f>
        <v>ENI Nº 66</v>
      </c>
      <c r="C13354" s="82"/>
      <c r="D13354" s="82"/>
      <c r="E13354" s="82"/>
      <c r="F13354" s="88" t="s">
        <v>37</v>
      </c>
      <c r="G13354" s="263">
        <f>Fecha_Base</f>
        <v>0</v>
      </c>
    </row>
    <row r="13355" spans="1:7" ht="24" customHeight="1" x14ac:dyDescent="0.2">
      <c r="A13355" s="264" t="s">
        <v>600</v>
      </c>
      <c r="B13355" s="83" t="str">
        <f>Ubicación</f>
        <v>9 de Julio</v>
      </c>
      <c r="C13355" s="83"/>
      <c r="D13355" s="89"/>
      <c r="E13355" s="90"/>
      <c r="G13355" s="265"/>
    </row>
    <row r="13356" spans="1:7" ht="24" customHeight="1" x14ac:dyDescent="0.2">
      <c r="A13356" s="264" t="s">
        <v>38</v>
      </c>
      <c r="B13356" s="92" t="str">
        <f>IFERROR(VALUE(LEFT(B13357,FIND(".",B13357)-1)),"")</f>
        <v/>
      </c>
      <c r="C13356" s="84" t="str">
        <f>IFERROR(VLOOKUP(B13356,Tabla_CyP,2,FALSE),"")</f>
        <v/>
      </c>
      <c r="E13356" s="90"/>
      <c r="G13356" s="265"/>
    </row>
    <row r="13357" spans="1:7" ht="24" customHeight="1" x14ac:dyDescent="0.2">
      <c r="A13357" s="264" t="s">
        <v>24</v>
      </c>
      <c r="B13357" s="93" t="str">
        <f>IFERROR(VLOOKUP(COUNTIF($A$1:A13357,"ANALISIS DE PRECIOS"),Tabla_NumeroItem,2,FALSE),"")</f>
        <v/>
      </c>
      <c r="C13357" s="84" t="str">
        <f>IFERROR(VLOOKUP(B13357,Tabla_CyP,2,FALSE),"")</f>
        <v/>
      </c>
      <c r="D13357" s="89"/>
      <c r="E13357" s="90"/>
      <c r="F13357" s="88" t="s">
        <v>25</v>
      </c>
      <c r="G13357" s="266" t="str">
        <f>IFERROR(VLOOKUP(B13357,Tabla_CyP,4,FALSE),"")</f>
        <v/>
      </c>
    </row>
    <row r="13358" spans="1:7" ht="24" customHeight="1" x14ac:dyDescent="0.2">
      <c r="A13358" s="264"/>
      <c r="B13358" s="83"/>
      <c r="D13358" s="89"/>
      <c r="E13358" s="90"/>
      <c r="G13358" s="265"/>
    </row>
    <row r="13359" spans="1:7" ht="24" customHeight="1" x14ac:dyDescent="0.2">
      <c r="A13359" s="425" t="s">
        <v>506</v>
      </c>
      <c r="B13359" s="426"/>
      <c r="C13359" s="427" t="s">
        <v>0</v>
      </c>
      <c r="D13359" s="427" t="s">
        <v>26</v>
      </c>
      <c r="E13359" s="429" t="s">
        <v>27</v>
      </c>
      <c r="F13359" s="431" t="s">
        <v>28</v>
      </c>
      <c r="G13359" s="431" t="s">
        <v>29</v>
      </c>
    </row>
    <row r="13360" spans="1:7" ht="24" customHeight="1" x14ac:dyDescent="0.2">
      <c r="A13360" s="94" t="s">
        <v>507</v>
      </c>
      <c r="B13360" s="94" t="s">
        <v>508</v>
      </c>
      <c r="C13360" s="428"/>
      <c r="D13360" s="428"/>
      <c r="E13360" s="430"/>
      <c r="F13360" s="432"/>
      <c r="G13360" s="432"/>
    </row>
    <row r="13361" spans="1:7" ht="24" customHeight="1" x14ac:dyDescent="0.2">
      <c r="A13361" s="267"/>
      <c r="B13361" s="95"/>
      <c r="C13361" s="133" t="s">
        <v>603</v>
      </c>
      <c r="D13361" s="96"/>
      <c r="E13361" s="97"/>
      <c r="F13361" s="98"/>
      <c r="G13361" s="268"/>
    </row>
    <row r="13362" spans="1:7" ht="24" customHeight="1" x14ac:dyDescent="0.2">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
      <c r="A13376" s="270"/>
      <c r="D13376" s="89"/>
      <c r="E13376" s="90"/>
      <c r="F13376" s="256" t="s">
        <v>30</v>
      </c>
      <c r="G13376" s="271">
        <f>SUBTOTAL(9,G13362:G13375)</f>
        <v>0</v>
      </c>
    </row>
    <row r="13377" spans="1:7" ht="24" customHeight="1" x14ac:dyDescent="0.2">
      <c r="A13377" s="270"/>
      <c r="C13377" s="99" t="s">
        <v>604</v>
      </c>
      <c r="D13377" s="89"/>
      <c r="E13377" s="90"/>
      <c r="G13377" s="272"/>
    </row>
    <row r="13378" spans="1:7" ht="24" customHeight="1" x14ac:dyDescent="0.2">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
      <c r="A13386" s="270"/>
      <c r="D13386" s="89"/>
      <c r="E13386" s="90"/>
      <c r="F13386" s="256" t="s">
        <v>31</v>
      </c>
      <c r="G13386" s="271">
        <f>SUBTOTAL(9,G13378:G13385)</f>
        <v>0</v>
      </c>
    </row>
    <row r="13387" spans="1:7" ht="24" customHeight="1" x14ac:dyDescent="0.2">
      <c r="A13387" s="270"/>
      <c r="C13387" s="99" t="s">
        <v>605</v>
      </c>
      <c r="D13387" s="89"/>
      <c r="E13387" s="90"/>
      <c r="G13387" s="272"/>
    </row>
    <row r="13388" spans="1:7" ht="24" customHeight="1" x14ac:dyDescent="0.2">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
      <c r="A13397" s="273"/>
      <c r="B13397" s="89"/>
      <c r="D13397" s="89"/>
      <c r="E13397" s="90"/>
      <c r="F13397" s="256" t="s">
        <v>32</v>
      </c>
      <c r="G13397" s="271">
        <f>SUBTOTAL(9,G13388:G13396)</f>
        <v>0</v>
      </c>
    </row>
    <row r="13398" spans="1:7" ht="24" customHeight="1" x14ac:dyDescent="0.2">
      <c r="A13398" s="274"/>
      <c r="B13398" s="89"/>
      <c r="D13398" s="89"/>
      <c r="E13398" s="90"/>
      <c r="G13398" s="272"/>
    </row>
    <row r="13399" spans="1:7" ht="24" customHeight="1" x14ac:dyDescent="0.2">
      <c r="A13399" s="275" t="str">
        <f>B13357</f>
        <v/>
      </c>
      <c r="B13399" s="276" t="str">
        <f>C13357</f>
        <v/>
      </c>
      <c r="C13399" s="96"/>
      <c r="D13399" s="96" t="s">
        <v>33</v>
      </c>
      <c r="E13399" s="97"/>
      <c r="F13399" s="278" t="s">
        <v>34</v>
      </c>
      <c r="G13399" s="277">
        <f>SUBTOTAL(9,G13362:G13398)</f>
        <v>0</v>
      </c>
    </row>
    <row r="13401" spans="1:7" ht="24" customHeight="1" x14ac:dyDescent="0.2">
      <c r="A13401" s="257" t="s">
        <v>36</v>
      </c>
      <c r="B13401" s="258"/>
      <c r="C13401" s="258"/>
      <c r="D13401" s="258"/>
      <c r="E13401" s="258"/>
      <c r="F13401" s="258"/>
      <c r="G13401" s="259"/>
    </row>
    <row r="13402" spans="1:7" ht="24" customHeight="1" x14ac:dyDescent="0.2">
      <c r="A13402" s="260" t="s">
        <v>601</v>
      </c>
      <c r="B13402" s="85" t="str">
        <f>Comitente</f>
        <v>SUBSECRETARIA DE ARQUITECTURA</v>
      </c>
      <c r="C13402" s="81"/>
      <c r="D13402" s="86"/>
      <c r="E13402" s="86"/>
      <c r="F13402" s="87"/>
      <c r="G13402" s="261"/>
    </row>
    <row r="13403" spans="1:7" ht="24" customHeight="1" x14ac:dyDescent="0.2">
      <c r="A13403" s="260" t="s">
        <v>602</v>
      </c>
      <c r="B13403" s="85">
        <f>Contratista</f>
        <v>0</v>
      </c>
      <c r="C13403" s="82"/>
      <c r="D13403" s="82"/>
      <c r="E13403" s="82"/>
      <c r="F13403" s="88"/>
      <c r="G13403" s="262"/>
    </row>
    <row r="13404" spans="1:7" ht="24" customHeight="1" x14ac:dyDescent="0.2">
      <c r="A13404" s="260" t="s">
        <v>23</v>
      </c>
      <c r="B13404" s="85" t="str">
        <f>Obra</f>
        <v>ENI Nº 66</v>
      </c>
      <c r="C13404" s="82"/>
      <c r="D13404" s="82"/>
      <c r="E13404" s="82"/>
      <c r="F13404" s="88" t="s">
        <v>37</v>
      </c>
      <c r="G13404" s="263">
        <f>Fecha_Base</f>
        <v>0</v>
      </c>
    </row>
    <row r="13405" spans="1:7" ht="24" customHeight="1" x14ac:dyDescent="0.2">
      <c r="A13405" s="264" t="s">
        <v>600</v>
      </c>
      <c r="B13405" s="83" t="str">
        <f>Ubicación</f>
        <v>9 de Julio</v>
      </c>
      <c r="C13405" s="83"/>
      <c r="D13405" s="89"/>
      <c r="E13405" s="90"/>
      <c r="G13405" s="265"/>
    </row>
    <row r="13406" spans="1:7" ht="24" customHeight="1" x14ac:dyDescent="0.2">
      <c r="A13406" s="264" t="s">
        <v>38</v>
      </c>
      <c r="B13406" s="92" t="str">
        <f>IFERROR(VALUE(LEFT(B13407,FIND(".",B13407)-1)),"")</f>
        <v/>
      </c>
      <c r="C13406" s="84" t="str">
        <f>IFERROR(VLOOKUP(B13406,Tabla_CyP,2,FALSE),"")</f>
        <v/>
      </c>
      <c r="E13406" s="90"/>
      <c r="G13406" s="265"/>
    </row>
    <row r="13407" spans="1:7" ht="24" customHeight="1" x14ac:dyDescent="0.2">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
      <c r="A13408" s="264"/>
      <c r="B13408" s="83"/>
      <c r="D13408" s="89"/>
      <c r="E13408" s="90"/>
      <c r="G13408" s="265"/>
    </row>
    <row r="13409" spans="1:7" ht="24" customHeight="1" x14ac:dyDescent="0.2">
      <c r="A13409" s="425" t="s">
        <v>506</v>
      </c>
      <c r="B13409" s="426"/>
      <c r="C13409" s="427" t="s">
        <v>0</v>
      </c>
      <c r="D13409" s="427" t="s">
        <v>26</v>
      </c>
      <c r="E13409" s="429" t="s">
        <v>27</v>
      </c>
      <c r="F13409" s="431" t="s">
        <v>28</v>
      </c>
      <c r="G13409" s="431" t="s">
        <v>29</v>
      </c>
    </row>
    <row r="13410" spans="1:7" ht="24" customHeight="1" x14ac:dyDescent="0.2">
      <c r="A13410" s="94" t="s">
        <v>507</v>
      </c>
      <c r="B13410" s="94" t="s">
        <v>508</v>
      </c>
      <c r="C13410" s="428"/>
      <c r="D13410" s="428"/>
      <c r="E13410" s="430"/>
      <c r="F13410" s="432"/>
      <c r="G13410" s="432"/>
    </row>
    <row r="13411" spans="1:7" ht="24" customHeight="1" x14ac:dyDescent="0.2">
      <c r="A13411" s="267"/>
      <c r="B13411" s="95"/>
      <c r="C13411" s="133" t="s">
        <v>603</v>
      </c>
      <c r="D13411" s="96"/>
      <c r="E13411" s="97"/>
      <c r="F13411" s="98"/>
      <c r="G13411" s="268"/>
    </row>
    <row r="13412" spans="1:7" ht="24" customHeight="1" x14ac:dyDescent="0.2">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
      <c r="A13426" s="270"/>
      <c r="D13426" s="89"/>
      <c r="E13426" s="90"/>
      <c r="F13426" s="256" t="s">
        <v>30</v>
      </c>
      <c r="G13426" s="271">
        <f>SUBTOTAL(9,G13412:G13425)</f>
        <v>0</v>
      </c>
    </row>
    <row r="13427" spans="1:7" ht="24" customHeight="1" x14ac:dyDescent="0.2">
      <c r="A13427" s="270"/>
      <c r="C13427" s="99" t="s">
        <v>604</v>
      </c>
      <c r="D13427" s="89"/>
      <c r="E13427" s="90"/>
      <c r="G13427" s="272"/>
    </row>
    <row r="13428" spans="1:7" ht="24" customHeight="1" x14ac:dyDescent="0.2">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
      <c r="A13436" s="270"/>
      <c r="D13436" s="89"/>
      <c r="E13436" s="90"/>
      <c r="F13436" s="256" t="s">
        <v>31</v>
      </c>
      <c r="G13436" s="271">
        <f>SUBTOTAL(9,G13428:G13435)</f>
        <v>0</v>
      </c>
    </row>
    <row r="13437" spans="1:7" ht="24" customHeight="1" x14ac:dyDescent="0.2">
      <c r="A13437" s="270"/>
      <c r="C13437" s="99" t="s">
        <v>605</v>
      </c>
      <c r="D13437" s="89"/>
      <c r="E13437" s="90"/>
      <c r="G13437" s="272"/>
    </row>
    <row r="13438" spans="1:7" ht="24" customHeight="1" x14ac:dyDescent="0.2">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
      <c r="A13447" s="273"/>
      <c r="B13447" s="89"/>
      <c r="D13447" s="89"/>
      <c r="E13447" s="90"/>
      <c r="F13447" s="256" t="s">
        <v>32</v>
      </c>
      <c r="G13447" s="271">
        <f>SUBTOTAL(9,G13438:G13446)</f>
        <v>0</v>
      </c>
    </row>
    <row r="13448" spans="1:7" ht="24" customHeight="1" x14ac:dyDescent="0.2">
      <c r="A13448" s="274"/>
      <c r="B13448" s="89"/>
      <c r="D13448" s="89"/>
      <c r="E13448" s="90"/>
      <c r="G13448" s="272"/>
    </row>
    <row r="13449" spans="1:7" ht="24" customHeight="1" x14ac:dyDescent="0.2">
      <c r="A13449" s="275" t="str">
        <f>B13407</f>
        <v/>
      </c>
      <c r="B13449" s="276" t="str">
        <f>C13407</f>
        <v/>
      </c>
      <c r="C13449" s="96"/>
      <c r="D13449" s="96" t="s">
        <v>33</v>
      </c>
      <c r="E13449" s="97"/>
      <c r="F13449" s="278" t="s">
        <v>34</v>
      </c>
      <c r="G13449" s="277">
        <f>SUBTOTAL(9,G13412:G13448)</f>
        <v>0</v>
      </c>
    </row>
    <row r="13451" spans="1:7" ht="24" customHeight="1" x14ac:dyDescent="0.2">
      <c r="A13451" s="257" t="s">
        <v>36</v>
      </c>
      <c r="B13451" s="258"/>
      <c r="C13451" s="258"/>
      <c r="D13451" s="258"/>
      <c r="E13451" s="258"/>
      <c r="F13451" s="258"/>
      <c r="G13451" s="259"/>
    </row>
    <row r="13452" spans="1:7" ht="24" customHeight="1" x14ac:dyDescent="0.2">
      <c r="A13452" s="260" t="s">
        <v>601</v>
      </c>
      <c r="B13452" s="85" t="str">
        <f>Comitente</f>
        <v>SUBSECRETARIA DE ARQUITECTURA</v>
      </c>
      <c r="C13452" s="81"/>
      <c r="D13452" s="86"/>
      <c r="E13452" s="86"/>
      <c r="F13452" s="87"/>
      <c r="G13452" s="261"/>
    </row>
    <row r="13453" spans="1:7" ht="24" customHeight="1" x14ac:dyDescent="0.2">
      <c r="A13453" s="260" t="s">
        <v>602</v>
      </c>
      <c r="B13453" s="85">
        <f>Contratista</f>
        <v>0</v>
      </c>
      <c r="C13453" s="82"/>
      <c r="D13453" s="82"/>
      <c r="E13453" s="82"/>
      <c r="F13453" s="88"/>
      <c r="G13453" s="262"/>
    </row>
    <row r="13454" spans="1:7" ht="24" customHeight="1" x14ac:dyDescent="0.2">
      <c r="A13454" s="260" t="s">
        <v>23</v>
      </c>
      <c r="B13454" s="85" t="str">
        <f>Obra</f>
        <v>ENI Nº 66</v>
      </c>
      <c r="C13454" s="82"/>
      <c r="D13454" s="82"/>
      <c r="E13454" s="82"/>
      <c r="F13454" s="88" t="s">
        <v>37</v>
      </c>
      <c r="G13454" s="263">
        <f>Fecha_Base</f>
        <v>0</v>
      </c>
    </row>
    <row r="13455" spans="1:7" ht="24" customHeight="1" x14ac:dyDescent="0.2">
      <c r="A13455" s="264" t="s">
        <v>600</v>
      </c>
      <c r="B13455" s="83" t="str">
        <f>Ubicación</f>
        <v>9 de Julio</v>
      </c>
      <c r="C13455" s="83"/>
      <c r="D13455" s="89"/>
      <c r="E13455" s="90"/>
      <c r="G13455" s="265"/>
    </row>
    <row r="13456" spans="1:7" ht="24" customHeight="1" x14ac:dyDescent="0.2">
      <c r="A13456" s="264" t="s">
        <v>38</v>
      </c>
      <c r="B13456" s="92" t="str">
        <f>IFERROR(VALUE(LEFT(B13457,FIND(".",B13457)-1)),"")</f>
        <v/>
      </c>
      <c r="C13456" s="84" t="str">
        <f>IFERROR(VLOOKUP(B13456,Tabla_CyP,2,FALSE),"")</f>
        <v/>
      </c>
      <c r="E13456" s="90"/>
      <c r="G13456" s="265"/>
    </row>
    <row r="13457" spans="1:7" ht="24" customHeight="1" x14ac:dyDescent="0.2">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
      <c r="A13458" s="264"/>
      <c r="B13458" s="83"/>
      <c r="D13458" s="89"/>
      <c r="E13458" s="90"/>
      <c r="G13458" s="265"/>
    </row>
    <row r="13459" spans="1:7" ht="24" customHeight="1" x14ac:dyDescent="0.2">
      <c r="A13459" s="425" t="s">
        <v>506</v>
      </c>
      <c r="B13459" s="426"/>
      <c r="C13459" s="427" t="s">
        <v>0</v>
      </c>
      <c r="D13459" s="427" t="s">
        <v>26</v>
      </c>
      <c r="E13459" s="429" t="s">
        <v>27</v>
      </c>
      <c r="F13459" s="431" t="s">
        <v>28</v>
      </c>
      <c r="G13459" s="431" t="s">
        <v>29</v>
      </c>
    </row>
    <row r="13460" spans="1:7" ht="24" customHeight="1" x14ac:dyDescent="0.2">
      <c r="A13460" s="94" t="s">
        <v>507</v>
      </c>
      <c r="B13460" s="94" t="s">
        <v>508</v>
      </c>
      <c r="C13460" s="428"/>
      <c r="D13460" s="428"/>
      <c r="E13460" s="430"/>
      <c r="F13460" s="432"/>
      <c r="G13460" s="432"/>
    </row>
    <row r="13461" spans="1:7" ht="24" customHeight="1" x14ac:dyDescent="0.2">
      <c r="A13461" s="267"/>
      <c r="B13461" s="95"/>
      <c r="C13461" s="133" t="s">
        <v>603</v>
      </c>
      <c r="D13461" s="96"/>
      <c r="E13461" s="97"/>
      <c r="F13461" s="98"/>
      <c r="G13461" s="268"/>
    </row>
    <row r="13462" spans="1:7" ht="24" customHeight="1" x14ac:dyDescent="0.2">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
      <c r="A13476" s="270"/>
      <c r="D13476" s="89"/>
      <c r="E13476" s="90"/>
      <c r="F13476" s="256" t="s">
        <v>30</v>
      </c>
      <c r="G13476" s="271">
        <f>SUBTOTAL(9,G13462:G13475)</f>
        <v>0</v>
      </c>
    </row>
    <row r="13477" spans="1:7" ht="24" customHeight="1" x14ac:dyDescent="0.2">
      <c r="A13477" s="270"/>
      <c r="C13477" s="99" t="s">
        <v>604</v>
      </c>
      <c r="D13477" s="89"/>
      <c r="E13477" s="90"/>
      <c r="G13477" s="272"/>
    </row>
    <row r="13478" spans="1:7" ht="24" customHeight="1" x14ac:dyDescent="0.2">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
      <c r="A13486" s="270"/>
      <c r="D13486" s="89"/>
      <c r="E13486" s="90"/>
      <c r="F13486" s="256" t="s">
        <v>31</v>
      </c>
      <c r="G13486" s="271">
        <f>SUBTOTAL(9,G13478:G13485)</f>
        <v>0</v>
      </c>
    </row>
    <row r="13487" spans="1:7" ht="24" customHeight="1" x14ac:dyDescent="0.2">
      <c r="A13487" s="270"/>
      <c r="C13487" s="99" t="s">
        <v>605</v>
      </c>
      <c r="D13487" s="89"/>
      <c r="E13487" s="90"/>
      <c r="G13487" s="272"/>
    </row>
    <row r="13488" spans="1:7" ht="24" customHeight="1" x14ac:dyDescent="0.2">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
      <c r="A13497" s="273"/>
      <c r="B13497" s="89"/>
      <c r="D13497" s="89"/>
      <c r="E13497" s="90"/>
      <c r="F13497" s="256" t="s">
        <v>32</v>
      </c>
      <c r="G13497" s="271">
        <f>SUBTOTAL(9,G13488:G13496)</f>
        <v>0</v>
      </c>
    </row>
    <row r="13498" spans="1:7" ht="24" customHeight="1" x14ac:dyDescent="0.2">
      <c r="A13498" s="274"/>
      <c r="B13498" s="89"/>
      <c r="D13498" s="89"/>
      <c r="E13498" s="90"/>
      <c r="G13498" s="272"/>
    </row>
    <row r="13499" spans="1:7" ht="24" customHeight="1" x14ac:dyDescent="0.2">
      <c r="A13499" s="275" t="str">
        <f>B13457</f>
        <v/>
      </c>
      <c r="B13499" s="276" t="str">
        <f>C13457</f>
        <v/>
      </c>
      <c r="C13499" s="96"/>
      <c r="D13499" s="96" t="s">
        <v>33</v>
      </c>
      <c r="E13499" s="97"/>
      <c r="F13499" s="278" t="s">
        <v>34</v>
      </c>
      <c r="G13499" s="277">
        <f>SUBTOTAL(9,G13462:G13498)</f>
        <v>0</v>
      </c>
    </row>
    <row r="13501" spans="1:7" ht="24" customHeight="1" x14ac:dyDescent="0.2">
      <c r="A13501" s="257" t="s">
        <v>36</v>
      </c>
      <c r="B13501" s="258"/>
      <c r="C13501" s="258"/>
      <c r="D13501" s="258"/>
      <c r="E13501" s="258"/>
      <c r="F13501" s="258"/>
      <c r="G13501" s="259"/>
    </row>
    <row r="13502" spans="1:7" ht="24" customHeight="1" x14ac:dyDescent="0.2">
      <c r="A13502" s="260" t="s">
        <v>601</v>
      </c>
      <c r="B13502" s="85" t="str">
        <f>Comitente</f>
        <v>SUBSECRETARIA DE ARQUITECTURA</v>
      </c>
      <c r="C13502" s="81"/>
      <c r="D13502" s="86"/>
      <c r="E13502" s="86"/>
      <c r="F13502" s="87"/>
      <c r="G13502" s="261"/>
    </row>
    <row r="13503" spans="1:7" ht="24" customHeight="1" x14ac:dyDescent="0.2">
      <c r="A13503" s="260" t="s">
        <v>602</v>
      </c>
      <c r="B13503" s="85">
        <f>Contratista</f>
        <v>0</v>
      </c>
      <c r="C13503" s="82"/>
      <c r="D13503" s="82"/>
      <c r="E13503" s="82"/>
      <c r="F13503" s="88"/>
      <c r="G13503" s="262"/>
    </row>
    <row r="13504" spans="1:7" ht="24" customHeight="1" x14ac:dyDescent="0.2">
      <c r="A13504" s="260" t="s">
        <v>23</v>
      </c>
      <c r="B13504" s="85" t="str">
        <f>Obra</f>
        <v>ENI Nº 66</v>
      </c>
      <c r="C13504" s="82"/>
      <c r="D13504" s="82"/>
      <c r="E13504" s="82"/>
      <c r="F13504" s="88" t="s">
        <v>37</v>
      </c>
      <c r="G13504" s="263">
        <f>Fecha_Base</f>
        <v>0</v>
      </c>
    </row>
    <row r="13505" spans="1:7" ht="24" customHeight="1" x14ac:dyDescent="0.2">
      <c r="A13505" s="264" t="s">
        <v>600</v>
      </c>
      <c r="B13505" s="83" t="str">
        <f>Ubicación</f>
        <v>9 de Julio</v>
      </c>
      <c r="C13505" s="83"/>
      <c r="D13505" s="89"/>
      <c r="E13505" s="90"/>
      <c r="G13505" s="265"/>
    </row>
    <row r="13506" spans="1:7" ht="24" customHeight="1" x14ac:dyDescent="0.2">
      <c r="A13506" s="264" t="s">
        <v>38</v>
      </c>
      <c r="B13506" s="92" t="str">
        <f>IFERROR(VALUE(LEFT(B13507,FIND(".",B13507)-1)),"")</f>
        <v/>
      </c>
      <c r="C13506" s="84" t="str">
        <f>IFERROR(VLOOKUP(B13506,Tabla_CyP,2,FALSE),"")</f>
        <v/>
      </c>
      <c r="E13506" s="90"/>
      <c r="G13506" s="265"/>
    </row>
    <row r="13507" spans="1:7" ht="24" customHeight="1" x14ac:dyDescent="0.2">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
      <c r="A13508" s="264"/>
      <c r="B13508" s="83"/>
      <c r="D13508" s="89"/>
      <c r="E13508" s="90"/>
      <c r="G13508" s="265"/>
    </row>
    <row r="13509" spans="1:7" ht="24" customHeight="1" x14ac:dyDescent="0.2">
      <c r="A13509" s="425" t="s">
        <v>506</v>
      </c>
      <c r="B13509" s="426"/>
      <c r="C13509" s="427" t="s">
        <v>0</v>
      </c>
      <c r="D13509" s="427" t="s">
        <v>26</v>
      </c>
      <c r="E13509" s="429" t="s">
        <v>27</v>
      </c>
      <c r="F13509" s="431" t="s">
        <v>28</v>
      </c>
      <c r="G13509" s="431" t="s">
        <v>29</v>
      </c>
    </row>
    <row r="13510" spans="1:7" ht="24" customHeight="1" x14ac:dyDescent="0.2">
      <c r="A13510" s="94" t="s">
        <v>507</v>
      </c>
      <c r="B13510" s="94" t="s">
        <v>508</v>
      </c>
      <c r="C13510" s="428"/>
      <c r="D13510" s="428"/>
      <c r="E13510" s="430"/>
      <c r="F13510" s="432"/>
      <c r="G13510" s="432"/>
    </row>
    <row r="13511" spans="1:7" ht="24" customHeight="1" x14ac:dyDescent="0.2">
      <c r="A13511" s="267"/>
      <c r="B13511" s="95"/>
      <c r="C13511" s="133" t="s">
        <v>603</v>
      </c>
      <c r="D13511" s="96"/>
      <c r="E13511" s="97"/>
      <c r="F13511" s="98"/>
      <c r="G13511" s="268"/>
    </row>
    <row r="13512" spans="1:7" ht="24" customHeight="1" x14ac:dyDescent="0.2">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
      <c r="A13526" s="270"/>
      <c r="D13526" s="89"/>
      <c r="E13526" s="90"/>
      <c r="F13526" s="256" t="s">
        <v>30</v>
      </c>
      <c r="G13526" s="271">
        <f>SUBTOTAL(9,G13512:G13525)</f>
        <v>0</v>
      </c>
    </row>
    <row r="13527" spans="1:7" ht="24" customHeight="1" x14ac:dyDescent="0.2">
      <c r="A13527" s="270"/>
      <c r="C13527" s="99" t="s">
        <v>604</v>
      </c>
      <c r="D13527" s="89"/>
      <c r="E13527" s="90"/>
      <c r="G13527" s="272"/>
    </row>
    <row r="13528" spans="1:7" ht="24" customHeight="1" x14ac:dyDescent="0.2">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
      <c r="A13536" s="270"/>
      <c r="D13536" s="89"/>
      <c r="E13536" s="90"/>
      <c r="F13536" s="256" t="s">
        <v>31</v>
      </c>
      <c r="G13536" s="271">
        <f>SUBTOTAL(9,G13528:G13535)</f>
        <v>0</v>
      </c>
    </row>
    <row r="13537" spans="1:7" ht="24" customHeight="1" x14ac:dyDescent="0.2">
      <c r="A13537" s="270"/>
      <c r="C13537" s="99" t="s">
        <v>605</v>
      </c>
      <c r="D13537" s="89"/>
      <c r="E13537" s="90"/>
      <c r="G13537" s="272"/>
    </row>
    <row r="13538" spans="1:7" ht="24" customHeight="1" x14ac:dyDescent="0.2">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
      <c r="A13547" s="273"/>
      <c r="B13547" s="89"/>
      <c r="D13547" s="89"/>
      <c r="E13547" s="90"/>
      <c r="F13547" s="256" t="s">
        <v>32</v>
      </c>
      <c r="G13547" s="271">
        <f>SUBTOTAL(9,G13538:G13546)</f>
        <v>0</v>
      </c>
    </row>
    <row r="13548" spans="1:7" ht="24" customHeight="1" x14ac:dyDescent="0.2">
      <c r="A13548" s="274"/>
      <c r="B13548" s="89"/>
      <c r="D13548" s="89"/>
      <c r="E13548" s="90"/>
      <c r="G13548" s="272"/>
    </row>
    <row r="13549" spans="1:7" ht="24" customHeight="1" x14ac:dyDescent="0.2">
      <c r="A13549" s="275" t="str">
        <f>B13507</f>
        <v/>
      </c>
      <c r="B13549" s="276" t="str">
        <f>C13507</f>
        <v/>
      </c>
      <c r="C13549" s="96"/>
      <c r="D13549" s="96" t="s">
        <v>33</v>
      </c>
      <c r="E13549" s="97"/>
      <c r="F13549" s="278" t="s">
        <v>34</v>
      </c>
      <c r="G13549" s="277">
        <f>SUBTOTAL(9,G13512:G13548)</f>
        <v>0</v>
      </c>
    </row>
    <row r="13551" spans="1:7" ht="24" customHeight="1" x14ac:dyDescent="0.2">
      <c r="A13551" s="257" t="s">
        <v>36</v>
      </c>
      <c r="B13551" s="258"/>
      <c r="C13551" s="258"/>
      <c r="D13551" s="258"/>
      <c r="E13551" s="258"/>
      <c r="F13551" s="258"/>
      <c r="G13551" s="259"/>
    </row>
    <row r="13552" spans="1:7" ht="24" customHeight="1" x14ac:dyDescent="0.2">
      <c r="A13552" s="260" t="s">
        <v>601</v>
      </c>
      <c r="B13552" s="85" t="str">
        <f>Comitente</f>
        <v>SUBSECRETARIA DE ARQUITECTURA</v>
      </c>
      <c r="C13552" s="81"/>
      <c r="D13552" s="86"/>
      <c r="E13552" s="86"/>
      <c r="F13552" s="87"/>
      <c r="G13552" s="261"/>
    </row>
    <row r="13553" spans="1:7" ht="24" customHeight="1" x14ac:dyDescent="0.2">
      <c r="A13553" s="260" t="s">
        <v>602</v>
      </c>
      <c r="B13553" s="85">
        <f>Contratista</f>
        <v>0</v>
      </c>
      <c r="C13553" s="82"/>
      <c r="D13553" s="82"/>
      <c r="E13553" s="82"/>
      <c r="F13553" s="88"/>
      <c r="G13553" s="262"/>
    </row>
    <row r="13554" spans="1:7" ht="24" customHeight="1" x14ac:dyDescent="0.2">
      <c r="A13554" s="260" t="s">
        <v>23</v>
      </c>
      <c r="B13554" s="85" t="str">
        <f>Obra</f>
        <v>ENI Nº 66</v>
      </c>
      <c r="C13554" s="82"/>
      <c r="D13554" s="82"/>
      <c r="E13554" s="82"/>
      <c r="F13554" s="88" t="s">
        <v>37</v>
      </c>
      <c r="G13554" s="263">
        <f>Fecha_Base</f>
        <v>0</v>
      </c>
    </row>
    <row r="13555" spans="1:7" ht="24" customHeight="1" x14ac:dyDescent="0.2">
      <c r="A13555" s="264" t="s">
        <v>600</v>
      </c>
      <c r="B13555" s="83" t="str">
        <f>Ubicación</f>
        <v>9 de Julio</v>
      </c>
      <c r="C13555" s="83"/>
      <c r="D13555" s="89"/>
      <c r="E13555" s="90"/>
      <c r="G13555" s="265"/>
    </row>
    <row r="13556" spans="1:7" ht="24" customHeight="1" x14ac:dyDescent="0.2">
      <c r="A13556" s="264" t="s">
        <v>38</v>
      </c>
      <c r="B13556" s="92" t="str">
        <f>IFERROR(VALUE(LEFT(B13557,FIND(".",B13557)-1)),"")</f>
        <v/>
      </c>
      <c r="C13556" s="84" t="str">
        <f>IFERROR(VLOOKUP(B13556,Tabla_CyP,2,FALSE),"")</f>
        <v/>
      </c>
      <c r="E13556" s="90"/>
      <c r="G13556" s="265"/>
    </row>
    <row r="13557" spans="1:7" ht="24" customHeight="1" x14ac:dyDescent="0.2">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
      <c r="A13558" s="264"/>
      <c r="B13558" s="83"/>
      <c r="D13558" s="89"/>
      <c r="E13558" s="90"/>
      <c r="G13558" s="265"/>
    </row>
    <row r="13559" spans="1:7" ht="24" customHeight="1" x14ac:dyDescent="0.2">
      <c r="A13559" s="425" t="s">
        <v>506</v>
      </c>
      <c r="B13559" s="426"/>
      <c r="C13559" s="427" t="s">
        <v>0</v>
      </c>
      <c r="D13559" s="427" t="s">
        <v>26</v>
      </c>
      <c r="E13559" s="429" t="s">
        <v>27</v>
      </c>
      <c r="F13559" s="431" t="s">
        <v>28</v>
      </c>
      <c r="G13559" s="431" t="s">
        <v>29</v>
      </c>
    </row>
    <row r="13560" spans="1:7" ht="24" customHeight="1" x14ac:dyDescent="0.2">
      <c r="A13560" s="94" t="s">
        <v>507</v>
      </c>
      <c r="B13560" s="94" t="s">
        <v>508</v>
      </c>
      <c r="C13560" s="428"/>
      <c r="D13560" s="428"/>
      <c r="E13560" s="430"/>
      <c r="F13560" s="432"/>
      <c r="G13560" s="432"/>
    </row>
    <row r="13561" spans="1:7" ht="24" customHeight="1" x14ac:dyDescent="0.2">
      <c r="A13561" s="267"/>
      <c r="B13561" s="95"/>
      <c r="C13561" s="133" t="s">
        <v>603</v>
      </c>
      <c r="D13561" s="96"/>
      <c r="E13561" s="97"/>
      <c r="F13561" s="98"/>
      <c r="G13561" s="268"/>
    </row>
    <row r="13562" spans="1:7" ht="24" customHeight="1" x14ac:dyDescent="0.2">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
      <c r="A13576" s="270"/>
      <c r="D13576" s="89"/>
      <c r="E13576" s="90"/>
      <c r="F13576" s="256" t="s">
        <v>30</v>
      </c>
      <c r="G13576" s="271">
        <f>SUBTOTAL(9,G13562:G13575)</f>
        <v>0</v>
      </c>
    </row>
    <row r="13577" spans="1:7" ht="24" customHeight="1" x14ac:dyDescent="0.2">
      <c r="A13577" s="270"/>
      <c r="C13577" s="99" t="s">
        <v>604</v>
      </c>
      <c r="D13577" s="89"/>
      <c r="E13577" s="90"/>
      <c r="G13577" s="272"/>
    </row>
    <row r="13578" spans="1:7" ht="24" customHeight="1" x14ac:dyDescent="0.2">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
      <c r="A13586" s="270"/>
      <c r="D13586" s="89"/>
      <c r="E13586" s="90"/>
      <c r="F13586" s="256" t="s">
        <v>31</v>
      </c>
      <c r="G13586" s="271">
        <f>SUBTOTAL(9,G13578:G13585)</f>
        <v>0</v>
      </c>
    </row>
    <row r="13587" spans="1:7" ht="24" customHeight="1" x14ac:dyDescent="0.2">
      <c r="A13587" s="270"/>
      <c r="C13587" s="99" t="s">
        <v>605</v>
      </c>
      <c r="D13587" s="89"/>
      <c r="E13587" s="90"/>
      <c r="G13587" s="272"/>
    </row>
    <row r="13588" spans="1:7" ht="24" customHeight="1" x14ac:dyDescent="0.2">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
      <c r="A13597" s="273"/>
      <c r="B13597" s="89"/>
      <c r="D13597" s="89"/>
      <c r="E13597" s="90"/>
      <c r="F13597" s="256" t="s">
        <v>32</v>
      </c>
      <c r="G13597" s="271">
        <f>SUBTOTAL(9,G13588:G13596)</f>
        <v>0</v>
      </c>
    </row>
    <row r="13598" spans="1:7" ht="24" customHeight="1" x14ac:dyDescent="0.2">
      <c r="A13598" s="274"/>
      <c r="B13598" s="89"/>
      <c r="D13598" s="89"/>
      <c r="E13598" s="90"/>
      <c r="G13598" s="272"/>
    </row>
    <row r="13599" spans="1:7" ht="24" customHeight="1" x14ac:dyDescent="0.2">
      <c r="A13599" s="275" t="str">
        <f>B13557</f>
        <v/>
      </c>
      <c r="B13599" s="276" t="str">
        <f>C13557</f>
        <v/>
      </c>
      <c r="C13599" s="96"/>
      <c r="D13599" s="96" t="s">
        <v>33</v>
      </c>
      <c r="E13599" s="97"/>
      <c r="F13599" s="278" t="s">
        <v>34</v>
      </c>
      <c r="G13599" s="277">
        <f>SUBTOTAL(9,G13562:G13598)</f>
        <v>0</v>
      </c>
    </row>
    <row r="13601" spans="1:7" ht="24" customHeight="1" x14ac:dyDescent="0.2">
      <c r="A13601" s="257" t="s">
        <v>36</v>
      </c>
      <c r="B13601" s="258"/>
      <c r="C13601" s="258"/>
      <c r="D13601" s="258"/>
      <c r="E13601" s="258"/>
      <c r="F13601" s="258"/>
      <c r="G13601" s="259"/>
    </row>
    <row r="13602" spans="1:7" ht="24" customHeight="1" x14ac:dyDescent="0.2">
      <c r="A13602" s="260" t="s">
        <v>601</v>
      </c>
      <c r="B13602" s="85" t="str">
        <f>Comitente</f>
        <v>SUBSECRETARIA DE ARQUITECTURA</v>
      </c>
      <c r="C13602" s="81"/>
      <c r="D13602" s="86"/>
      <c r="E13602" s="86"/>
      <c r="F13602" s="87"/>
      <c r="G13602" s="261"/>
    </row>
    <row r="13603" spans="1:7" ht="24" customHeight="1" x14ac:dyDescent="0.2">
      <c r="A13603" s="260" t="s">
        <v>602</v>
      </c>
      <c r="B13603" s="85">
        <f>Contratista</f>
        <v>0</v>
      </c>
      <c r="C13603" s="82"/>
      <c r="D13603" s="82"/>
      <c r="E13603" s="82"/>
      <c r="F13603" s="88"/>
      <c r="G13603" s="262"/>
    </row>
    <row r="13604" spans="1:7" ht="24" customHeight="1" x14ac:dyDescent="0.2">
      <c r="A13604" s="260" t="s">
        <v>23</v>
      </c>
      <c r="B13604" s="85" t="str">
        <f>Obra</f>
        <v>ENI Nº 66</v>
      </c>
      <c r="C13604" s="82"/>
      <c r="D13604" s="82"/>
      <c r="E13604" s="82"/>
      <c r="F13604" s="88" t="s">
        <v>37</v>
      </c>
      <c r="G13604" s="263">
        <f>Fecha_Base</f>
        <v>0</v>
      </c>
    </row>
    <row r="13605" spans="1:7" ht="24" customHeight="1" x14ac:dyDescent="0.2">
      <c r="A13605" s="264" t="s">
        <v>600</v>
      </c>
      <c r="B13605" s="83" t="str">
        <f>Ubicación</f>
        <v>9 de Julio</v>
      </c>
      <c r="C13605" s="83"/>
      <c r="D13605" s="89"/>
      <c r="E13605" s="90"/>
      <c r="G13605" s="265"/>
    </row>
    <row r="13606" spans="1:7" ht="24" customHeight="1" x14ac:dyDescent="0.2">
      <c r="A13606" s="264" t="s">
        <v>38</v>
      </c>
      <c r="B13606" s="92" t="str">
        <f>IFERROR(VALUE(LEFT(B13607,FIND(".",B13607)-1)),"")</f>
        <v/>
      </c>
      <c r="C13606" s="84" t="str">
        <f>IFERROR(VLOOKUP(B13606,Tabla_CyP,2,FALSE),"")</f>
        <v/>
      </c>
      <c r="E13606" s="90"/>
      <c r="G13606" s="265"/>
    </row>
    <row r="13607" spans="1:7" ht="24" customHeight="1" x14ac:dyDescent="0.2">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
      <c r="A13608" s="264"/>
      <c r="B13608" s="83"/>
      <c r="D13608" s="89"/>
      <c r="E13608" s="90"/>
      <c r="G13608" s="265"/>
    </row>
    <row r="13609" spans="1:7" ht="24" customHeight="1" x14ac:dyDescent="0.2">
      <c r="A13609" s="425" t="s">
        <v>506</v>
      </c>
      <c r="B13609" s="426"/>
      <c r="C13609" s="427" t="s">
        <v>0</v>
      </c>
      <c r="D13609" s="427" t="s">
        <v>26</v>
      </c>
      <c r="E13609" s="429" t="s">
        <v>27</v>
      </c>
      <c r="F13609" s="431" t="s">
        <v>28</v>
      </c>
      <c r="G13609" s="431" t="s">
        <v>29</v>
      </c>
    </row>
    <row r="13610" spans="1:7" ht="24" customHeight="1" x14ac:dyDescent="0.2">
      <c r="A13610" s="94" t="s">
        <v>507</v>
      </c>
      <c r="B13610" s="94" t="s">
        <v>508</v>
      </c>
      <c r="C13610" s="428"/>
      <c r="D13610" s="428"/>
      <c r="E13610" s="430"/>
      <c r="F13610" s="432"/>
      <c r="G13610" s="432"/>
    </row>
    <row r="13611" spans="1:7" ht="24" customHeight="1" x14ac:dyDescent="0.2">
      <c r="A13611" s="267"/>
      <c r="B13611" s="95"/>
      <c r="C13611" s="133" t="s">
        <v>603</v>
      </c>
      <c r="D13611" s="96"/>
      <c r="E13611" s="97"/>
      <c r="F13611" s="98"/>
      <c r="G13611" s="268"/>
    </row>
    <row r="13612" spans="1:7" ht="24" customHeight="1" x14ac:dyDescent="0.2">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
      <c r="A13626" s="270"/>
      <c r="D13626" s="89"/>
      <c r="E13626" s="90"/>
      <c r="F13626" s="256" t="s">
        <v>30</v>
      </c>
      <c r="G13626" s="271">
        <f>SUBTOTAL(9,G13612:G13625)</f>
        <v>0</v>
      </c>
    </row>
    <row r="13627" spans="1:7" ht="24" customHeight="1" x14ac:dyDescent="0.2">
      <c r="A13627" s="270"/>
      <c r="C13627" s="99" t="s">
        <v>604</v>
      </c>
      <c r="D13627" s="89"/>
      <c r="E13627" s="90"/>
      <c r="G13627" s="272"/>
    </row>
    <row r="13628" spans="1:7" ht="24" customHeight="1" x14ac:dyDescent="0.2">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
      <c r="A13636" s="270"/>
      <c r="D13636" s="89"/>
      <c r="E13636" s="90"/>
      <c r="F13636" s="256" t="s">
        <v>31</v>
      </c>
      <c r="G13636" s="271">
        <f>SUBTOTAL(9,G13628:G13635)</f>
        <v>0</v>
      </c>
    </row>
    <row r="13637" spans="1:7" ht="24" customHeight="1" x14ac:dyDescent="0.2">
      <c r="A13637" s="270"/>
      <c r="C13637" s="99" t="s">
        <v>605</v>
      </c>
      <c r="D13637" s="89"/>
      <c r="E13637" s="90"/>
      <c r="G13637" s="272"/>
    </row>
    <row r="13638" spans="1:7" ht="24" customHeight="1" x14ac:dyDescent="0.2">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
      <c r="A13647" s="273"/>
      <c r="B13647" s="89"/>
      <c r="D13647" s="89"/>
      <c r="E13647" s="90"/>
      <c r="F13647" s="256" t="s">
        <v>32</v>
      </c>
      <c r="G13647" s="271">
        <f>SUBTOTAL(9,G13638:G13646)</f>
        <v>0</v>
      </c>
    </row>
    <row r="13648" spans="1:7" ht="24" customHeight="1" x14ac:dyDescent="0.2">
      <c r="A13648" s="274"/>
      <c r="B13648" s="89"/>
      <c r="D13648" s="89"/>
      <c r="E13648" s="90"/>
      <c r="G13648" s="272"/>
    </row>
    <row r="13649" spans="1:7" ht="24" customHeight="1" x14ac:dyDescent="0.2">
      <c r="A13649" s="275" t="str">
        <f>B13607</f>
        <v/>
      </c>
      <c r="B13649" s="276" t="str">
        <f>C13607</f>
        <v/>
      </c>
      <c r="C13649" s="96"/>
      <c r="D13649" s="96" t="s">
        <v>33</v>
      </c>
      <c r="E13649" s="97"/>
      <c r="F13649" s="278" t="s">
        <v>34</v>
      </c>
      <c r="G13649" s="277">
        <f>SUBTOTAL(9,G13612:G13648)</f>
        <v>0</v>
      </c>
    </row>
    <row r="13651" spans="1:7" ht="24" customHeight="1" x14ac:dyDescent="0.2">
      <c r="A13651" s="257" t="s">
        <v>36</v>
      </c>
      <c r="B13651" s="258"/>
      <c r="C13651" s="258"/>
      <c r="D13651" s="258"/>
      <c r="E13651" s="258"/>
      <c r="F13651" s="258"/>
      <c r="G13651" s="259"/>
    </row>
    <row r="13652" spans="1:7" ht="24" customHeight="1" x14ac:dyDescent="0.2">
      <c r="A13652" s="260" t="s">
        <v>601</v>
      </c>
      <c r="B13652" s="85" t="str">
        <f>Comitente</f>
        <v>SUBSECRETARIA DE ARQUITECTURA</v>
      </c>
      <c r="C13652" s="81"/>
      <c r="D13652" s="86"/>
      <c r="E13652" s="86"/>
      <c r="F13652" s="87"/>
      <c r="G13652" s="261"/>
    </row>
    <row r="13653" spans="1:7" ht="24" customHeight="1" x14ac:dyDescent="0.2">
      <c r="A13653" s="260" t="s">
        <v>602</v>
      </c>
      <c r="B13653" s="85">
        <f>Contratista</f>
        <v>0</v>
      </c>
      <c r="C13653" s="82"/>
      <c r="D13653" s="82"/>
      <c r="E13653" s="82"/>
      <c r="F13653" s="88"/>
      <c r="G13653" s="262"/>
    </row>
    <row r="13654" spans="1:7" ht="24" customHeight="1" x14ac:dyDescent="0.2">
      <c r="A13654" s="260" t="s">
        <v>23</v>
      </c>
      <c r="B13654" s="85" t="str">
        <f>Obra</f>
        <v>ENI Nº 66</v>
      </c>
      <c r="C13654" s="82"/>
      <c r="D13654" s="82"/>
      <c r="E13654" s="82"/>
      <c r="F13654" s="88" t="s">
        <v>37</v>
      </c>
      <c r="G13654" s="263">
        <f>Fecha_Base</f>
        <v>0</v>
      </c>
    </row>
    <row r="13655" spans="1:7" ht="24" customHeight="1" x14ac:dyDescent="0.2">
      <c r="A13655" s="264" t="s">
        <v>600</v>
      </c>
      <c r="B13655" s="83" t="str">
        <f>Ubicación</f>
        <v>9 de Julio</v>
      </c>
      <c r="C13655" s="83"/>
      <c r="D13655" s="89"/>
      <c r="E13655" s="90"/>
      <c r="G13655" s="265"/>
    </row>
    <row r="13656" spans="1:7" ht="24" customHeight="1" x14ac:dyDescent="0.2">
      <c r="A13656" s="264" t="s">
        <v>38</v>
      </c>
      <c r="B13656" s="92" t="str">
        <f>IFERROR(VALUE(LEFT(B13657,FIND(".",B13657)-1)),"")</f>
        <v/>
      </c>
      <c r="C13656" s="84" t="str">
        <f>IFERROR(VLOOKUP(B13656,Tabla_CyP,2,FALSE),"")</f>
        <v/>
      </c>
      <c r="E13656" s="90"/>
      <c r="G13656" s="265"/>
    </row>
    <row r="13657" spans="1:7" ht="24" customHeight="1" x14ac:dyDescent="0.2">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
      <c r="A13658" s="264"/>
      <c r="B13658" s="83"/>
      <c r="D13658" s="89"/>
      <c r="E13658" s="90"/>
      <c r="G13658" s="265"/>
    </row>
    <row r="13659" spans="1:7" ht="24" customHeight="1" x14ac:dyDescent="0.2">
      <c r="A13659" s="425" t="s">
        <v>506</v>
      </c>
      <c r="B13659" s="426"/>
      <c r="C13659" s="427" t="s">
        <v>0</v>
      </c>
      <c r="D13659" s="427" t="s">
        <v>26</v>
      </c>
      <c r="E13659" s="429" t="s">
        <v>27</v>
      </c>
      <c r="F13659" s="431" t="s">
        <v>28</v>
      </c>
      <c r="G13659" s="431" t="s">
        <v>29</v>
      </c>
    </row>
    <row r="13660" spans="1:7" ht="24" customHeight="1" x14ac:dyDescent="0.2">
      <c r="A13660" s="94" t="s">
        <v>507</v>
      </c>
      <c r="B13660" s="94" t="s">
        <v>508</v>
      </c>
      <c r="C13660" s="428"/>
      <c r="D13660" s="428"/>
      <c r="E13660" s="430"/>
      <c r="F13660" s="432"/>
      <c r="G13660" s="432"/>
    </row>
    <row r="13661" spans="1:7" ht="24" customHeight="1" x14ac:dyDescent="0.2">
      <c r="A13661" s="267"/>
      <c r="B13661" s="95"/>
      <c r="C13661" s="133" t="s">
        <v>603</v>
      </c>
      <c r="D13661" s="96"/>
      <c r="E13661" s="97"/>
      <c r="F13661" s="98"/>
      <c r="G13661" s="268"/>
    </row>
    <row r="13662" spans="1:7" ht="24" customHeight="1" x14ac:dyDescent="0.2">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
      <c r="A13676" s="270"/>
      <c r="D13676" s="89"/>
      <c r="E13676" s="90"/>
      <c r="F13676" s="256" t="s">
        <v>30</v>
      </c>
      <c r="G13676" s="271">
        <f>SUBTOTAL(9,G13662:G13675)</f>
        <v>0</v>
      </c>
    </row>
    <row r="13677" spans="1:7" ht="24" customHeight="1" x14ac:dyDescent="0.2">
      <c r="A13677" s="270"/>
      <c r="C13677" s="99" t="s">
        <v>604</v>
      </c>
      <c r="D13677" s="89"/>
      <c r="E13677" s="90"/>
      <c r="G13677" s="272"/>
    </row>
    <row r="13678" spans="1:7" ht="24" customHeight="1" x14ac:dyDescent="0.2">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
      <c r="A13686" s="270"/>
      <c r="D13686" s="89"/>
      <c r="E13686" s="90"/>
      <c r="F13686" s="256" t="s">
        <v>31</v>
      </c>
      <c r="G13686" s="271">
        <f>SUBTOTAL(9,G13678:G13685)</f>
        <v>0</v>
      </c>
    </row>
    <row r="13687" spans="1:7" ht="24" customHeight="1" x14ac:dyDescent="0.2">
      <c r="A13687" s="270"/>
      <c r="C13687" s="99" t="s">
        <v>605</v>
      </c>
      <c r="D13687" s="89"/>
      <c r="E13687" s="90"/>
      <c r="G13687" s="272"/>
    </row>
    <row r="13688" spans="1:7" ht="24" customHeight="1" x14ac:dyDescent="0.2">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
      <c r="A13697" s="273"/>
      <c r="B13697" s="89"/>
      <c r="D13697" s="89"/>
      <c r="E13697" s="90"/>
      <c r="F13697" s="256" t="s">
        <v>32</v>
      </c>
      <c r="G13697" s="271">
        <f>SUBTOTAL(9,G13688:G13696)</f>
        <v>0</v>
      </c>
    </row>
    <row r="13698" spans="1:7" ht="24" customHeight="1" x14ac:dyDescent="0.2">
      <c r="A13698" s="274"/>
      <c r="B13698" s="89"/>
      <c r="D13698" s="89"/>
      <c r="E13698" s="90"/>
      <c r="G13698" s="272"/>
    </row>
    <row r="13699" spans="1:7" ht="24" customHeight="1" x14ac:dyDescent="0.2">
      <c r="A13699" s="275" t="str">
        <f>B13657</f>
        <v/>
      </c>
      <c r="B13699" s="276" t="str">
        <f>C13657</f>
        <v/>
      </c>
      <c r="C13699" s="96"/>
      <c r="D13699" s="96" t="s">
        <v>33</v>
      </c>
      <c r="E13699" s="97"/>
      <c r="F13699" s="278" t="s">
        <v>34</v>
      </c>
      <c r="G13699" s="277">
        <f>SUBTOTAL(9,G13662:G13698)</f>
        <v>0</v>
      </c>
    </row>
    <row r="13701" spans="1:7" ht="24" customHeight="1" x14ac:dyDescent="0.2">
      <c r="A13701" s="257" t="s">
        <v>36</v>
      </c>
      <c r="B13701" s="258"/>
      <c r="C13701" s="258"/>
      <c r="D13701" s="258"/>
      <c r="E13701" s="258"/>
      <c r="F13701" s="258"/>
      <c r="G13701" s="259"/>
    </row>
    <row r="13702" spans="1:7" ht="24" customHeight="1" x14ac:dyDescent="0.2">
      <c r="A13702" s="260" t="s">
        <v>601</v>
      </c>
      <c r="B13702" s="85" t="str">
        <f>Comitente</f>
        <v>SUBSECRETARIA DE ARQUITECTURA</v>
      </c>
      <c r="C13702" s="81"/>
      <c r="D13702" s="86"/>
      <c r="E13702" s="86"/>
      <c r="F13702" s="87"/>
      <c r="G13702" s="261"/>
    </row>
    <row r="13703" spans="1:7" ht="24" customHeight="1" x14ac:dyDescent="0.2">
      <c r="A13703" s="260" t="s">
        <v>602</v>
      </c>
      <c r="B13703" s="85">
        <f>Contratista</f>
        <v>0</v>
      </c>
      <c r="C13703" s="82"/>
      <c r="D13703" s="82"/>
      <c r="E13703" s="82"/>
      <c r="F13703" s="88"/>
      <c r="G13703" s="262"/>
    </row>
    <row r="13704" spans="1:7" ht="24" customHeight="1" x14ac:dyDescent="0.2">
      <c r="A13704" s="260" t="s">
        <v>23</v>
      </c>
      <c r="B13704" s="85" t="str">
        <f>Obra</f>
        <v>ENI Nº 66</v>
      </c>
      <c r="C13704" s="82"/>
      <c r="D13704" s="82"/>
      <c r="E13704" s="82"/>
      <c r="F13704" s="88" t="s">
        <v>37</v>
      </c>
      <c r="G13704" s="263">
        <f>Fecha_Base</f>
        <v>0</v>
      </c>
    </row>
    <row r="13705" spans="1:7" ht="24" customHeight="1" x14ac:dyDescent="0.2">
      <c r="A13705" s="264" t="s">
        <v>600</v>
      </c>
      <c r="B13705" s="83" t="str">
        <f>Ubicación</f>
        <v>9 de Julio</v>
      </c>
      <c r="C13705" s="83"/>
      <c r="D13705" s="89"/>
      <c r="E13705" s="90"/>
      <c r="G13705" s="265"/>
    </row>
    <row r="13706" spans="1:7" ht="24" customHeight="1" x14ac:dyDescent="0.2">
      <c r="A13706" s="264" t="s">
        <v>38</v>
      </c>
      <c r="B13706" s="92" t="str">
        <f>IFERROR(VALUE(LEFT(B13707,FIND(".",B13707)-1)),"")</f>
        <v/>
      </c>
      <c r="C13706" s="84" t="str">
        <f>IFERROR(VLOOKUP(B13706,Tabla_CyP,2,FALSE),"")</f>
        <v/>
      </c>
      <c r="E13706" s="90"/>
      <c r="G13706" s="265"/>
    </row>
    <row r="13707" spans="1:7" ht="24" customHeight="1" x14ac:dyDescent="0.2">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
      <c r="A13708" s="264"/>
      <c r="B13708" s="83"/>
      <c r="D13708" s="89"/>
      <c r="E13708" s="90"/>
      <c r="G13708" s="265"/>
    </row>
    <row r="13709" spans="1:7" ht="24" customHeight="1" x14ac:dyDescent="0.2">
      <c r="A13709" s="425" t="s">
        <v>506</v>
      </c>
      <c r="B13709" s="426"/>
      <c r="C13709" s="427" t="s">
        <v>0</v>
      </c>
      <c r="D13709" s="427" t="s">
        <v>26</v>
      </c>
      <c r="E13709" s="429" t="s">
        <v>27</v>
      </c>
      <c r="F13709" s="431" t="s">
        <v>28</v>
      </c>
      <c r="G13709" s="431" t="s">
        <v>29</v>
      </c>
    </row>
    <row r="13710" spans="1:7" ht="24" customHeight="1" x14ac:dyDescent="0.2">
      <c r="A13710" s="94" t="s">
        <v>507</v>
      </c>
      <c r="B13710" s="94" t="s">
        <v>508</v>
      </c>
      <c r="C13710" s="428"/>
      <c r="D13710" s="428"/>
      <c r="E13710" s="430"/>
      <c r="F13710" s="432"/>
      <c r="G13710" s="432"/>
    </row>
    <row r="13711" spans="1:7" ht="24" customHeight="1" x14ac:dyDescent="0.2">
      <c r="A13711" s="267"/>
      <c r="B13711" s="95"/>
      <c r="C13711" s="133" t="s">
        <v>603</v>
      </c>
      <c r="D13711" s="96"/>
      <c r="E13711" s="97"/>
      <c r="F13711" s="98"/>
      <c r="G13711" s="268"/>
    </row>
    <row r="13712" spans="1:7" ht="24" customHeight="1" x14ac:dyDescent="0.2">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
      <c r="A13726" s="270"/>
      <c r="D13726" s="89"/>
      <c r="E13726" s="90"/>
      <c r="F13726" s="256" t="s">
        <v>30</v>
      </c>
      <c r="G13726" s="271">
        <f>SUBTOTAL(9,G13712:G13725)</f>
        <v>0</v>
      </c>
    </row>
    <row r="13727" spans="1:7" ht="24" customHeight="1" x14ac:dyDescent="0.2">
      <c r="A13727" s="270"/>
      <c r="C13727" s="99" t="s">
        <v>604</v>
      </c>
      <c r="D13727" s="89"/>
      <c r="E13727" s="90"/>
      <c r="G13727" s="272"/>
    </row>
    <row r="13728" spans="1:7" ht="24" customHeight="1" x14ac:dyDescent="0.2">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
      <c r="A13736" s="270"/>
      <c r="D13736" s="89"/>
      <c r="E13736" s="90"/>
      <c r="F13736" s="256" t="s">
        <v>31</v>
      </c>
      <c r="G13736" s="271">
        <f>SUBTOTAL(9,G13728:G13735)</f>
        <v>0</v>
      </c>
    </row>
    <row r="13737" spans="1:7" ht="24" customHeight="1" x14ac:dyDescent="0.2">
      <c r="A13737" s="270"/>
      <c r="C13737" s="99" t="s">
        <v>605</v>
      </c>
      <c r="D13737" s="89"/>
      <c r="E13737" s="90"/>
      <c r="G13737" s="272"/>
    </row>
    <row r="13738" spans="1:7" ht="24" customHeight="1" x14ac:dyDescent="0.2">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
      <c r="A13747" s="273"/>
      <c r="B13747" s="89"/>
      <c r="D13747" s="89"/>
      <c r="E13747" s="90"/>
      <c r="F13747" s="256" t="s">
        <v>32</v>
      </c>
      <c r="G13747" s="271">
        <f>SUBTOTAL(9,G13738:G13746)</f>
        <v>0</v>
      </c>
    </row>
    <row r="13748" spans="1:7" ht="24" customHeight="1" x14ac:dyDescent="0.2">
      <c r="A13748" s="274"/>
      <c r="B13748" s="89"/>
      <c r="D13748" s="89"/>
      <c r="E13748" s="90"/>
      <c r="G13748" s="272"/>
    </row>
    <row r="13749" spans="1:7" ht="24" customHeight="1" x14ac:dyDescent="0.2">
      <c r="A13749" s="275" t="str">
        <f>B13707</f>
        <v/>
      </c>
      <c r="B13749" s="276" t="str">
        <f>C13707</f>
        <v/>
      </c>
      <c r="C13749" s="96"/>
      <c r="D13749" s="96" t="s">
        <v>33</v>
      </c>
      <c r="E13749" s="97"/>
      <c r="F13749" s="278" t="s">
        <v>34</v>
      </c>
      <c r="G13749" s="277">
        <f>SUBTOTAL(9,G13712:G13748)</f>
        <v>0</v>
      </c>
    </row>
    <row r="13751" spans="1:7" ht="24" customHeight="1" x14ac:dyDescent="0.2">
      <c r="A13751" s="257" t="s">
        <v>36</v>
      </c>
      <c r="B13751" s="258"/>
      <c r="C13751" s="258"/>
      <c r="D13751" s="258"/>
      <c r="E13751" s="258"/>
      <c r="F13751" s="258"/>
      <c r="G13751" s="259"/>
    </row>
    <row r="13752" spans="1:7" ht="24" customHeight="1" x14ac:dyDescent="0.2">
      <c r="A13752" s="260" t="s">
        <v>601</v>
      </c>
      <c r="B13752" s="85" t="str">
        <f>Comitente</f>
        <v>SUBSECRETARIA DE ARQUITECTURA</v>
      </c>
      <c r="C13752" s="81"/>
      <c r="D13752" s="86"/>
      <c r="E13752" s="86"/>
      <c r="F13752" s="87"/>
      <c r="G13752" s="261"/>
    </row>
    <row r="13753" spans="1:7" ht="24" customHeight="1" x14ac:dyDescent="0.2">
      <c r="A13753" s="260" t="s">
        <v>602</v>
      </c>
      <c r="B13753" s="85">
        <f>Contratista</f>
        <v>0</v>
      </c>
      <c r="C13753" s="82"/>
      <c r="D13753" s="82"/>
      <c r="E13753" s="82"/>
      <c r="F13753" s="88"/>
      <c r="G13753" s="262"/>
    </row>
    <row r="13754" spans="1:7" ht="24" customHeight="1" x14ac:dyDescent="0.2">
      <c r="A13754" s="260" t="s">
        <v>23</v>
      </c>
      <c r="B13754" s="85" t="str">
        <f>Obra</f>
        <v>ENI Nº 66</v>
      </c>
      <c r="C13754" s="82"/>
      <c r="D13754" s="82"/>
      <c r="E13754" s="82"/>
      <c r="F13754" s="88" t="s">
        <v>37</v>
      </c>
      <c r="G13754" s="263">
        <f>Fecha_Base</f>
        <v>0</v>
      </c>
    </row>
    <row r="13755" spans="1:7" ht="24" customHeight="1" x14ac:dyDescent="0.2">
      <c r="A13755" s="264" t="s">
        <v>600</v>
      </c>
      <c r="B13755" s="83" t="str">
        <f>Ubicación</f>
        <v>9 de Julio</v>
      </c>
      <c r="C13755" s="83"/>
      <c r="D13755" s="89"/>
      <c r="E13755" s="90"/>
      <c r="G13755" s="265"/>
    </row>
    <row r="13756" spans="1:7" ht="24" customHeight="1" x14ac:dyDescent="0.2">
      <c r="A13756" s="264" t="s">
        <v>38</v>
      </c>
      <c r="B13756" s="92" t="str">
        <f>IFERROR(VALUE(LEFT(B13757,FIND(".",B13757)-1)),"")</f>
        <v/>
      </c>
      <c r="C13756" s="84" t="str">
        <f>IFERROR(VLOOKUP(B13756,Tabla_CyP,2,FALSE),"")</f>
        <v/>
      </c>
      <c r="E13756" s="90"/>
      <c r="G13756" s="265"/>
    </row>
    <row r="13757" spans="1:7" ht="24" customHeight="1" x14ac:dyDescent="0.2">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
      <c r="A13758" s="264"/>
      <c r="B13758" s="83"/>
      <c r="D13758" s="89"/>
      <c r="E13758" s="90"/>
      <c r="G13758" s="265"/>
    </row>
    <row r="13759" spans="1:7" ht="24" customHeight="1" x14ac:dyDescent="0.2">
      <c r="A13759" s="425" t="s">
        <v>506</v>
      </c>
      <c r="B13759" s="426"/>
      <c r="C13759" s="427" t="s">
        <v>0</v>
      </c>
      <c r="D13759" s="427" t="s">
        <v>26</v>
      </c>
      <c r="E13759" s="429" t="s">
        <v>27</v>
      </c>
      <c r="F13759" s="431" t="s">
        <v>28</v>
      </c>
      <c r="G13759" s="431" t="s">
        <v>29</v>
      </c>
    </row>
    <row r="13760" spans="1:7" ht="24" customHeight="1" x14ac:dyDescent="0.2">
      <c r="A13760" s="94" t="s">
        <v>507</v>
      </c>
      <c r="B13760" s="94" t="s">
        <v>508</v>
      </c>
      <c r="C13760" s="428"/>
      <c r="D13760" s="428"/>
      <c r="E13760" s="430"/>
      <c r="F13760" s="432"/>
      <c r="G13760" s="432"/>
    </row>
    <row r="13761" spans="1:7" ht="24" customHeight="1" x14ac:dyDescent="0.2">
      <c r="A13761" s="267"/>
      <c r="B13761" s="95"/>
      <c r="C13761" s="133" t="s">
        <v>603</v>
      </c>
      <c r="D13761" s="96"/>
      <c r="E13761" s="97"/>
      <c r="F13761" s="98"/>
      <c r="G13761" s="268"/>
    </row>
    <row r="13762" spans="1:7" ht="24" customHeight="1" x14ac:dyDescent="0.2">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
      <c r="A13776" s="270"/>
      <c r="D13776" s="89"/>
      <c r="E13776" s="90"/>
      <c r="F13776" s="256" t="s">
        <v>30</v>
      </c>
      <c r="G13776" s="271">
        <f>SUBTOTAL(9,G13762:G13775)</f>
        <v>0</v>
      </c>
    </row>
    <row r="13777" spans="1:7" ht="24" customHeight="1" x14ac:dyDescent="0.2">
      <c r="A13777" s="270"/>
      <c r="C13777" s="99" t="s">
        <v>604</v>
      </c>
      <c r="D13777" s="89"/>
      <c r="E13777" s="90"/>
      <c r="G13777" s="272"/>
    </row>
    <row r="13778" spans="1:7" ht="24" customHeight="1" x14ac:dyDescent="0.2">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
      <c r="A13786" s="270"/>
      <c r="D13786" s="89"/>
      <c r="E13786" s="90"/>
      <c r="F13786" s="256" t="s">
        <v>31</v>
      </c>
      <c r="G13786" s="271">
        <f>SUBTOTAL(9,G13778:G13785)</f>
        <v>0</v>
      </c>
    </row>
    <row r="13787" spans="1:7" ht="24" customHeight="1" x14ac:dyDescent="0.2">
      <c r="A13787" s="270"/>
      <c r="C13787" s="99" t="s">
        <v>605</v>
      </c>
      <c r="D13787" s="89"/>
      <c r="E13787" s="90"/>
      <c r="G13787" s="272"/>
    </row>
    <row r="13788" spans="1:7" ht="24" customHeight="1" x14ac:dyDescent="0.2">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
      <c r="A13797" s="273"/>
      <c r="B13797" s="89"/>
      <c r="D13797" s="89"/>
      <c r="E13797" s="90"/>
      <c r="F13797" s="256" t="s">
        <v>32</v>
      </c>
      <c r="G13797" s="271">
        <f>SUBTOTAL(9,G13788:G13796)</f>
        <v>0</v>
      </c>
    </row>
    <row r="13798" spans="1:7" ht="24" customHeight="1" x14ac:dyDescent="0.2">
      <c r="A13798" s="274"/>
      <c r="B13798" s="89"/>
      <c r="D13798" s="89"/>
      <c r="E13798" s="90"/>
      <c r="G13798" s="272"/>
    </row>
    <row r="13799" spans="1:7" ht="24" customHeight="1" x14ac:dyDescent="0.2">
      <c r="A13799" s="275" t="str">
        <f>B13757</f>
        <v/>
      </c>
      <c r="B13799" s="276" t="str">
        <f>C13757</f>
        <v/>
      </c>
      <c r="C13799" s="96"/>
      <c r="D13799" s="96" t="s">
        <v>33</v>
      </c>
      <c r="E13799" s="97"/>
      <c r="F13799" s="278" t="s">
        <v>34</v>
      </c>
      <c r="G13799" s="277">
        <f>SUBTOTAL(9,G13762:G13798)</f>
        <v>0</v>
      </c>
    </row>
    <row r="13801" spans="1:7" ht="24" customHeight="1" x14ac:dyDescent="0.2">
      <c r="A13801" s="257" t="s">
        <v>36</v>
      </c>
      <c r="B13801" s="258"/>
      <c r="C13801" s="258"/>
      <c r="D13801" s="258"/>
      <c r="E13801" s="258"/>
      <c r="F13801" s="258"/>
      <c r="G13801" s="259"/>
    </row>
    <row r="13802" spans="1:7" ht="24" customHeight="1" x14ac:dyDescent="0.2">
      <c r="A13802" s="260" t="s">
        <v>601</v>
      </c>
      <c r="B13802" s="85" t="str">
        <f>Comitente</f>
        <v>SUBSECRETARIA DE ARQUITECTURA</v>
      </c>
      <c r="C13802" s="81"/>
      <c r="D13802" s="86"/>
      <c r="E13802" s="86"/>
      <c r="F13802" s="87"/>
      <c r="G13802" s="261"/>
    </row>
    <row r="13803" spans="1:7" ht="24" customHeight="1" x14ac:dyDescent="0.2">
      <c r="A13803" s="260" t="s">
        <v>602</v>
      </c>
      <c r="B13803" s="85">
        <f>Contratista</f>
        <v>0</v>
      </c>
      <c r="C13803" s="82"/>
      <c r="D13803" s="82"/>
      <c r="E13803" s="82"/>
      <c r="F13803" s="88"/>
      <c r="G13803" s="262"/>
    </row>
    <row r="13804" spans="1:7" ht="24" customHeight="1" x14ac:dyDescent="0.2">
      <c r="A13804" s="260" t="s">
        <v>23</v>
      </c>
      <c r="B13804" s="85" t="str">
        <f>Obra</f>
        <v>ENI Nº 66</v>
      </c>
      <c r="C13804" s="82"/>
      <c r="D13804" s="82"/>
      <c r="E13804" s="82"/>
      <c r="F13804" s="88" t="s">
        <v>37</v>
      </c>
      <c r="G13804" s="263">
        <f>Fecha_Base</f>
        <v>0</v>
      </c>
    </row>
    <row r="13805" spans="1:7" ht="24" customHeight="1" x14ac:dyDescent="0.2">
      <c r="A13805" s="264" t="s">
        <v>600</v>
      </c>
      <c r="B13805" s="83" t="str">
        <f>Ubicación</f>
        <v>9 de Julio</v>
      </c>
      <c r="C13805" s="83"/>
      <c r="D13805" s="89"/>
      <c r="E13805" s="90"/>
      <c r="G13805" s="265"/>
    </row>
    <row r="13806" spans="1:7" ht="24" customHeight="1" x14ac:dyDescent="0.2">
      <c r="A13806" s="264" t="s">
        <v>38</v>
      </c>
      <c r="B13806" s="92" t="str">
        <f>IFERROR(VALUE(LEFT(B13807,FIND(".",B13807)-1)),"")</f>
        <v/>
      </c>
      <c r="C13806" s="84" t="str">
        <f>IFERROR(VLOOKUP(B13806,Tabla_CyP,2,FALSE),"")</f>
        <v/>
      </c>
      <c r="E13806" s="90"/>
      <c r="G13806" s="265"/>
    </row>
    <row r="13807" spans="1:7" ht="24" customHeight="1" x14ac:dyDescent="0.2">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
      <c r="A13808" s="264"/>
      <c r="B13808" s="83"/>
      <c r="D13808" s="89"/>
      <c r="E13808" s="90"/>
      <c r="G13808" s="265"/>
    </row>
    <row r="13809" spans="1:7" ht="24" customHeight="1" x14ac:dyDescent="0.2">
      <c r="A13809" s="425" t="s">
        <v>506</v>
      </c>
      <c r="B13809" s="426"/>
      <c r="C13809" s="427" t="s">
        <v>0</v>
      </c>
      <c r="D13809" s="427" t="s">
        <v>26</v>
      </c>
      <c r="E13809" s="429" t="s">
        <v>27</v>
      </c>
      <c r="F13809" s="431" t="s">
        <v>28</v>
      </c>
      <c r="G13809" s="431" t="s">
        <v>29</v>
      </c>
    </row>
    <row r="13810" spans="1:7" ht="24" customHeight="1" x14ac:dyDescent="0.2">
      <c r="A13810" s="94" t="s">
        <v>507</v>
      </c>
      <c r="B13810" s="94" t="s">
        <v>508</v>
      </c>
      <c r="C13810" s="428"/>
      <c r="D13810" s="428"/>
      <c r="E13810" s="430"/>
      <c r="F13810" s="432"/>
      <c r="G13810" s="432"/>
    </row>
    <row r="13811" spans="1:7" ht="24" customHeight="1" x14ac:dyDescent="0.2">
      <c r="A13811" s="267"/>
      <c r="B13811" s="95"/>
      <c r="C13811" s="133" t="s">
        <v>603</v>
      </c>
      <c r="D13811" s="96"/>
      <c r="E13811" s="97"/>
      <c r="F13811" s="98"/>
      <c r="G13811" s="268"/>
    </row>
    <row r="13812" spans="1:7" ht="24" customHeight="1" x14ac:dyDescent="0.2">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
      <c r="A13826" s="270"/>
      <c r="D13826" s="89"/>
      <c r="E13826" s="90"/>
      <c r="F13826" s="256" t="s">
        <v>30</v>
      </c>
      <c r="G13826" s="271">
        <f>SUBTOTAL(9,G13812:G13825)</f>
        <v>0</v>
      </c>
    </row>
    <row r="13827" spans="1:7" ht="24" customHeight="1" x14ac:dyDescent="0.2">
      <c r="A13827" s="270"/>
      <c r="C13827" s="99" t="s">
        <v>604</v>
      </c>
      <c r="D13827" s="89"/>
      <c r="E13827" s="90"/>
      <c r="G13827" s="272"/>
    </row>
    <row r="13828" spans="1:7" ht="24" customHeight="1" x14ac:dyDescent="0.2">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
      <c r="A13836" s="270"/>
      <c r="D13836" s="89"/>
      <c r="E13836" s="90"/>
      <c r="F13836" s="256" t="s">
        <v>31</v>
      </c>
      <c r="G13836" s="271">
        <f>SUBTOTAL(9,G13828:G13835)</f>
        <v>0</v>
      </c>
    </row>
    <row r="13837" spans="1:7" ht="24" customHeight="1" x14ac:dyDescent="0.2">
      <c r="A13837" s="270"/>
      <c r="C13837" s="99" t="s">
        <v>605</v>
      </c>
      <c r="D13837" s="89"/>
      <c r="E13837" s="90"/>
      <c r="G13837" s="272"/>
    </row>
    <row r="13838" spans="1:7" ht="24" customHeight="1" x14ac:dyDescent="0.2">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
      <c r="A13847" s="273"/>
      <c r="B13847" s="89"/>
      <c r="D13847" s="89"/>
      <c r="E13847" s="90"/>
      <c r="F13847" s="256" t="s">
        <v>32</v>
      </c>
      <c r="G13847" s="271">
        <f>SUBTOTAL(9,G13838:G13846)</f>
        <v>0</v>
      </c>
    </row>
    <row r="13848" spans="1:7" ht="24" customHeight="1" x14ac:dyDescent="0.2">
      <c r="A13848" s="274"/>
      <c r="B13848" s="89"/>
      <c r="D13848" s="89"/>
      <c r="E13848" s="90"/>
      <c r="G13848" s="272"/>
    </row>
    <row r="13849" spans="1:7" ht="24" customHeight="1" x14ac:dyDescent="0.2">
      <c r="A13849" s="275" t="str">
        <f>B13807</f>
        <v/>
      </c>
      <c r="B13849" s="276" t="str">
        <f>C13807</f>
        <v/>
      </c>
      <c r="C13849" s="96"/>
      <c r="D13849" s="96" t="s">
        <v>33</v>
      </c>
      <c r="E13849" s="97"/>
      <c r="F13849" s="278" t="s">
        <v>34</v>
      </c>
      <c r="G13849" s="277">
        <f>SUBTOTAL(9,G13812:G13848)</f>
        <v>0</v>
      </c>
    </row>
    <row r="13851" spans="1:7" ht="24" customHeight="1" x14ac:dyDescent="0.2">
      <c r="A13851" s="257" t="s">
        <v>36</v>
      </c>
      <c r="B13851" s="258"/>
      <c r="C13851" s="258"/>
      <c r="D13851" s="258"/>
      <c r="E13851" s="258"/>
      <c r="F13851" s="258"/>
      <c r="G13851" s="259"/>
    </row>
    <row r="13852" spans="1:7" ht="24" customHeight="1" x14ac:dyDescent="0.2">
      <c r="A13852" s="260" t="s">
        <v>601</v>
      </c>
      <c r="B13852" s="85" t="str">
        <f>Comitente</f>
        <v>SUBSECRETARIA DE ARQUITECTURA</v>
      </c>
      <c r="C13852" s="81"/>
      <c r="D13852" s="86"/>
      <c r="E13852" s="86"/>
      <c r="F13852" s="87"/>
      <c r="G13852" s="261"/>
    </row>
    <row r="13853" spans="1:7" ht="24" customHeight="1" x14ac:dyDescent="0.2">
      <c r="A13853" s="260" t="s">
        <v>602</v>
      </c>
      <c r="B13853" s="85">
        <f>Contratista</f>
        <v>0</v>
      </c>
      <c r="C13853" s="82"/>
      <c r="D13853" s="82"/>
      <c r="E13853" s="82"/>
      <c r="F13853" s="88"/>
      <c r="G13853" s="262"/>
    </row>
    <row r="13854" spans="1:7" ht="24" customHeight="1" x14ac:dyDescent="0.2">
      <c r="A13854" s="260" t="s">
        <v>23</v>
      </c>
      <c r="B13854" s="85" t="str">
        <f>Obra</f>
        <v>ENI Nº 66</v>
      </c>
      <c r="C13854" s="82"/>
      <c r="D13854" s="82"/>
      <c r="E13854" s="82"/>
      <c r="F13854" s="88" t="s">
        <v>37</v>
      </c>
      <c r="G13854" s="263">
        <f>Fecha_Base</f>
        <v>0</v>
      </c>
    </row>
    <row r="13855" spans="1:7" ht="24" customHeight="1" x14ac:dyDescent="0.2">
      <c r="A13855" s="264" t="s">
        <v>600</v>
      </c>
      <c r="B13855" s="83" t="str">
        <f>Ubicación</f>
        <v>9 de Julio</v>
      </c>
      <c r="C13855" s="83"/>
      <c r="D13855" s="89"/>
      <c r="E13855" s="90"/>
      <c r="G13855" s="265"/>
    </row>
    <row r="13856" spans="1:7" ht="24" customHeight="1" x14ac:dyDescent="0.2">
      <c r="A13856" s="264" t="s">
        <v>38</v>
      </c>
      <c r="B13856" s="92" t="str">
        <f>IFERROR(VALUE(LEFT(B13857,FIND(".",B13857)-1)),"")</f>
        <v/>
      </c>
      <c r="C13856" s="84" t="str">
        <f>IFERROR(VLOOKUP(B13856,Tabla_CyP,2,FALSE),"")</f>
        <v/>
      </c>
      <c r="E13856" s="90"/>
      <c r="G13856" s="265"/>
    </row>
    <row r="13857" spans="1:7" ht="24" customHeight="1" x14ac:dyDescent="0.2">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
      <c r="A13858" s="264"/>
      <c r="B13858" s="83"/>
      <c r="D13858" s="89"/>
      <c r="E13858" s="90"/>
      <c r="G13858" s="265"/>
    </row>
    <row r="13859" spans="1:7" ht="24" customHeight="1" x14ac:dyDescent="0.2">
      <c r="A13859" s="425" t="s">
        <v>506</v>
      </c>
      <c r="B13859" s="426"/>
      <c r="C13859" s="427" t="s">
        <v>0</v>
      </c>
      <c r="D13859" s="427" t="s">
        <v>26</v>
      </c>
      <c r="E13859" s="429" t="s">
        <v>27</v>
      </c>
      <c r="F13859" s="431" t="s">
        <v>28</v>
      </c>
      <c r="G13859" s="431" t="s">
        <v>29</v>
      </c>
    </row>
    <row r="13860" spans="1:7" ht="24" customHeight="1" x14ac:dyDescent="0.2">
      <c r="A13860" s="94" t="s">
        <v>507</v>
      </c>
      <c r="B13860" s="94" t="s">
        <v>508</v>
      </c>
      <c r="C13860" s="428"/>
      <c r="D13860" s="428"/>
      <c r="E13860" s="430"/>
      <c r="F13860" s="432"/>
      <c r="G13860" s="432"/>
    </row>
    <row r="13861" spans="1:7" ht="24" customHeight="1" x14ac:dyDescent="0.2">
      <c r="A13861" s="267"/>
      <c r="B13861" s="95"/>
      <c r="C13861" s="133" t="s">
        <v>603</v>
      </c>
      <c r="D13861" s="96"/>
      <c r="E13861" s="97"/>
      <c r="F13861" s="98"/>
      <c r="G13861" s="268"/>
    </row>
    <row r="13862" spans="1:7" ht="24" customHeight="1" x14ac:dyDescent="0.2">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
      <c r="A13876" s="270"/>
      <c r="D13876" s="89"/>
      <c r="E13876" s="90"/>
      <c r="F13876" s="256" t="s">
        <v>30</v>
      </c>
      <c r="G13876" s="271">
        <f>SUBTOTAL(9,G13862:G13875)</f>
        <v>0</v>
      </c>
    </row>
    <row r="13877" spans="1:7" ht="24" customHeight="1" x14ac:dyDescent="0.2">
      <c r="A13877" s="270"/>
      <c r="C13877" s="99" t="s">
        <v>604</v>
      </c>
      <c r="D13877" s="89"/>
      <c r="E13877" s="90"/>
      <c r="G13877" s="272"/>
    </row>
    <row r="13878" spans="1:7" ht="24" customHeight="1" x14ac:dyDescent="0.2">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
      <c r="A13886" s="270"/>
      <c r="D13886" s="89"/>
      <c r="E13886" s="90"/>
      <c r="F13886" s="256" t="s">
        <v>31</v>
      </c>
      <c r="G13886" s="271">
        <f>SUBTOTAL(9,G13878:G13885)</f>
        <v>0</v>
      </c>
    </row>
    <row r="13887" spans="1:7" ht="24" customHeight="1" x14ac:dyDescent="0.2">
      <c r="A13887" s="270"/>
      <c r="C13887" s="99" t="s">
        <v>605</v>
      </c>
      <c r="D13887" s="89"/>
      <c r="E13887" s="90"/>
      <c r="G13887" s="272"/>
    </row>
    <row r="13888" spans="1:7" ht="24" customHeight="1" x14ac:dyDescent="0.2">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
      <c r="A13897" s="273"/>
      <c r="B13897" s="89"/>
      <c r="D13897" s="89"/>
      <c r="E13897" s="90"/>
      <c r="F13897" s="256" t="s">
        <v>32</v>
      </c>
      <c r="G13897" s="271">
        <f>SUBTOTAL(9,G13888:G13896)</f>
        <v>0</v>
      </c>
    </row>
    <row r="13898" spans="1:7" ht="24" customHeight="1" x14ac:dyDescent="0.2">
      <c r="A13898" s="274"/>
      <c r="B13898" s="89"/>
      <c r="D13898" s="89"/>
      <c r="E13898" s="90"/>
      <c r="G13898" s="272"/>
    </row>
    <row r="13899" spans="1:7" ht="24" customHeight="1" x14ac:dyDescent="0.2">
      <c r="A13899" s="275" t="str">
        <f>B13857</f>
        <v/>
      </c>
      <c r="B13899" s="276" t="str">
        <f>C13857</f>
        <v/>
      </c>
      <c r="C13899" s="96"/>
      <c r="D13899" s="96" t="s">
        <v>33</v>
      </c>
      <c r="E13899" s="97"/>
      <c r="F13899" s="278" t="s">
        <v>34</v>
      </c>
      <c r="G13899" s="277">
        <f>SUBTOTAL(9,G13862:G13898)</f>
        <v>0</v>
      </c>
    </row>
    <row r="13901" spans="1:7" ht="24" customHeight="1" x14ac:dyDescent="0.2">
      <c r="A13901" s="257" t="s">
        <v>36</v>
      </c>
      <c r="B13901" s="258"/>
      <c r="C13901" s="258"/>
      <c r="D13901" s="258"/>
      <c r="E13901" s="258"/>
      <c r="F13901" s="258"/>
      <c r="G13901" s="259"/>
    </row>
    <row r="13902" spans="1:7" ht="24" customHeight="1" x14ac:dyDescent="0.2">
      <c r="A13902" s="260" t="s">
        <v>601</v>
      </c>
      <c r="B13902" s="85" t="str">
        <f>Comitente</f>
        <v>SUBSECRETARIA DE ARQUITECTURA</v>
      </c>
      <c r="C13902" s="81"/>
      <c r="D13902" s="86"/>
      <c r="E13902" s="86"/>
      <c r="F13902" s="87"/>
      <c r="G13902" s="261"/>
    </row>
    <row r="13903" spans="1:7" ht="24" customHeight="1" x14ac:dyDescent="0.2">
      <c r="A13903" s="260" t="s">
        <v>602</v>
      </c>
      <c r="B13903" s="85">
        <f>Contratista</f>
        <v>0</v>
      </c>
      <c r="C13903" s="82"/>
      <c r="D13903" s="82"/>
      <c r="E13903" s="82"/>
      <c r="F13903" s="88"/>
      <c r="G13903" s="262"/>
    </row>
    <row r="13904" spans="1:7" ht="24" customHeight="1" x14ac:dyDescent="0.2">
      <c r="A13904" s="260" t="s">
        <v>23</v>
      </c>
      <c r="B13904" s="85" t="str">
        <f>Obra</f>
        <v>ENI Nº 66</v>
      </c>
      <c r="C13904" s="82"/>
      <c r="D13904" s="82"/>
      <c r="E13904" s="82"/>
      <c r="F13904" s="88" t="s">
        <v>37</v>
      </c>
      <c r="G13904" s="263">
        <f>Fecha_Base</f>
        <v>0</v>
      </c>
    </row>
    <row r="13905" spans="1:7" ht="24" customHeight="1" x14ac:dyDescent="0.2">
      <c r="A13905" s="264" t="s">
        <v>600</v>
      </c>
      <c r="B13905" s="83" t="str">
        <f>Ubicación</f>
        <v>9 de Julio</v>
      </c>
      <c r="C13905" s="83"/>
      <c r="D13905" s="89"/>
      <c r="E13905" s="90"/>
      <c r="G13905" s="265"/>
    </row>
    <row r="13906" spans="1:7" ht="24" customHeight="1" x14ac:dyDescent="0.2">
      <c r="A13906" s="264" t="s">
        <v>38</v>
      </c>
      <c r="B13906" s="92" t="str">
        <f>IFERROR(VALUE(LEFT(B13907,FIND(".",B13907)-1)),"")</f>
        <v/>
      </c>
      <c r="C13906" s="84" t="str">
        <f>IFERROR(VLOOKUP(B13906,Tabla_CyP,2,FALSE),"")</f>
        <v/>
      </c>
      <c r="E13906" s="90"/>
      <c r="G13906" s="265"/>
    </row>
    <row r="13907" spans="1:7" ht="24" customHeight="1" x14ac:dyDescent="0.2">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
      <c r="A13908" s="264"/>
      <c r="B13908" s="83"/>
      <c r="D13908" s="89"/>
      <c r="E13908" s="90"/>
      <c r="G13908" s="265"/>
    </row>
    <row r="13909" spans="1:7" ht="24" customHeight="1" x14ac:dyDescent="0.2">
      <c r="A13909" s="425" t="s">
        <v>506</v>
      </c>
      <c r="B13909" s="426"/>
      <c r="C13909" s="427" t="s">
        <v>0</v>
      </c>
      <c r="D13909" s="427" t="s">
        <v>26</v>
      </c>
      <c r="E13909" s="429" t="s">
        <v>27</v>
      </c>
      <c r="F13909" s="431" t="s">
        <v>28</v>
      </c>
      <c r="G13909" s="431" t="s">
        <v>29</v>
      </c>
    </row>
    <row r="13910" spans="1:7" ht="24" customHeight="1" x14ac:dyDescent="0.2">
      <c r="A13910" s="94" t="s">
        <v>507</v>
      </c>
      <c r="B13910" s="94" t="s">
        <v>508</v>
      </c>
      <c r="C13910" s="428"/>
      <c r="D13910" s="428"/>
      <c r="E13910" s="430"/>
      <c r="F13910" s="432"/>
      <c r="G13910" s="432"/>
    </row>
    <row r="13911" spans="1:7" ht="24" customHeight="1" x14ac:dyDescent="0.2">
      <c r="A13911" s="267"/>
      <c r="B13911" s="95"/>
      <c r="C13911" s="133" t="s">
        <v>603</v>
      </c>
      <c r="D13911" s="96"/>
      <c r="E13911" s="97"/>
      <c r="F13911" s="98"/>
      <c r="G13911" s="268"/>
    </row>
    <row r="13912" spans="1:7" ht="24" customHeight="1" x14ac:dyDescent="0.2">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
      <c r="A13926" s="270"/>
      <c r="D13926" s="89"/>
      <c r="E13926" s="90"/>
      <c r="F13926" s="256" t="s">
        <v>30</v>
      </c>
      <c r="G13926" s="271">
        <f>SUBTOTAL(9,G13912:G13925)</f>
        <v>0</v>
      </c>
    </row>
    <row r="13927" spans="1:7" ht="24" customHeight="1" x14ac:dyDescent="0.2">
      <c r="A13927" s="270"/>
      <c r="C13927" s="99" t="s">
        <v>604</v>
      </c>
      <c r="D13927" s="89"/>
      <c r="E13927" s="90"/>
      <c r="G13927" s="272"/>
    </row>
    <row r="13928" spans="1:7" ht="24" customHeight="1" x14ac:dyDescent="0.2">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
      <c r="A13936" s="270"/>
      <c r="D13936" s="89"/>
      <c r="E13936" s="90"/>
      <c r="F13936" s="256" t="s">
        <v>31</v>
      </c>
      <c r="G13936" s="271">
        <f>SUBTOTAL(9,G13928:G13935)</f>
        <v>0</v>
      </c>
    </row>
    <row r="13937" spans="1:7" ht="24" customHeight="1" x14ac:dyDescent="0.2">
      <c r="A13937" s="270"/>
      <c r="C13937" s="99" t="s">
        <v>605</v>
      </c>
      <c r="D13937" s="89"/>
      <c r="E13937" s="90"/>
      <c r="G13937" s="272"/>
    </row>
    <row r="13938" spans="1:7" ht="24" customHeight="1" x14ac:dyDescent="0.2">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
      <c r="A13947" s="273"/>
      <c r="B13947" s="89"/>
      <c r="D13947" s="89"/>
      <c r="E13947" s="90"/>
      <c r="F13947" s="256" t="s">
        <v>32</v>
      </c>
      <c r="G13947" s="271">
        <f>SUBTOTAL(9,G13938:G13946)</f>
        <v>0</v>
      </c>
    </row>
    <row r="13948" spans="1:7" ht="24" customHeight="1" x14ac:dyDescent="0.2">
      <c r="A13948" s="274"/>
      <c r="B13948" s="89"/>
      <c r="D13948" s="89"/>
      <c r="E13948" s="90"/>
      <c r="G13948" s="272"/>
    </row>
    <row r="13949" spans="1:7" ht="24" customHeight="1" x14ac:dyDescent="0.2">
      <c r="A13949" s="275" t="str">
        <f>B13907</f>
        <v/>
      </c>
      <c r="B13949" s="276" t="str">
        <f>C13907</f>
        <v/>
      </c>
      <c r="C13949" s="96"/>
      <c r="D13949" s="96" t="s">
        <v>33</v>
      </c>
      <c r="E13949" s="97"/>
      <c r="F13949" s="278" t="s">
        <v>34</v>
      </c>
      <c r="G13949" s="277">
        <f>SUBTOTAL(9,G13912:G13948)</f>
        <v>0</v>
      </c>
    </row>
    <row r="13951" spans="1:7" ht="24" customHeight="1" x14ac:dyDescent="0.2">
      <c r="A13951" s="257" t="s">
        <v>36</v>
      </c>
      <c r="B13951" s="258"/>
      <c r="C13951" s="258"/>
      <c r="D13951" s="258"/>
      <c r="E13951" s="258"/>
      <c r="F13951" s="258"/>
      <c r="G13951" s="259"/>
    </row>
    <row r="13952" spans="1:7" ht="24" customHeight="1" x14ac:dyDescent="0.2">
      <c r="A13952" s="260" t="s">
        <v>601</v>
      </c>
      <c r="B13952" s="85" t="str">
        <f>Comitente</f>
        <v>SUBSECRETARIA DE ARQUITECTURA</v>
      </c>
      <c r="C13952" s="81"/>
      <c r="D13952" s="86"/>
      <c r="E13952" s="86"/>
      <c r="F13952" s="87"/>
      <c r="G13952" s="261"/>
    </row>
    <row r="13953" spans="1:7" ht="24" customHeight="1" x14ac:dyDescent="0.2">
      <c r="A13953" s="260" t="s">
        <v>602</v>
      </c>
      <c r="B13953" s="85">
        <f>Contratista</f>
        <v>0</v>
      </c>
      <c r="C13953" s="82"/>
      <c r="D13953" s="82"/>
      <c r="E13953" s="82"/>
      <c r="F13953" s="88"/>
      <c r="G13953" s="262"/>
    </row>
    <row r="13954" spans="1:7" ht="24" customHeight="1" x14ac:dyDescent="0.2">
      <c r="A13954" s="260" t="s">
        <v>23</v>
      </c>
      <c r="B13954" s="85" t="str">
        <f>Obra</f>
        <v>ENI Nº 66</v>
      </c>
      <c r="C13954" s="82"/>
      <c r="D13954" s="82"/>
      <c r="E13954" s="82"/>
      <c r="F13954" s="88" t="s">
        <v>37</v>
      </c>
      <c r="G13954" s="263">
        <f>Fecha_Base</f>
        <v>0</v>
      </c>
    </row>
    <row r="13955" spans="1:7" ht="24" customHeight="1" x14ac:dyDescent="0.2">
      <c r="A13955" s="264" t="s">
        <v>600</v>
      </c>
      <c r="B13955" s="83" t="str">
        <f>Ubicación</f>
        <v>9 de Julio</v>
      </c>
      <c r="C13955" s="83"/>
      <c r="D13955" s="89"/>
      <c r="E13955" s="90"/>
      <c r="G13955" s="265"/>
    </row>
    <row r="13956" spans="1:7" ht="24" customHeight="1" x14ac:dyDescent="0.2">
      <c r="A13956" s="264" t="s">
        <v>38</v>
      </c>
      <c r="B13956" s="92" t="str">
        <f>IFERROR(VALUE(LEFT(B13957,FIND(".",B13957)-1)),"")</f>
        <v/>
      </c>
      <c r="C13956" s="84" t="str">
        <f>IFERROR(VLOOKUP(B13956,Tabla_CyP,2,FALSE),"")</f>
        <v/>
      </c>
      <c r="E13956" s="90"/>
      <c r="G13956" s="265"/>
    </row>
    <row r="13957" spans="1:7" ht="24" customHeight="1" x14ac:dyDescent="0.2">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
      <c r="A13958" s="264"/>
      <c r="B13958" s="83"/>
      <c r="D13958" s="89"/>
      <c r="E13958" s="90"/>
      <c r="G13958" s="265"/>
    </row>
    <row r="13959" spans="1:7" ht="24" customHeight="1" x14ac:dyDescent="0.2">
      <c r="A13959" s="425" t="s">
        <v>506</v>
      </c>
      <c r="B13959" s="426"/>
      <c r="C13959" s="427" t="s">
        <v>0</v>
      </c>
      <c r="D13959" s="427" t="s">
        <v>26</v>
      </c>
      <c r="E13959" s="429" t="s">
        <v>27</v>
      </c>
      <c r="F13959" s="431" t="s">
        <v>28</v>
      </c>
      <c r="G13959" s="431" t="s">
        <v>29</v>
      </c>
    </row>
    <row r="13960" spans="1:7" ht="24" customHeight="1" x14ac:dyDescent="0.2">
      <c r="A13960" s="94" t="s">
        <v>507</v>
      </c>
      <c r="B13960" s="94" t="s">
        <v>508</v>
      </c>
      <c r="C13960" s="428"/>
      <c r="D13960" s="428"/>
      <c r="E13960" s="430"/>
      <c r="F13960" s="432"/>
      <c r="G13960" s="432"/>
    </row>
    <row r="13961" spans="1:7" ht="24" customHeight="1" x14ac:dyDescent="0.2">
      <c r="A13961" s="267"/>
      <c r="B13961" s="95"/>
      <c r="C13961" s="133" t="s">
        <v>603</v>
      </c>
      <c r="D13961" s="96"/>
      <c r="E13961" s="97"/>
      <c r="F13961" s="98"/>
      <c r="G13961" s="268"/>
    </row>
    <row r="13962" spans="1:7" ht="24" customHeight="1" x14ac:dyDescent="0.2">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
      <c r="A13976" s="270"/>
      <c r="D13976" s="89"/>
      <c r="E13976" s="90"/>
      <c r="F13976" s="256" t="s">
        <v>30</v>
      </c>
      <c r="G13976" s="271">
        <f>SUBTOTAL(9,G13962:G13975)</f>
        <v>0</v>
      </c>
    </row>
    <row r="13977" spans="1:7" ht="24" customHeight="1" x14ac:dyDescent="0.2">
      <c r="A13977" s="270"/>
      <c r="C13977" s="99" t="s">
        <v>604</v>
      </c>
      <c r="D13977" s="89"/>
      <c r="E13977" s="90"/>
      <c r="G13977" s="272"/>
    </row>
    <row r="13978" spans="1:7" ht="24" customHeight="1" x14ac:dyDescent="0.2">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
      <c r="A13986" s="270"/>
      <c r="D13986" s="89"/>
      <c r="E13986" s="90"/>
      <c r="F13986" s="256" t="s">
        <v>31</v>
      </c>
      <c r="G13986" s="271">
        <f>SUBTOTAL(9,G13978:G13985)</f>
        <v>0</v>
      </c>
    </row>
    <row r="13987" spans="1:7" ht="24" customHeight="1" x14ac:dyDescent="0.2">
      <c r="A13987" s="270"/>
      <c r="C13987" s="99" t="s">
        <v>605</v>
      </c>
      <c r="D13987" s="89"/>
      <c r="E13987" s="90"/>
      <c r="G13987" s="272"/>
    </row>
    <row r="13988" spans="1:7" ht="24" customHeight="1" x14ac:dyDescent="0.2">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
      <c r="A13997" s="273"/>
      <c r="B13997" s="89"/>
      <c r="D13997" s="89"/>
      <c r="E13997" s="90"/>
      <c r="F13997" s="256" t="s">
        <v>32</v>
      </c>
      <c r="G13997" s="271">
        <f>SUBTOTAL(9,G13988:G13996)</f>
        <v>0</v>
      </c>
    </row>
    <row r="13998" spans="1:7" ht="24" customHeight="1" x14ac:dyDescent="0.2">
      <c r="A13998" s="274"/>
      <c r="B13998" s="89"/>
      <c r="D13998" s="89"/>
      <c r="E13998" s="90"/>
      <c r="G13998" s="272"/>
    </row>
    <row r="13999" spans="1:7" ht="24" customHeight="1" x14ac:dyDescent="0.2">
      <c r="A13999" s="275" t="str">
        <f>B13957</f>
        <v/>
      </c>
      <c r="B13999" s="276" t="str">
        <f>C13957</f>
        <v/>
      </c>
      <c r="C13999" s="96"/>
      <c r="D13999" s="96" t="s">
        <v>33</v>
      </c>
      <c r="E13999" s="97"/>
      <c r="F13999" s="278" t="s">
        <v>34</v>
      </c>
      <c r="G13999" s="277">
        <f>SUBTOTAL(9,G13962:G13998)</f>
        <v>0</v>
      </c>
    </row>
    <row r="14001" spans="1:7" ht="24" customHeight="1" x14ac:dyDescent="0.2">
      <c r="A14001" s="257" t="s">
        <v>36</v>
      </c>
      <c r="B14001" s="258"/>
      <c r="C14001" s="258"/>
      <c r="D14001" s="258"/>
      <c r="E14001" s="258"/>
      <c r="F14001" s="258"/>
      <c r="G14001" s="259"/>
    </row>
    <row r="14002" spans="1:7" ht="24" customHeight="1" x14ac:dyDescent="0.2">
      <c r="A14002" s="260" t="s">
        <v>601</v>
      </c>
      <c r="B14002" s="85" t="str">
        <f>Comitente</f>
        <v>SUBSECRETARIA DE ARQUITECTURA</v>
      </c>
      <c r="C14002" s="81"/>
      <c r="D14002" s="86"/>
      <c r="E14002" s="86"/>
      <c r="F14002" s="87"/>
      <c r="G14002" s="261"/>
    </row>
    <row r="14003" spans="1:7" ht="24" customHeight="1" x14ac:dyDescent="0.2">
      <c r="A14003" s="260" t="s">
        <v>602</v>
      </c>
      <c r="B14003" s="85">
        <f>Contratista</f>
        <v>0</v>
      </c>
      <c r="C14003" s="82"/>
      <c r="D14003" s="82"/>
      <c r="E14003" s="82"/>
      <c r="F14003" s="88"/>
      <c r="G14003" s="262"/>
    </row>
    <row r="14004" spans="1:7" ht="24" customHeight="1" x14ac:dyDescent="0.2">
      <c r="A14004" s="260" t="s">
        <v>23</v>
      </c>
      <c r="B14004" s="85" t="str">
        <f>Obra</f>
        <v>ENI Nº 66</v>
      </c>
      <c r="C14004" s="82"/>
      <c r="D14004" s="82"/>
      <c r="E14004" s="82"/>
      <c r="F14004" s="88" t="s">
        <v>37</v>
      </c>
      <c r="G14004" s="263">
        <f>Fecha_Base</f>
        <v>0</v>
      </c>
    </row>
    <row r="14005" spans="1:7" ht="24" customHeight="1" x14ac:dyDescent="0.2">
      <c r="A14005" s="264" t="s">
        <v>600</v>
      </c>
      <c r="B14005" s="83" t="str">
        <f>Ubicación</f>
        <v>9 de Julio</v>
      </c>
      <c r="C14005" s="83"/>
      <c r="D14005" s="89"/>
      <c r="E14005" s="90"/>
      <c r="G14005" s="265"/>
    </row>
    <row r="14006" spans="1:7" ht="24" customHeight="1" x14ac:dyDescent="0.2">
      <c r="A14006" s="264" t="s">
        <v>38</v>
      </c>
      <c r="B14006" s="92" t="str">
        <f>IFERROR(VALUE(LEFT(B14007,FIND(".",B14007)-1)),"")</f>
        <v/>
      </c>
      <c r="C14006" s="84" t="str">
        <f>IFERROR(VLOOKUP(B14006,Tabla_CyP,2,FALSE),"")</f>
        <v/>
      </c>
      <c r="E14006" s="90"/>
      <c r="G14006" s="265"/>
    </row>
    <row r="14007" spans="1:7" ht="24" customHeight="1" x14ac:dyDescent="0.2">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
      <c r="A14008" s="264"/>
      <c r="B14008" s="83"/>
      <c r="D14008" s="89"/>
      <c r="E14008" s="90"/>
      <c r="G14008" s="265"/>
    </row>
    <row r="14009" spans="1:7" ht="24" customHeight="1" x14ac:dyDescent="0.2">
      <c r="A14009" s="425" t="s">
        <v>506</v>
      </c>
      <c r="B14009" s="426"/>
      <c r="C14009" s="427" t="s">
        <v>0</v>
      </c>
      <c r="D14009" s="427" t="s">
        <v>26</v>
      </c>
      <c r="E14009" s="429" t="s">
        <v>27</v>
      </c>
      <c r="F14009" s="431" t="s">
        <v>28</v>
      </c>
      <c r="G14009" s="431" t="s">
        <v>29</v>
      </c>
    </row>
    <row r="14010" spans="1:7" ht="24" customHeight="1" x14ac:dyDescent="0.2">
      <c r="A14010" s="94" t="s">
        <v>507</v>
      </c>
      <c r="B14010" s="94" t="s">
        <v>508</v>
      </c>
      <c r="C14010" s="428"/>
      <c r="D14010" s="428"/>
      <c r="E14010" s="430"/>
      <c r="F14010" s="432"/>
      <c r="G14010" s="432"/>
    </row>
    <row r="14011" spans="1:7" ht="24" customHeight="1" x14ac:dyDescent="0.2">
      <c r="A14011" s="267"/>
      <c r="B14011" s="95"/>
      <c r="C14011" s="133" t="s">
        <v>603</v>
      </c>
      <c r="D14011" s="96"/>
      <c r="E14011" s="97"/>
      <c r="F14011" s="98"/>
      <c r="G14011" s="268"/>
    </row>
    <row r="14012" spans="1:7" ht="24" customHeight="1" x14ac:dyDescent="0.2">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
      <c r="A14026" s="270"/>
      <c r="D14026" s="89"/>
      <c r="E14026" s="90"/>
      <c r="F14026" s="256" t="s">
        <v>30</v>
      </c>
      <c r="G14026" s="271">
        <f>SUBTOTAL(9,G14012:G14025)</f>
        <v>0</v>
      </c>
    </row>
    <row r="14027" spans="1:7" ht="24" customHeight="1" x14ac:dyDescent="0.2">
      <c r="A14027" s="270"/>
      <c r="C14027" s="99" t="s">
        <v>604</v>
      </c>
      <c r="D14027" s="89"/>
      <c r="E14027" s="90"/>
      <c r="G14027" s="272"/>
    </row>
    <row r="14028" spans="1:7" ht="24" customHeight="1" x14ac:dyDescent="0.2">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
      <c r="A14036" s="270"/>
      <c r="D14036" s="89"/>
      <c r="E14036" s="90"/>
      <c r="F14036" s="256" t="s">
        <v>31</v>
      </c>
      <c r="G14036" s="271">
        <f>SUBTOTAL(9,G14028:G14035)</f>
        <v>0</v>
      </c>
    </row>
    <row r="14037" spans="1:7" ht="24" customHeight="1" x14ac:dyDescent="0.2">
      <c r="A14037" s="270"/>
      <c r="C14037" s="99" t="s">
        <v>605</v>
      </c>
      <c r="D14037" s="89"/>
      <c r="E14037" s="90"/>
      <c r="G14037" s="272"/>
    </row>
    <row r="14038" spans="1:7" ht="24" customHeight="1" x14ac:dyDescent="0.2">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
      <c r="A14047" s="273"/>
      <c r="B14047" s="89"/>
      <c r="D14047" s="89"/>
      <c r="E14047" s="90"/>
      <c r="F14047" s="256" t="s">
        <v>32</v>
      </c>
      <c r="G14047" s="271">
        <f>SUBTOTAL(9,G14038:G14046)</f>
        <v>0</v>
      </c>
    </row>
    <row r="14048" spans="1:7" ht="24" customHeight="1" x14ac:dyDescent="0.2">
      <c r="A14048" s="274"/>
      <c r="B14048" s="89"/>
      <c r="D14048" s="89"/>
      <c r="E14048" s="90"/>
      <c r="G14048" s="272"/>
    </row>
    <row r="14049" spans="1:7" ht="24" customHeight="1" x14ac:dyDescent="0.2">
      <c r="A14049" s="275" t="str">
        <f>B14007</f>
        <v/>
      </c>
      <c r="B14049" s="276" t="str">
        <f>C14007</f>
        <v/>
      </c>
      <c r="C14049" s="96"/>
      <c r="D14049" s="96" t="s">
        <v>33</v>
      </c>
      <c r="E14049" s="97"/>
      <c r="F14049" s="278" t="s">
        <v>34</v>
      </c>
      <c r="G14049" s="277">
        <f>SUBTOTAL(9,G14012:G14048)</f>
        <v>0</v>
      </c>
    </row>
    <row r="14051" spans="1:7" ht="24" customHeight="1" x14ac:dyDescent="0.2">
      <c r="A14051" s="257" t="s">
        <v>36</v>
      </c>
      <c r="B14051" s="258"/>
      <c r="C14051" s="258"/>
      <c r="D14051" s="258"/>
      <c r="E14051" s="258"/>
      <c r="F14051" s="258"/>
      <c r="G14051" s="259"/>
    </row>
    <row r="14052" spans="1:7" ht="24" customHeight="1" x14ac:dyDescent="0.2">
      <c r="A14052" s="260" t="s">
        <v>601</v>
      </c>
      <c r="B14052" s="85" t="str">
        <f>Comitente</f>
        <v>SUBSECRETARIA DE ARQUITECTURA</v>
      </c>
      <c r="C14052" s="81"/>
      <c r="D14052" s="86"/>
      <c r="E14052" s="86"/>
      <c r="F14052" s="87"/>
      <c r="G14052" s="261"/>
    </row>
    <row r="14053" spans="1:7" ht="24" customHeight="1" x14ac:dyDescent="0.2">
      <c r="A14053" s="260" t="s">
        <v>602</v>
      </c>
      <c r="B14053" s="85">
        <f>Contratista</f>
        <v>0</v>
      </c>
      <c r="C14053" s="82"/>
      <c r="D14053" s="82"/>
      <c r="E14053" s="82"/>
      <c r="F14053" s="88"/>
      <c r="G14053" s="262"/>
    </row>
    <row r="14054" spans="1:7" ht="24" customHeight="1" x14ac:dyDescent="0.2">
      <c r="A14054" s="260" t="s">
        <v>23</v>
      </c>
      <c r="B14054" s="85" t="str">
        <f>Obra</f>
        <v>ENI Nº 66</v>
      </c>
      <c r="C14054" s="82"/>
      <c r="D14054" s="82"/>
      <c r="E14054" s="82"/>
      <c r="F14054" s="88" t="s">
        <v>37</v>
      </c>
      <c r="G14054" s="263">
        <f>Fecha_Base</f>
        <v>0</v>
      </c>
    </row>
    <row r="14055" spans="1:7" ht="24" customHeight="1" x14ac:dyDescent="0.2">
      <c r="A14055" s="264" t="s">
        <v>600</v>
      </c>
      <c r="B14055" s="83" t="str">
        <f>Ubicación</f>
        <v>9 de Julio</v>
      </c>
      <c r="C14055" s="83"/>
      <c r="D14055" s="89"/>
      <c r="E14055" s="90"/>
      <c r="G14055" s="265"/>
    </row>
    <row r="14056" spans="1:7" ht="24" customHeight="1" x14ac:dyDescent="0.2">
      <c r="A14056" s="264" t="s">
        <v>38</v>
      </c>
      <c r="B14056" s="92" t="str">
        <f>IFERROR(VALUE(LEFT(B14057,FIND(".",B14057)-1)),"")</f>
        <v/>
      </c>
      <c r="C14056" s="84" t="str">
        <f>IFERROR(VLOOKUP(B14056,Tabla_CyP,2,FALSE),"")</f>
        <v/>
      </c>
      <c r="E14056" s="90"/>
      <c r="G14056" s="265"/>
    </row>
    <row r="14057" spans="1:7" ht="24" customHeight="1" x14ac:dyDescent="0.2">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
      <c r="A14058" s="264"/>
      <c r="B14058" s="83"/>
      <c r="D14058" s="89"/>
      <c r="E14058" s="90"/>
      <c r="G14058" s="265"/>
    </row>
    <row r="14059" spans="1:7" ht="24" customHeight="1" x14ac:dyDescent="0.2">
      <c r="A14059" s="425" t="s">
        <v>506</v>
      </c>
      <c r="B14059" s="426"/>
      <c r="C14059" s="427" t="s">
        <v>0</v>
      </c>
      <c r="D14059" s="427" t="s">
        <v>26</v>
      </c>
      <c r="E14059" s="429" t="s">
        <v>27</v>
      </c>
      <c r="F14059" s="431" t="s">
        <v>28</v>
      </c>
      <c r="G14059" s="431" t="s">
        <v>29</v>
      </c>
    </row>
    <row r="14060" spans="1:7" ht="24" customHeight="1" x14ac:dyDescent="0.2">
      <c r="A14060" s="94" t="s">
        <v>507</v>
      </c>
      <c r="B14060" s="94" t="s">
        <v>508</v>
      </c>
      <c r="C14060" s="428"/>
      <c r="D14060" s="428"/>
      <c r="E14060" s="430"/>
      <c r="F14060" s="432"/>
      <c r="G14060" s="432"/>
    </row>
    <row r="14061" spans="1:7" ht="24" customHeight="1" x14ac:dyDescent="0.2">
      <c r="A14061" s="267"/>
      <c r="B14061" s="95"/>
      <c r="C14061" s="133" t="s">
        <v>603</v>
      </c>
      <c r="D14061" s="96"/>
      <c r="E14061" s="97"/>
      <c r="F14061" s="98"/>
      <c r="G14061" s="268"/>
    </row>
    <row r="14062" spans="1:7" ht="24" customHeight="1" x14ac:dyDescent="0.2">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
      <c r="A14076" s="270"/>
      <c r="D14076" s="89"/>
      <c r="E14076" s="90"/>
      <c r="F14076" s="256" t="s">
        <v>30</v>
      </c>
      <c r="G14076" s="271">
        <f>SUBTOTAL(9,G14062:G14075)</f>
        <v>0</v>
      </c>
    </row>
    <row r="14077" spans="1:7" ht="24" customHeight="1" x14ac:dyDescent="0.2">
      <c r="A14077" s="270"/>
      <c r="C14077" s="99" t="s">
        <v>604</v>
      </c>
      <c r="D14077" s="89"/>
      <c r="E14077" s="90"/>
      <c r="G14077" s="272"/>
    </row>
    <row r="14078" spans="1:7" ht="24" customHeight="1" x14ac:dyDescent="0.2">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
      <c r="A14086" s="270"/>
      <c r="D14086" s="89"/>
      <c r="E14086" s="90"/>
      <c r="F14086" s="256" t="s">
        <v>31</v>
      </c>
      <c r="G14086" s="271">
        <f>SUBTOTAL(9,G14078:G14085)</f>
        <v>0</v>
      </c>
    </row>
    <row r="14087" spans="1:7" ht="24" customHeight="1" x14ac:dyDescent="0.2">
      <c r="A14087" s="270"/>
      <c r="C14087" s="99" t="s">
        <v>605</v>
      </c>
      <c r="D14087" s="89"/>
      <c r="E14087" s="90"/>
      <c r="G14087" s="272"/>
    </row>
    <row r="14088" spans="1:7" ht="24" customHeight="1" x14ac:dyDescent="0.2">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
      <c r="A14097" s="273"/>
      <c r="B14097" s="89"/>
      <c r="D14097" s="89"/>
      <c r="E14097" s="90"/>
      <c r="F14097" s="256" t="s">
        <v>32</v>
      </c>
      <c r="G14097" s="271">
        <f>SUBTOTAL(9,G14088:G14096)</f>
        <v>0</v>
      </c>
    </row>
    <row r="14098" spans="1:7" ht="24" customHeight="1" x14ac:dyDescent="0.2">
      <c r="A14098" s="274"/>
      <c r="B14098" s="89"/>
      <c r="D14098" s="89"/>
      <c r="E14098" s="90"/>
      <c r="G14098" s="272"/>
    </row>
    <row r="14099" spans="1:7" ht="24" customHeight="1" x14ac:dyDescent="0.2">
      <c r="A14099" s="275" t="str">
        <f>B14057</f>
        <v/>
      </c>
      <c r="B14099" s="276" t="str">
        <f>C14057</f>
        <v/>
      </c>
      <c r="C14099" s="96"/>
      <c r="D14099" s="96" t="s">
        <v>33</v>
      </c>
      <c r="E14099" s="97"/>
      <c r="F14099" s="278" t="s">
        <v>34</v>
      </c>
      <c r="G14099" s="277">
        <f>SUBTOTAL(9,G14062:G14098)</f>
        <v>0</v>
      </c>
    </row>
    <row r="14101" spans="1:7" ht="24" customHeight="1" x14ac:dyDescent="0.2">
      <c r="A14101" s="257" t="s">
        <v>36</v>
      </c>
      <c r="B14101" s="258"/>
      <c r="C14101" s="258"/>
      <c r="D14101" s="258"/>
      <c r="E14101" s="258"/>
      <c r="F14101" s="258"/>
      <c r="G14101" s="259"/>
    </row>
    <row r="14102" spans="1:7" ht="24" customHeight="1" x14ac:dyDescent="0.2">
      <c r="A14102" s="260" t="s">
        <v>601</v>
      </c>
      <c r="B14102" s="85" t="str">
        <f>Comitente</f>
        <v>SUBSECRETARIA DE ARQUITECTURA</v>
      </c>
      <c r="C14102" s="81"/>
      <c r="D14102" s="86"/>
      <c r="E14102" s="86"/>
      <c r="F14102" s="87"/>
      <c r="G14102" s="261"/>
    </row>
    <row r="14103" spans="1:7" ht="24" customHeight="1" x14ac:dyDescent="0.2">
      <c r="A14103" s="260" t="s">
        <v>602</v>
      </c>
      <c r="B14103" s="85">
        <f>Contratista</f>
        <v>0</v>
      </c>
      <c r="C14103" s="82"/>
      <c r="D14103" s="82"/>
      <c r="E14103" s="82"/>
      <c r="F14103" s="88"/>
      <c r="G14103" s="262"/>
    </row>
    <row r="14104" spans="1:7" ht="24" customHeight="1" x14ac:dyDescent="0.2">
      <c r="A14104" s="260" t="s">
        <v>23</v>
      </c>
      <c r="B14104" s="85" t="str">
        <f>Obra</f>
        <v>ENI Nº 66</v>
      </c>
      <c r="C14104" s="82"/>
      <c r="D14104" s="82"/>
      <c r="E14104" s="82"/>
      <c r="F14104" s="88" t="s">
        <v>37</v>
      </c>
      <c r="G14104" s="263">
        <f>Fecha_Base</f>
        <v>0</v>
      </c>
    </row>
    <row r="14105" spans="1:7" ht="24" customHeight="1" x14ac:dyDescent="0.2">
      <c r="A14105" s="264" t="s">
        <v>600</v>
      </c>
      <c r="B14105" s="83" t="str">
        <f>Ubicación</f>
        <v>9 de Julio</v>
      </c>
      <c r="C14105" s="83"/>
      <c r="D14105" s="89"/>
      <c r="E14105" s="90"/>
      <c r="G14105" s="265"/>
    </row>
    <row r="14106" spans="1:7" ht="24" customHeight="1" x14ac:dyDescent="0.2">
      <c r="A14106" s="264" t="s">
        <v>38</v>
      </c>
      <c r="B14106" s="92" t="str">
        <f>IFERROR(VALUE(LEFT(B14107,FIND(".",B14107)-1)),"")</f>
        <v/>
      </c>
      <c r="C14106" s="84" t="str">
        <f>IFERROR(VLOOKUP(B14106,Tabla_CyP,2,FALSE),"")</f>
        <v/>
      </c>
      <c r="E14106" s="90"/>
      <c r="G14106" s="265"/>
    </row>
    <row r="14107" spans="1:7" ht="24" customHeight="1" x14ac:dyDescent="0.2">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
      <c r="A14108" s="264"/>
      <c r="B14108" s="83"/>
      <c r="D14108" s="89"/>
      <c r="E14108" s="90"/>
      <c r="G14108" s="265"/>
    </row>
    <row r="14109" spans="1:7" ht="24" customHeight="1" x14ac:dyDescent="0.2">
      <c r="A14109" s="425" t="s">
        <v>506</v>
      </c>
      <c r="B14109" s="426"/>
      <c r="C14109" s="427" t="s">
        <v>0</v>
      </c>
      <c r="D14109" s="427" t="s">
        <v>26</v>
      </c>
      <c r="E14109" s="429" t="s">
        <v>27</v>
      </c>
      <c r="F14109" s="431" t="s">
        <v>28</v>
      </c>
      <c r="G14109" s="431" t="s">
        <v>29</v>
      </c>
    </row>
    <row r="14110" spans="1:7" ht="24" customHeight="1" x14ac:dyDescent="0.2">
      <c r="A14110" s="94" t="s">
        <v>507</v>
      </c>
      <c r="B14110" s="94" t="s">
        <v>508</v>
      </c>
      <c r="C14110" s="428"/>
      <c r="D14110" s="428"/>
      <c r="E14110" s="430"/>
      <c r="F14110" s="432"/>
      <c r="G14110" s="432"/>
    </row>
    <row r="14111" spans="1:7" ht="24" customHeight="1" x14ac:dyDescent="0.2">
      <c r="A14111" s="267"/>
      <c r="B14111" s="95"/>
      <c r="C14111" s="133" t="s">
        <v>603</v>
      </c>
      <c r="D14111" s="96"/>
      <c r="E14111" s="97"/>
      <c r="F14111" s="98"/>
      <c r="G14111" s="268"/>
    </row>
    <row r="14112" spans="1:7" ht="24" customHeight="1" x14ac:dyDescent="0.2">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
      <c r="A14126" s="270"/>
      <c r="D14126" s="89"/>
      <c r="E14126" s="90"/>
      <c r="F14126" s="256" t="s">
        <v>30</v>
      </c>
      <c r="G14126" s="271">
        <f>SUBTOTAL(9,G14112:G14125)</f>
        <v>0</v>
      </c>
    </row>
    <row r="14127" spans="1:7" ht="24" customHeight="1" x14ac:dyDescent="0.2">
      <c r="A14127" s="270"/>
      <c r="C14127" s="99" t="s">
        <v>604</v>
      </c>
      <c r="D14127" s="89"/>
      <c r="E14127" s="90"/>
      <c r="G14127" s="272"/>
    </row>
    <row r="14128" spans="1:7" ht="24" customHeight="1" x14ac:dyDescent="0.2">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
      <c r="A14136" s="270"/>
      <c r="D14136" s="89"/>
      <c r="E14136" s="90"/>
      <c r="F14136" s="256" t="s">
        <v>31</v>
      </c>
      <c r="G14136" s="271">
        <f>SUBTOTAL(9,G14128:G14135)</f>
        <v>0</v>
      </c>
    </row>
    <row r="14137" spans="1:7" ht="24" customHeight="1" x14ac:dyDescent="0.2">
      <c r="A14137" s="270"/>
      <c r="C14137" s="99" t="s">
        <v>605</v>
      </c>
      <c r="D14137" s="89"/>
      <c r="E14137" s="90"/>
      <c r="G14137" s="272"/>
    </row>
    <row r="14138" spans="1:7" ht="24" customHeight="1" x14ac:dyDescent="0.2">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
      <c r="A14147" s="273"/>
      <c r="B14147" s="89"/>
      <c r="D14147" s="89"/>
      <c r="E14147" s="90"/>
      <c r="F14147" s="256" t="s">
        <v>32</v>
      </c>
      <c r="G14147" s="271">
        <f>SUBTOTAL(9,G14138:G14146)</f>
        <v>0</v>
      </c>
    </row>
    <row r="14148" spans="1:7" ht="24" customHeight="1" x14ac:dyDescent="0.2">
      <c r="A14148" s="274"/>
      <c r="B14148" s="89"/>
      <c r="D14148" s="89"/>
      <c r="E14148" s="90"/>
      <c r="G14148" s="272"/>
    </row>
    <row r="14149" spans="1:7" ht="24" customHeight="1" x14ac:dyDescent="0.2">
      <c r="A14149" s="275" t="str">
        <f>B14107</f>
        <v/>
      </c>
      <c r="B14149" s="276" t="str">
        <f>C14107</f>
        <v/>
      </c>
      <c r="C14149" s="96"/>
      <c r="D14149" s="96" t="s">
        <v>33</v>
      </c>
      <c r="E14149" s="97"/>
      <c r="F14149" s="278" t="s">
        <v>34</v>
      </c>
      <c r="G14149" s="277">
        <f>SUBTOTAL(9,G14112:G14148)</f>
        <v>0</v>
      </c>
    </row>
    <row r="14151" spans="1:7" ht="24" customHeight="1" x14ac:dyDescent="0.2">
      <c r="A14151" s="257" t="s">
        <v>36</v>
      </c>
      <c r="B14151" s="258"/>
      <c r="C14151" s="258"/>
      <c r="D14151" s="258"/>
      <c r="E14151" s="258"/>
      <c r="F14151" s="258"/>
      <c r="G14151" s="259"/>
    </row>
    <row r="14152" spans="1:7" ht="24" customHeight="1" x14ac:dyDescent="0.2">
      <c r="A14152" s="260" t="s">
        <v>601</v>
      </c>
      <c r="B14152" s="85" t="str">
        <f>Comitente</f>
        <v>SUBSECRETARIA DE ARQUITECTURA</v>
      </c>
      <c r="C14152" s="81"/>
      <c r="D14152" s="86"/>
      <c r="E14152" s="86"/>
      <c r="F14152" s="87"/>
      <c r="G14152" s="261"/>
    </row>
    <row r="14153" spans="1:7" ht="24" customHeight="1" x14ac:dyDescent="0.2">
      <c r="A14153" s="260" t="s">
        <v>602</v>
      </c>
      <c r="B14153" s="85">
        <f>Contratista</f>
        <v>0</v>
      </c>
      <c r="C14153" s="82"/>
      <c r="D14153" s="82"/>
      <c r="E14153" s="82"/>
      <c r="F14153" s="88"/>
      <c r="G14153" s="262"/>
    </row>
    <row r="14154" spans="1:7" ht="24" customHeight="1" x14ac:dyDescent="0.2">
      <c r="A14154" s="260" t="s">
        <v>23</v>
      </c>
      <c r="B14154" s="85" t="str">
        <f>Obra</f>
        <v>ENI Nº 66</v>
      </c>
      <c r="C14154" s="82"/>
      <c r="D14154" s="82"/>
      <c r="E14154" s="82"/>
      <c r="F14154" s="88" t="s">
        <v>37</v>
      </c>
      <c r="G14154" s="263">
        <f>Fecha_Base</f>
        <v>0</v>
      </c>
    </row>
    <row r="14155" spans="1:7" ht="24" customHeight="1" x14ac:dyDescent="0.2">
      <c r="A14155" s="264" t="s">
        <v>600</v>
      </c>
      <c r="B14155" s="83" t="str">
        <f>Ubicación</f>
        <v>9 de Julio</v>
      </c>
      <c r="C14155" s="83"/>
      <c r="D14155" s="89"/>
      <c r="E14155" s="90"/>
      <c r="G14155" s="265"/>
    </row>
    <row r="14156" spans="1:7" ht="24" customHeight="1" x14ac:dyDescent="0.2">
      <c r="A14156" s="264" t="s">
        <v>38</v>
      </c>
      <c r="B14156" s="92" t="str">
        <f>IFERROR(VALUE(LEFT(B14157,FIND(".",B14157)-1)),"")</f>
        <v/>
      </c>
      <c r="C14156" s="84" t="str">
        <f>IFERROR(VLOOKUP(B14156,Tabla_CyP,2,FALSE),"")</f>
        <v/>
      </c>
      <c r="E14156" s="90"/>
      <c r="G14156" s="265"/>
    </row>
    <row r="14157" spans="1:7" ht="24" customHeight="1" x14ac:dyDescent="0.2">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
      <c r="A14158" s="264"/>
      <c r="B14158" s="83"/>
      <c r="D14158" s="89"/>
      <c r="E14158" s="90"/>
      <c r="G14158" s="265"/>
    </row>
    <row r="14159" spans="1:7" ht="24" customHeight="1" x14ac:dyDescent="0.2">
      <c r="A14159" s="425" t="s">
        <v>506</v>
      </c>
      <c r="B14159" s="426"/>
      <c r="C14159" s="427" t="s">
        <v>0</v>
      </c>
      <c r="D14159" s="427" t="s">
        <v>26</v>
      </c>
      <c r="E14159" s="429" t="s">
        <v>27</v>
      </c>
      <c r="F14159" s="431" t="s">
        <v>28</v>
      </c>
      <c r="G14159" s="431" t="s">
        <v>29</v>
      </c>
    </row>
    <row r="14160" spans="1:7" ht="24" customHeight="1" x14ac:dyDescent="0.2">
      <c r="A14160" s="94" t="s">
        <v>507</v>
      </c>
      <c r="B14160" s="94" t="s">
        <v>508</v>
      </c>
      <c r="C14160" s="428"/>
      <c r="D14160" s="428"/>
      <c r="E14160" s="430"/>
      <c r="F14160" s="432"/>
      <c r="G14160" s="432"/>
    </row>
    <row r="14161" spans="1:7" ht="24" customHeight="1" x14ac:dyDescent="0.2">
      <c r="A14161" s="267"/>
      <c r="B14161" s="95"/>
      <c r="C14161" s="133" t="s">
        <v>603</v>
      </c>
      <c r="D14161" s="96"/>
      <c r="E14161" s="97"/>
      <c r="F14161" s="98"/>
      <c r="G14161" s="268"/>
    </row>
    <row r="14162" spans="1:7" ht="24" customHeight="1" x14ac:dyDescent="0.2">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
      <c r="A14176" s="270"/>
      <c r="D14176" s="89"/>
      <c r="E14176" s="90"/>
      <c r="F14176" s="256" t="s">
        <v>30</v>
      </c>
      <c r="G14176" s="271">
        <f>SUBTOTAL(9,G14162:G14175)</f>
        <v>0</v>
      </c>
    </row>
    <row r="14177" spans="1:7" ht="24" customHeight="1" x14ac:dyDescent="0.2">
      <c r="A14177" s="270"/>
      <c r="C14177" s="99" t="s">
        <v>604</v>
      </c>
      <c r="D14177" s="89"/>
      <c r="E14177" s="90"/>
      <c r="G14177" s="272"/>
    </row>
    <row r="14178" spans="1:7" ht="24" customHeight="1" x14ac:dyDescent="0.2">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
      <c r="A14186" s="270"/>
      <c r="D14186" s="89"/>
      <c r="E14186" s="90"/>
      <c r="F14186" s="256" t="s">
        <v>31</v>
      </c>
      <c r="G14186" s="271">
        <f>SUBTOTAL(9,G14178:G14185)</f>
        <v>0</v>
      </c>
    </row>
    <row r="14187" spans="1:7" ht="24" customHeight="1" x14ac:dyDescent="0.2">
      <c r="A14187" s="270"/>
      <c r="C14187" s="99" t="s">
        <v>605</v>
      </c>
      <c r="D14187" s="89"/>
      <c r="E14187" s="90"/>
      <c r="G14187" s="272"/>
    </row>
    <row r="14188" spans="1:7" ht="24" customHeight="1" x14ac:dyDescent="0.2">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
      <c r="A14197" s="273"/>
      <c r="B14197" s="89"/>
      <c r="D14197" s="89"/>
      <c r="E14197" s="90"/>
      <c r="F14197" s="256" t="s">
        <v>32</v>
      </c>
      <c r="G14197" s="271">
        <f>SUBTOTAL(9,G14188:G14196)</f>
        <v>0</v>
      </c>
    </row>
    <row r="14198" spans="1:7" ht="24" customHeight="1" x14ac:dyDescent="0.2">
      <c r="A14198" s="274"/>
      <c r="B14198" s="89"/>
      <c r="D14198" s="89"/>
      <c r="E14198" s="90"/>
      <c r="G14198" s="272"/>
    </row>
    <row r="14199" spans="1:7" ht="24" customHeight="1" x14ac:dyDescent="0.2">
      <c r="A14199" s="275" t="str">
        <f>B14157</f>
        <v/>
      </c>
      <c r="B14199" s="276" t="str">
        <f>C14157</f>
        <v/>
      </c>
      <c r="C14199" s="96"/>
      <c r="D14199" s="96" t="s">
        <v>33</v>
      </c>
      <c r="E14199" s="97"/>
      <c r="F14199" s="278" t="s">
        <v>34</v>
      </c>
      <c r="G14199" s="277">
        <f>SUBTOTAL(9,G14162:G14198)</f>
        <v>0</v>
      </c>
    </row>
    <row r="14201" spans="1:7" ht="24" customHeight="1" x14ac:dyDescent="0.2">
      <c r="A14201" s="257" t="s">
        <v>36</v>
      </c>
      <c r="B14201" s="258"/>
      <c r="C14201" s="258"/>
      <c r="D14201" s="258"/>
      <c r="E14201" s="258"/>
      <c r="F14201" s="258"/>
      <c r="G14201" s="259"/>
    </row>
    <row r="14202" spans="1:7" ht="24" customHeight="1" x14ac:dyDescent="0.2">
      <c r="A14202" s="260" t="s">
        <v>601</v>
      </c>
      <c r="B14202" s="85" t="str">
        <f>Comitente</f>
        <v>SUBSECRETARIA DE ARQUITECTURA</v>
      </c>
      <c r="C14202" s="81"/>
      <c r="D14202" s="86"/>
      <c r="E14202" s="86"/>
      <c r="F14202" s="87"/>
      <c r="G14202" s="261"/>
    </row>
    <row r="14203" spans="1:7" ht="24" customHeight="1" x14ac:dyDescent="0.2">
      <c r="A14203" s="260" t="s">
        <v>602</v>
      </c>
      <c r="B14203" s="85">
        <f>Contratista</f>
        <v>0</v>
      </c>
      <c r="C14203" s="82"/>
      <c r="D14203" s="82"/>
      <c r="E14203" s="82"/>
      <c r="F14203" s="88"/>
      <c r="G14203" s="262"/>
    </row>
    <row r="14204" spans="1:7" ht="24" customHeight="1" x14ac:dyDescent="0.2">
      <c r="A14204" s="260" t="s">
        <v>23</v>
      </c>
      <c r="B14204" s="85" t="str">
        <f>Obra</f>
        <v>ENI Nº 66</v>
      </c>
      <c r="C14204" s="82"/>
      <c r="D14204" s="82"/>
      <c r="E14204" s="82"/>
      <c r="F14204" s="88" t="s">
        <v>37</v>
      </c>
      <c r="G14204" s="263">
        <f>Fecha_Base</f>
        <v>0</v>
      </c>
    </row>
    <row r="14205" spans="1:7" ht="24" customHeight="1" x14ac:dyDescent="0.2">
      <c r="A14205" s="264" t="s">
        <v>600</v>
      </c>
      <c r="B14205" s="83" t="str">
        <f>Ubicación</f>
        <v>9 de Julio</v>
      </c>
      <c r="C14205" s="83"/>
      <c r="D14205" s="89"/>
      <c r="E14205" s="90"/>
      <c r="G14205" s="265"/>
    </row>
    <row r="14206" spans="1:7" ht="24" customHeight="1" x14ac:dyDescent="0.2">
      <c r="A14206" s="264" t="s">
        <v>38</v>
      </c>
      <c r="B14206" s="92" t="str">
        <f>IFERROR(VALUE(LEFT(B14207,FIND(".",B14207)-1)),"")</f>
        <v/>
      </c>
      <c r="C14206" s="84" t="str">
        <f>IFERROR(VLOOKUP(B14206,Tabla_CyP,2,FALSE),"")</f>
        <v/>
      </c>
      <c r="E14206" s="90"/>
      <c r="G14206" s="265"/>
    </row>
    <row r="14207" spans="1:7" ht="24" customHeight="1" x14ac:dyDescent="0.2">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
      <c r="A14208" s="264"/>
      <c r="B14208" s="83"/>
      <c r="D14208" s="89"/>
      <c r="E14208" s="90"/>
      <c r="G14208" s="265"/>
    </row>
    <row r="14209" spans="1:7" ht="24" customHeight="1" x14ac:dyDescent="0.2">
      <c r="A14209" s="425" t="s">
        <v>506</v>
      </c>
      <c r="B14209" s="426"/>
      <c r="C14209" s="427" t="s">
        <v>0</v>
      </c>
      <c r="D14209" s="427" t="s">
        <v>26</v>
      </c>
      <c r="E14209" s="429" t="s">
        <v>27</v>
      </c>
      <c r="F14209" s="431" t="s">
        <v>28</v>
      </c>
      <c r="G14209" s="431" t="s">
        <v>29</v>
      </c>
    </row>
    <row r="14210" spans="1:7" ht="24" customHeight="1" x14ac:dyDescent="0.2">
      <c r="A14210" s="94" t="s">
        <v>507</v>
      </c>
      <c r="B14210" s="94" t="s">
        <v>508</v>
      </c>
      <c r="C14210" s="428"/>
      <c r="D14210" s="428"/>
      <c r="E14210" s="430"/>
      <c r="F14210" s="432"/>
      <c r="G14210" s="432"/>
    </row>
    <row r="14211" spans="1:7" ht="24" customHeight="1" x14ac:dyDescent="0.2">
      <c r="A14211" s="267"/>
      <c r="B14211" s="95"/>
      <c r="C14211" s="133" t="s">
        <v>603</v>
      </c>
      <c r="D14211" s="96"/>
      <c r="E14211" s="97"/>
      <c r="F14211" s="98"/>
      <c r="G14211" s="268"/>
    </row>
    <row r="14212" spans="1:7" ht="24" customHeight="1" x14ac:dyDescent="0.2">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
      <c r="A14226" s="270"/>
      <c r="D14226" s="89"/>
      <c r="E14226" s="90"/>
      <c r="F14226" s="256" t="s">
        <v>30</v>
      </c>
      <c r="G14226" s="271">
        <f>SUBTOTAL(9,G14212:G14225)</f>
        <v>0</v>
      </c>
    </row>
    <row r="14227" spans="1:7" ht="24" customHeight="1" x14ac:dyDescent="0.2">
      <c r="A14227" s="270"/>
      <c r="C14227" s="99" t="s">
        <v>604</v>
      </c>
      <c r="D14227" s="89"/>
      <c r="E14227" s="90"/>
      <c r="G14227" s="272"/>
    </row>
    <row r="14228" spans="1:7" ht="24" customHeight="1" x14ac:dyDescent="0.2">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
      <c r="A14236" s="270"/>
      <c r="D14236" s="89"/>
      <c r="E14236" s="90"/>
      <c r="F14236" s="256" t="s">
        <v>31</v>
      </c>
      <c r="G14236" s="271">
        <f>SUBTOTAL(9,G14228:G14235)</f>
        <v>0</v>
      </c>
    </row>
    <row r="14237" spans="1:7" ht="24" customHeight="1" x14ac:dyDescent="0.2">
      <c r="A14237" s="270"/>
      <c r="C14237" s="99" t="s">
        <v>605</v>
      </c>
      <c r="D14237" s="89"/>
      <c r="E14237" s="90"/>
      <c r="G14237" s="272"/>
    </row>
    <row r="14238" spans="1:7" ht="24" customHeight="1" x14ac:dyDescent="0.2">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
      <c r="A14247" s="273"/>
      <c r="B14247" s="89"/>
      <c r="D14247" s="89"/>
      <c r="E14247" s="90"/>
      <c r="F14247" s="256" t="s">
        <v>32</v>
      </c>
      <c r="G14247" s="271">
        <f>SUBTOTAL(9,G14238:G14246)</f>
        <v>0</v>
      </c>
    </row>
    <row r="14248" spans="1:7" ht="24" customHeight="1" x14ac:dyDescent="0.2">
      <c r="A14248" s="274"/>
      <c r="B14248" s="89"/>
      <c r="D14248" s="89"/>
      <c r="E14248" s="90"/>
      <c r="G14248" s="272"/>
    </row>
    <row r="14249" spans="1:7" ht="24" customHeight="1" x14ac:dyDescent="0.2">
      <c r="A14249" s="275" t="str">
        <f>B14207</f>
        <v/>
      </c>
      <c r="B14249" s="276" t="str">
        <f>C14207</f>
        <v/>
      </c>
      <c r="C14249" s="96"/>
      <c r="D14249" s="96" t="s">
        <v>33</v>
      </c>
      <c r="E14249" s="97"/>
      <c r="F14249" s="278" t="s">
        <v>34</v>
      </c>
      <c r="G14249" s="277">
        <f>SUBTOTAL(9,G14212:G14248)</f>
        <v>0</v>
      </c>
    </row>
    <row r="14251" spans="1:7" ht="24" customHeight="1" x14ac:dyDescent="0.2">
      <c r="A14251" s="257" t="s">
        <v>36</v>
      </c>
      <c r="B14251" s="258"/>
      <c r="C14251" s="258"/>
      <c r="D14251" s="258"/>
      <c r="E14251" s="258"/>
      <c r="F14251" s="258"/>
      <c r="G14251" s="259"/>
    </row>
    <row r="14252" spans="1:7" ht="24" customHeight="1" x14ac:dyDescent="0.2">
      <c r="A14252" s="260" t="s">
        <v>601</v>
      </c>
      <c r="B14252" s="85" t="str">
        <f>Comitente</f>
        <v>SUBSECRETARIA DE ARQUITECTURA</v>
      </c>
      <c r="C14252" s="81"/>
      <c r="D14252" s="86"/>
      <c r="E14252" s="86"/>
      <c r="F14252" s="87"/>
      <c r="G14252" s="261"/>
    </row>
    <row r="14253" spans="1:7" ht="24" customHeight="1" x14ac:dyDescent="0.2">
      <c r="A14253" s="260" t="s">
        <v>602</v>
      </c>
      <c r="B14253" s="85">
        <f>Contratista</f>
        <v>0</v>
      </c>
      <c r="C14253" s="82"/>
      <c r="D14253" s="82"/>
      <c r="E14253" s="82"/>
      <c r="F14253" s="88"/>
      <c r="G14253" s="262"/>
    </row>
    <row r="14254" spans="1:7" ht="24" customHeight="1" x14ac:dyDescent="0.2">
      <c r="A14254" s="260" t="s">
        <v>23</v>
      </c>
      <c r="B14254" s="85" t="str">
        <f>Obra</f>
        <v>ENI Nº 66</v>
      </c>
      <c r="C14254" s="82"/>
      <c r="D14254" s="82"/>
      <c r="E14254" s="82"/>
      <c r="F14254" s="88" t="s">
        <v>37</v>
      </c>
      <c r="G14254" s="263">
        <f>Fecha_Base</f>
        <v>0</v>
      </c>
    </row>
    <row r="14255" spans="1:7" ht="24" customHeight="1" x14ac:dyDescent="0.2">
      <c r="A14255" s="264" t="s">
        <v>600</v>
      </c>
      <c r="B14255" s="83" t="str">
        <f>Ubicación</f>
        <v>9 de Julio</v>
      </c>
      <c r="C14255" s="83"/>
      <c r="D14255" s="89"/>
      <c r="E14255" s="90"/>
      <c r="G14255" s="265"/>
    </row>
    <row r="14256" spans="1:7" ht="24" customHeight="1" x14ac:dyDescent="0.2">
      <c r="A14256" s="264" t="s">
        <v>38</v>
      </c>
      <c r="B14256" s="92" t="str">
        <f>IFERROR(VALUE(LEFT(B14257,FIND(".",B14257)-1)),"")</f>
        <v/>
      </c>
      <c r="C14256" s="84" t="str">
        <f>IFERROR(VLOOKUP(B14256,Tabla_CyP,2,FALSE),"")</f>
        <v/>
      </c>
      <c r="E14256" s="90"/>
      <c r="G14256" s="265"/>
    </row>
    <row r="14257" spans="1:7" ht="24" customHeight="1" x14ac:dyDescent="0.2">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
      <c r="A14258" s="264"/>
      <c r="B14258" s="83"/>
      <c r="D14258" s="89"/>
      <c r="E14258" s="90"/>
      <c r="G14258" s="265"/>
    </row>
    <row r="14259" spans="1:7" ht="24" customHeight="1" x14ac:dyDescent="0.2">
      <c r="A14259" s="425" t="s">
        <v>506</v>
      </c>
      <c r="B14259" s="426"/>
      <c r="C14259" s="427" t="s">
        <v>0</v>
      </c>
      <c r="D14259" s="427" t="s">
        <v>26</v>
      </c>
      <c r="E14259" s="429" t="s">
        <v>27</v>
      </c>
      <c r="F14259" s="431" t="s">
        <v>28</v>
      </c>
      <c r="G14259" s="431" t="s">
        <v>29</v>
      </c>
    </row>
    <row r="14260" spans="1:7" ht="24" customHeight="1" x14ac:dyDescent="0.2">
      <c r="A14260" s="94" t="s">
        <v>507</v>
      </c>
      <c r="B14260" s="94" t="s">
        <v>508</v>
      </c>
      <c r="C14260" s="428"/>
      <c r="D14260" s="428"/>
      <c r="E14260" s="430"/>
      <c r="F14260" s="432"/>
      <c r="G14260" s="432"/>
    </row>
    <row r="14261" spans="1:7" ht="24" customHeight="1" x14ac:dyDescent="0.2">
      <c r="A14261" s="267"/>
      <c r="B14261" s="95"/>
      <c r="C14261" s="133" t="s">
        <v>603</v>
      </c>
      <c r="D14261" s="96"/>
      <c r="E14261" s="97"/>
      <c r="F14261" s="98"/>
      <c r="G14261" s="268"/>
    </row>
    <row r="14262" spans="1:7" ht="24" customHeight="1" x14ac:dyDescent="0.2">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
      <c r="A14276" s="270"/>
      <c r="D14276" s="89"/>
      <c r="E14276" s="90"/>
      <c r="F14276" s="256" t="s">
        <v>30</v>
      </c>
      <c r="G14276" s="271">
        <f>SUBTOTAL(9,G14262:G14275)</f>
        <v>0</v>
      </c>
    </row>
    <row r="14277" spans="1:7" ht="24" customHeight="1" x14ac:dyDescent="0.2">
      <c r="A14277" s="270"/>
      <c r="C14277" s="99" t="s">
        <v>604</v>
      </c>
      <c r="D14277" s="89"/>
      <c r="E14277" s="90"/>
      <c r="G14277" s="272"/>
    </row>
    <row r="14278" spans="1:7" ht="24" customHeight="1" x14ac:dyDescent="0.2">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
      <c r="A14286" s="270"/>
      <c r="D14286" s="89"/>
      <c r="E14286" s="90"/>
      <c r="F14286" s="256" t="s">
        <v>31</v>
      </c>
      <c r="G14286" s="271">
        <f>SUBTOTAL(9,G14278:G14285)</f>
        <v>0</v>
      </c>
    </row>
    <row r="14287" spans="1:7" ht="24" customHeight="1" x14ac:dyDescent="0.2">
      <c r="A14287" s="270"/>
      <c r="C14287" s="99" t="s">
        <v>605</v>
      </c>
      <c r="D14287" s="89"/>
      <c r="E14287" s="90"/>
      <c r="G14287" s="272"/>
    </row>
    <row r="14288" spans="1:7" ht="24" customHeight="1" x14ac:dyDescent="0.2">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
      <c r="A14297" s="273"/>
      <c r="B14297" s="89"/>
      <c r="D14297" s="89"/>
      <c r="E14297" s="90"/>
      <c r="F14297" s="256" t="s">
        <v>32</v>
      </c>
      <c r="G14297" s="271">
        <f>SUBTOTAL(9,G14288:G14296)</f>
        <v>0</v>
      </c>
    </row>
    <row r="14298" spans="1:7" ht="24" customHeight="1" x14ac:dyDescent="0.2">
      <c r="A14298" s="274"/>
      <c r="B14298" s="89"/>
      <c r="D14298" s="89"/>
      <c r="E14298" s="90"/>
      <c r="G14298" s="272"/>
    </row>
    <row r="14299" spans="1:7" ht="24" customHeight="1" x14ac:dyDescent="0.2">
      <c r="A14299" s="275" t="str">
        <f>B14257</f>
        <v/>
      </c>
      <c r="B14299" s="276" t="str">
        <f>C14257</f>
        <v/>
      </c>
      <c r="C14299" s="96"/>
      <c r="D14299" s="96" t="s">
        <v>33</v>
      </c>
      <c r="E14299" s="97"/>
      <c r="F14299" s="278" t="s">
        <v>34</v>
      </c>
      <c r="G14299" s="277">
        <f>SUBTOTAL(9,G14262:G14298)</f>
        <v>0</v>
      </c>
    </row>
    <row r="14301" spans="1:7" ht="24" customHeight="1" x14ac:dyDescent="0.2">
      <c r="A14301" s="257" t="s">
        <v>36</v>
      </c>
      <c r="B14301" s="258"/>
      <c r="C14301" s="258"/>
      <c r="D14301" s="258"/>
      <c r="E14301" s="258"/>
      <c r="F14301" s="258"/>
      <c r="G14301" s="259"/>
    </row>
    <row r="14302" spans="1:7" ht="24" customHeight="1" x14ac:dyDescent="0.2">
      <c r="A14302" s="260" t="s">
        <v>601</v>
      </c>
      <c r="B14302" s="85" t="str">
        <f>Comitente</f>
        <v>SUBSECRETARIA DE ARQUITECTURA</v>
      </c>
      <c r="C14302" s="81"/>
      <c r="D14302" s="86"/>
      <c r="E14302" s="86"/>
      <c r="F14302" s="87"/>
      <c r="G14302" s="261"/>
    </row>
    <row r="14303" spans="1:7" ht="24" customHeight="1" x14ac:dyDescent="0.2">
      <c r="A14303" s="260" t="s">
        <v>602</v>
      </c>
      <c r="B14303" s="85">
        <f>Contratista</f>
        <v>0</v>
      </c>
      <c r="C14303" s="82"/>
      <c r="D14303" s="82"/>
      <c r="E14303" s="82"/>
      <c r="F14303" s="88"/>
      <c r="G14303" s="262"/>
    </row>
    <row r="14304" spans="1:7" ht="24" customHeight="1" x14ac:dyDescent="0.2">
      <c r="A14304" s="260" t="s">
        <v>23</v>
      </c>
      <c r="B14304" s="85" t="str">
        <f>Obra</f>
        <v>ENI Nº 66</v>
      </c>
      <c r="C14304" s="82"/>
      <c r="D14304" s="82"/>
      <c r="E14304" s="82"/>
      <c r="F14304" s="88" t="s">
        <v>37</v>
      </c>
      <c r="G14304" s="263">
        <f>Fecha_Base</f>
        <v>0</v>
      </c>
    </row>
    <row r="14305" spans="1:7" ht="24" customHeight="1" x14ac:dyDescent="0.2">
      <c r="A14305" s="264" t="s">
        <v>600</v>
      </c>
      <c r="B14305" s="83" t="str">
        <f>Ubicación</f>
        <v>9 de Julio</v>
      </c>
      <c r="C14305" s="83"/>
      <c r="D14305" s="89"/>
      <c r="E14305" s="90"/>
      <c r="G14305" s="265"/>
    </row>
    <row r="14306" spans="1:7" ht="24" customHeight="1" x14ac:dyDescent="0.2">
      <c r="A14306" s="264" t="s">
        <v>38</v>
      </c>
      <c r="B14306" s="92" t="str">
        <f>IFERROR(VALUE(LEFT(B14307,FIND(".",B14307)-1)),"")</f>
        <v/>
      </c>
      <c r="C14306" s="84" t="str">
        <f>IFERROR(VLOOKUP(B14306,Tabla_CyP,2,FALSE),"")</f>
        <v/>
      </c>
      <c r="E14306" s="90"/>
      <c r="G14306" s="265"/>
    </row>
    <row r="14307" spans="1:7" ht="24" customHeight="1" x14ac:dyDescent="0.2">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
      <c r="A14308" s="264"/>
      <c r="B14308" s="83"/>
      <c r="D14308" s="89"/>
      <c r="E14308" s="90"/>
      <c r="G14308" s="265"/>
    </row>
    <row r="14309" spans="1:7" ht="24" customHeight="1" x14ac:dyDescent="0.2">
      <c r="A14309" s="425" t="s">
        <v>506</v>
      </c>
      <c r="B14309" s="426"/>
      <c r="C14309" s="427" t="s">
        <v>0</v>
      </c>
      <c r="D14309" s="427" t="s">
        <v>26</v>
      </c>
      <c r="E14309" s="429" t="s">
        <v>27</v>
      </c>
      <c r="F14309" s="431" t="s">
        <v>28</v>
      </c>
      <c r="G14309" s="431" t="s">
        <v>29</v>
      </c>
    </row>
    <row r="14310" spans="1:7" ht="24" customHeight="1" x14ac:dyDescent="0.2">
      <c r="A14310" s="94" t="s">
        <v>507</v>
      </c>
      <c r="B14310" s="94" t="s">
        <v>508</v>
      </c>
      <c r="C14310" s="428"/>
      <c r="D14310" s="428"/>
      <c r="E14310" s="430"/>
      <c r="F14310" s="432"/>
      <c r="G14310" s="432"/>
    </row>
    <row r="14311" spans="1:7" ht="24" customHeight="1" x14ac:dyDescent="0.2">
      <c r="A14311" s="267"/>
      <c r="B14311" s="95"/>
      <c r="C14311" s="133" t="s">
        <v>603</v>
      </c>
      <c r="D14311" s="96"/>
      <c r="E14311" s="97"/>
      <c r="F14311" s="98"/>
      <c r="G14311" s="268"/>
    </row>
    <row r="14312" spans="1:7" ht="24" customHeight="1" x14ac:dyDescent="0.2">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
      <c r="A14326" s="270"/>
      <c r="D14326" s="89"/>
      <c r="E14326" s="90"/>
      <c r="F14326" s="256" t="s">
        <v>30</v>
      </c>
      <c r="G14326" s="271">
        <f>SUBTOTAL(9,G14312:G14325)</f>
        <v>0</v>
      </c>
    </row>
    <row r="14327" spans="1:7" ht="24" customHeight="1" x14ac:dyDescent="0.2">
      <c r="A14327" s="270"/>
      <c r="C14327" s="99" t="s">
        <v>604</v>
      </c>
      <c r="D14327" s="89"/>
      <c r="E14327" s="90"/>
      <c r="G14327" s="272"/>
    </row>
    <row r="14328" spans="1:7" ht="24" customHeight="1" x14ac:dyDescent="0.2">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
      <c r="A14336" s="270"/>
      <c r="D14336" s="89"/>
      <c r="E14336" s="90"/>
      <c r="F14336" s="256" t="s">
        <v>31</v>
      </c>
      <c r="G14336" s="271">
        <f>SUBTOTAL(9,G14328:G14335)</f>
        <v>0</v>
      </c>
    </row>
    <row r="14337" spans="1:7" ht="24" customHeight="1" x14ac:dyDescent="0.2">
      <c r="A14337" s="270"/>
      <c r="C14337" s="99" t="s">
        <v>605</v>
      </c>
      <c r="D14337" s="89"/>
      <c r="E14337" s="90"/>
      <c r="G14337" s="272"/>
    </row>
    <row r="14338" spans="1:7" ht="24" customHeight="1" x14ac:dyDescent="0.2">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
      <c r="A14347" s="273"/>
      <c r="B14347" s="89"/>
      <c r="D14347" s="89"/>
      <c r="E14347" s="90"/>
      <c r="F14347" s="256" t="s">
        <v>32</v>
      </c>
      <c r="G14347" s="271">
        <f>SUBTOTAL(9,G14338:G14346)</f>
        <v>0</v>
      </c>
    </row>
    <row r="14348" spans="1:7" ht="24" customHeight="1" x14ac:dyDescent="0.2">
      <c r="A14348" s="274"/>
      <c r="B14348" s="89"/>
      <c r="D14348" s="89"/>
      <c r="E14348" s="90"/>
      <c r="G14348" s="272"/>
    </row>
    <row r="14349" spans="1:7" ht="24" customHeight="1" x14ac:dyDescent="0.2">
      <c r="A14349" s="275" t="str">
        <f>B14307</f>
        <v/>
      </c>
      <c r="B14349" s="276" t="str">
        <f>C14307</f>
        <v/>
      </c>
      <c r="C14349" s="96"/>
      <c r="D14349" s="96" t="s">
        <v>33</v>
      </c>
      <c r="E14349" s="97"/>
      <c r="F14349" s="278" t="s">
        <v>34</v>
      </c>
      <c r="G14349" s="277">
        <f>SUBTOTAL(9,G14312:G14348)</f>
        <v>0</v>
      </c>
    </row>
    <row r="14351" spans="1:7" ht="24" customHeight="1" x14ac:dyDescent="0.2">
      <c r="A14351" s="257" t="s">
        <v>36</v>
      </c>
      <c r="B14351" s="258"/>
      <c r="C14351" s="258"/>
      <c r="D14351" s="258"/>
      <c r="E14351" s="258"/>
      <c r="F14351" s="258"/>
      <c r="G14351" s="259"/>
    </row>
    <row r="14352" spans="1:7" ht="24" customHeight="1" x14ac:dyDescent="0.2">
      <c r="A14352" s="260" t="s">
        <v>601</v>
      </c>
      <c r="B14352" s="85" t="str">
        <f>Comitente</f>
        <v>SUBSECRETARIA DE ARQUITECTURA</v>
      </c>
      <c r="C14352" s="81"/>
      <c r="D14352" s="86"/>
      <c r="E14352" s="86"/>
      <c r="F14352" s="87"/>
      <c r="G14352" s="261"/>
    </row>
    <row r="14353" spans="1:7" ht="24" customHeight="1" x14ac:dyDescent="0.2">
      <c r="A14353" s="260" t="s">
        <v>602</v>
      </c>
      <c r="B14353" s="85">
        <f>Contratista</f>
        <v>0</v>
      </c>
      <c r="C14353" s="82"/>
      <c r="D14353" s="82"/>
      <c r="E14353" s="82"/>
      <c r="F14353" s="88"/>
      <c r="G14353" s="262"/>
    </row>
    <row r="14354" spans="1:7" ht="24" customHeight="1" x14ac:dyDescent="0.2">
      <c r="A14354" s="260" t="s">
        <v>23</v>
      </c>
      <c r="B14354" s="85" t="str">
        <f>Obra</f>
        <v>ENI Nº 66</v>
      </c>
      <c r="C14354" s="82"/>
      <c r="D14354" s="82"/>
      <c r="E14354" s="82"/>
      <c r="F14354" s="88" t="s">
        <v>37</v>
      </c>
      <c r="G14354" s="263">
        <f>Fecha_Base</f>
        <v>0</v>
      </c>
    </row>
    <row r="14355" spans="1:7" ht="24" customHeight="1" x14ac:dyDescent="0.2">
      <c r="A14355" s="264" t="s">
        <v>600</v>
      </c>
      <c r="B14355" s="83" t="str">
        <f>Ubicación</f>
        <v>9 de Julio</v>
      </c>
      <c r="C14355" s="83"/>
      <c r="D14355" s="89"/>
      <c r="E14355" s="90"/>
      <c r="G14355" s="265"/>
    </row>
    <row r="14356" spans="1:7" ht="24" customHeight="1" x14ac:dyDescent="0.2">
      <c r="A14356" s="264" t="s">
        <v>38</v>
      </c>
      <c r="B14356" s="92" t="str">
        <f>IFERROR(VALUE(LEFT(B14357,FIND(".",B14357)-1)),"")</f>
        <v/>
      </c>
      <c r="C14356" s="84" t="str">
        <f>IFERROR(VLOOKUP(B14356,Tabla_CyP,2,FALSE),"")</f>
        <v/>
      </c>
      <c r="E14356" s="90"/>
      <c r="G14356" s="265"/>
    </row>
    <row r="14357" spans="1:7" ht="24" customHeight="1" x14ac:dyDescent="0.2">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
      <c r="A14358" s="264"/>
      <c r="B14358" s="83"/>
      <c r="D14358" s="89"/>
      <c r="E14358" s="90"/>
      <c r="G14358" s="265"/>
    </row>
    <row r="14359" spans="1:7" ht="24" customHeight="1" x14ac:dyDescent="0.2">
      <c r="A14359" s="425" t="s">
        <v>506</v>
      </c>
      <c r="B14359" s="426"/>
      <c r="C14359" s="427" t="s">
        <v>0</v>
      </c>
      <c r="D14359" s="427" t="s">
        <v>26</v>
      </c>
      <c r="E14359" s="429" t="s">
        <v>27</v>
      </c>
      <c r="F14359" s="431" t="s">
        <v>28</v>
      </c>
      <c r="G14359" s="431" t="s">
        <v>29</v>
      </c>
    </row>
    <row r="14360" spans="1:7" ht="24" customHeight="1" x14ac:dyDescent="0.2">
      <c r="A14360" s="94" t="s">
        <v>507</v>
      </c>
      <c r="B14360" s="94" t="s">
        <v>508</v>
      </c>
      <c r="C14360" s="428"/>
      <c r="D14360" s="428"/>
      <c r="E14360" s="430"/>
      <c r="F14360" s="432"/>
      <c r="G14360" s="432"/>
    </row>
    <row r="14361" spans="1:7" ht="24" customHeight="1" x14ac:dyDescent="0.2">
      <c r="A14361" s="267"/>
      <c r="B14361" s="95"/>
      <c r="C14361" s="133" t="s">
        <v>603</v>
      </c>
      <c r="D14361" s="96"/>
      <c r="E14361" s="97"/>
      <c r="F14361" s="98"/>
      <c r="G14361" s="268"/>
    </row>
    <row r="14362" spans="1:7" ht="24" customHeight="1" x14ac:dyDescent="0.2">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
      <c r="A14376" s="270"/>
      <c r="D14376" s="89"/>
      <c r="E14376" s="90"/>
      <c r="F14376" s="256" t="s">
        <v>30</v>
      </c>
      <c r="G14376" s="271">
        <f>SUBTOTAL(9,G14362:G14375)</f>
        <v>0</v>
      </c>
    </row>
    <row r="14377" spans="1:7" ht="24" customHeight="1" x14ac:dyDescent="0.2">
      <c r="A14377" s="270"/>
      <c r="C14377" s="99" t="s">
        <v>604</v>
      </c>
      <c r="D14377" s="89"/>
      <c r="E14377" s="90"/>
      <c r="G14377" s="272"/>
    </row>
    <row r="14378" spans="1:7" ht="24" customHeight="1" x14ac:dyDescent="0.2">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
      <c r="A14386" s="270"/>
      <c r="D14386" s="89"/>
      <c r="E14386" s="90"/>
      <c r="F14386" s="256" t="s">
        <v>31</v>
      </c>
      <c r="G14386" s="271">
        <f>SUBTOTAL(9,G14378:G14385)</f>
        <v>0</v>
      </c>
    </row>
    <row r="14387" spans="1:7" ht="24" customHeight="1" x14ac:dyDescent="0.2">
      <c r="A14387" s="270"/>
      <c r="C14387" s="99" t="s">
        <v>605</v>
      </c>
      <c r="D14387" s="89"/>
      <c r="E14387" s="90"/>
      <c r="G14387" s="272"/>
    </row>
    <row r="14388" spans="1:7" ht="24" customHeight="1" x14ac:dyDescent="0.2">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
      <c r="A14397" s="273"/>
      <c r="B14397" s="89"/>
      <c r="D14397" s="89"/>
      <c r="E14397" s="90"/>
      <c r="F14397" s="256" t="s">
        <v>32</v>
      </c>
      <c r="G14397" s="271">
        <f>SUBTOTAL(9,G14388:G14396)</f>
        <v>0</v>
      </c>
    </row>
    <row r="14398" spans="1:7" ht="24" customHeight="1" x14ac:dyDescent="0.2">
      <c r="A14398" s="274"/>
      <c r="B14398" s="89"/>
      <c r="D14398" s="89"/>
      <c r="E14398" s="90"/>
      <c r="G14398" s="272"/>
    </row>
    <row r="14399" spans="1:7" ht="24" customHeight="1" x14ac:dyDescent="0.2">
      <c r="A14399" s="275" t="str">
        <f>B14357</f>
        <v/>
      </c>
      <c r="B14399" s="276" t="str">
        <f>C14357</f>
        <v/>
      </c>
      <c r="C14399" s="96"/>
      <c r="D14399" s="96" t="s">
        <v>33</v>
      </c>
      <c r="E14399" s="97"/>
      <c r="F14399" s="278" t="s">
        <v>34</v>
      </c>
      <c r="G14399" s="277">
        <f>SUBTOTAL(9,G14362:G14398)</f>
        <v>0</v>
      </c>
    </row>
    <row r="14401" spans="1:7" ht="24" customHeight="1" x14ac:dyDescent="0.2">
      <c r="A14401" s="257" t="s">
        <v>36</v>
      </c>
      <c r="B14401" s="258"/>
      <c r="C14401" s="258"/>
      <c r="D14401" s="258"/>
      <c r="E14401" s="258"/>
      <c r="F14401" s="258"/>
      <c r="G14401" s="259"/>
    </row>
    <row r="14402" spans="1:7" ht="24" customHeight="1" x14ac:dyDescent="0.2">
      <c r="A14402" s="260" t="s">
        <v>601</v>
      </c>
      <c r="B14402" s="85" t="str">
        <f>Comitente</f>
        <v>SUBSECRETARIA DE ARQUITECTURA</v>
      </c>
      <c r="C14402" s="81"/>
      <c r="D14402" s="86"/>
      <c r="E14402" s="86"/>
      <c r="F14402" s="87"/>
      <c r="G14402" s="261"/>
    </row>
    <row r="14403" spans="1:7" ht="24" customHeight="1" x14ac:dyDescent="0.2">
      <c r="A14403" s="260" t="s">
        <v>602</v>
      </c>
      <c r="B14403" s="85">
        <f>Contratista</f>
        <v>0</v>
      </c>
      <c r="C14403" s="82"/>
      <c r="D14403" s="82"/>
      <c r="E14403" s="82"/>
      <c r="F14403" s="88"/>
      <c r="G14403" s="262"/>
    </row>
    <row r="14404" spans="1:7" ht="24" customHeight="1" x14ac:dyDescent="0.2">
      <c r="A14404" s="260" t="s">
        <v>23</v>
      </c>
      <c r="B14404" s="85" t="str">
        <f>Obra</f>
        <v>ENI Nº 66</v>
      </c>
      <c r="C14404" s="82"/>
      <c r="D14404" s="82"/>
      <c r="E14404" s="82"/>
      <c r="F14404" s="88" t="s">
        <v>37</v>
      </c>
      <c r="G14404" s="263">
        <f>Fecha_Base</f>
        <v>0</v>
      </c>
    </row>
    <row r="14405" spans="1:7" ht="24" customHeight="1" x14ac:dyDescent="0.2">
      <c r="A14405" s="264" t="s">
        <v>600</v>
      </c>
      <c r="B14405" s="83" t="str">
        <f>Ubicación</f>
        <v>9 de Julio</v>
      </c>
      <c r="C14405" s="83"/>
      <c r="D14405" s="89"/>
      <c r="E14405" s="90"/>
      <c r="G14405" s="265"/>
    </row>
    <row r="14406" spans="1:7" ht="24" customHeight="1" x14ac:dyDescent="0.2">
      <c r="A14406" s="264" t="s">
        <v>38</v>
      </c>
      <c r="B14406" s="92" t="str">
        <f>IFERROR(VALUE(LEFT(B14407,FIND(".",B14407)-1)),"")</f>
        <v/>
      </c>
      <c r="C14406" s="84" t="str">
        <f>IFERROR(VLOOKUP(B14406,Tabla_CyP,2,FALSE),"")</f>
        <v/>
      </c>
      <c r="E14406" s="90"/>
      <c r="G14406" s="265"/>
    </row>
    <row r="14407" spans="1:7" ht="24" customHeight="1" x14ac:dyDescent="0.2">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
      <c r="A14408" s="264"/>
      <c r="B14408" s="83"/>
      <c r="D14408" s="89"/>
      <c r="E14408" s="90"/>
      <c r="G14408" s="265"/>
    </row>
    <row r="14409" spans="1:7" ht="24" customHeight="1" x14ac:dyDescent="0.2">
      <c r="A14409" s="425" t="s">
        <v>506</v>
      </c>
      <c r="B14409" s="426"/>
      <c r="C14409" s="427" t="s">
        <v>0</v>
      </c>
      <c r="D14409" s="427" t="s">
        <v>26</v>
      </c>
      <c r="E14409" s="429" t="s">
        <v>27</v>
      </c>
      <c r="F14409" s="431" t="s">
        <v>28</v>
      </c>
      <c r="G14409" s="431" t="s">
        <v>29</v>
      </c>
    </row>
    <row r="14410" spans="1:7" ht="24" customHeight="1" x14ac:dyDescent="0.2">
      <c r="A14410" s="94" t="s">
        <v>507</v>
      </c>
      <c r="B14410" s="94" t="s">
        <v>508</v>
      </c>
      <c r="C14410" s="428"/>
      <c r="D14410" s="428"/>
      <c r="E14410" s="430"/>
      <c r="F14410" s="432"/>
      <c r="G14410" s="432"/>
    </row>
    <row r="14411" spans="1:7" ht="24" customHeight="1" x14ac:dyDescent="0.2">
      <c r="A14411" s="267"/>
      <c r="B14411" s="95"/>
      <c r="C14411" s="133" t="s">
        <v>603</v>
      </c>
      <c r="D14411" s="96"/>
      <c r="E14411" s="97"/>
      <c r="F14411" s="98"/>
      <c r="G14411" s="268"/>
    </row>
    <row r="14412" spans="1:7" ht="24" customHeight="1" x14ac:dyDescent="0.2">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
      <c r="A14426" s="270"/>
      <c r="D14426" s="89"/>
      <c r="E14426" s="90"/>
      <c r="F14426" s="256" t="s">
        <v>30</v>
      </c>
      <c r="G14426" s="271">
        <f>SUBTOTAL(9,G14412:G14425)</f>
        <v>0</v>
      </c>
    </row>
    <row r="14427" spans="1:7" ht="24" customHeight="1" x14ac:dyDescent="0.2">
      <c r="A14427" s="270"/>
      <c r="C14427" s="99" t="s">
        <v>604</v>
      </c>
      <c r="D14427" s="89"/>
      <c r="E14427" s="90"/>
      <c r="G14427" s="272"/>
    </row>
    <row r="14428" spans="1:7" ht="24" customHeight="1" x14ac:dyDescent="0.2">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
      <c r="A14436" s="270"/>
      <c r="D14436" s="89"/>
      <c r="E14436" s="90"/>
      <c r="F14436" s="256" t="s">
        <v>31</v>
      </c>
      <c r="G14436" s="271">
        <f>SUBTOTAL(9,G14428:G14435)</f>
        <v>0</v>
      </c>
    </row>
    <row r="14437" spans="1:7" ht="24" customHeight="1" x14ac:dyDescent="0.2">
      <c r="A14437" s="270"/>
      <c r="C14437" s="99" t="s">
        <v>605</v>
      </c>
      <c r="D14437" s="89"/>
      <c r="E14437" s="90"/>
      <c r="G14437" s="272"/>
    </row>
    <row r="14438" spans="1:7" ht="24" customHeight="1" x14ac:dyDescent="0.2">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
      <c r="A14447" s="273"/>
      <c r="B14447" s="89"/>
      <c r="D14447" s="89"/>
      <c r="E14447" s="90"/>
      <c r="F14447" s="256" t="s">
        <v>32</v>
      </c>
      <c r="G14447" s="271">
        <f>SUBTOTAL(9,G14438:G14446)</f>
        <v>0</v>
      </c>
    </row>
    <row r="14448" spans="1:7" ht="24" customHeight="1" x14ac:dyDescent="0.2">
      <c r="A14448" s="274"/>
      <c r="B14448" s="89"/>
      <c r="D14448" s="89"/>
      <c r="E14448" s="90"/>
      <c r="G14448" s="272"/>
    </row>
    <row r="14449" spans="1:7" ht="24" customHeight="1" x14ac:dyDescent="0.2">
      <c r="A14449" s="275" t="str">
        <f>B14407</f>
        <v/>
      </c>
      <c r="B14449" s="276" t="str">
        <f>C14407</f>
        <v/>
      </c>
      <c r="C14449" s="96"/>
      <c r="D14449" s="96" t="s">
        <v>33</v>
      </c>
      <c r="E14449" s="97"/>
      <c r="F14449" s="278" t="s">
        <v>34</v>
      </c>
      <c r="G14449" s="277">
        <f>SUBTOTAL(9,G14412:G14448)</f>
        <v>0</v>
      </c>
    </row>
    <row r="14451" spans="1:7" ht="24" customHeight="1" x14ac:dyDescent="0.2">
      <c r="A14451" s="257" t="s">
        <v>36</v>
      </c>
      <c r="B14451" s="258"/>
      <c r="C14451" s="258"/>
      <c r="D14451" s="258"/>
      <c r="E14451" s="258"/>
      <c r="F14451" s="258"/>
      <c r="G14451" s="259"/>
    </row>
    <row r="14452" spans="1:7" ht="24" customHeight="1" x14ac:dyDescent="0.2">
      <c r="A14452" s="260" t="s">
        <v>601</v>
      </c>
      <c r="B14452" s="85" t="str">
        <f>Comitente</f>
        <v>SUBSECRETARIA DE ARQUITECTURA</v>
      </c>
      <c r="C14452" s="81"/>
      <c r="D14452" s="86"/>
      <c r="E14452" s="86"/>
      <c r="F14452" s="87"/>
      <c r="G14452" s="261"/>
    </row>
    <row r="14453" spans="1:7" ht="24" customHeight="1" x14ac:dyDescent="0.2">
      <c r="A14453" s="260" t="s">
        <v>602</v>
      </c>
      <c r="B14453" s="85">
        <f>Contratista</f>
        <v>0</v>
      </c>
      <c r="C14453" s="82"/>
      <c r="D14453" s="82"/>
      <c r="E14453" s="82"/>
      <c r="F14453" s="88"/>
      <c r="G14453" s="262"/>
    </row>
    <row r="14454" spans="1:7" ht="24" customHeight="1" x14ac:dyDescent="0.2">
      <c r="A14454" s="260" t="s">
        <v>23</v>
      </c>
      <c r="B14454" s="85" t="str">
        <f>Obra</f>
        <v>ENI Nº 66</v>
      </c>
      <c r="C14454" s="82"/>
      <c r="D14454" s="82"/>
      <c r="E14454" s="82"/>
      <c r="F14454" s="88" t="s">
        <v>37</v>
      </c>
      <c r="G14454" s="263">
        <f>Fecha_Base</f>
        <v>0</v>
      </c>
    </row>
    <row r="14455" spans="1:7" ht="24" customHeight="1" x14ac:dyDescent="0.2">
      <c r="A14455" s="264" t="s">
        <v>600</v>
      </c>
      <c r="B14455" s="83" t="str">
        <f>Ubicación</f>
        <v>9 de Julio</v>
      </c>
      <c r="C14455" s="83"/>
      <c r="D14455" s="89"/>
      <c r="E14455" s="90"/>
      <c r="G14455" s="265"/>
    </row>
    <row r="14456" spans="1:7" ht="24" customHeight="1" x14ac:dyDescent="0.2">
      <c r="A14456" s="264" t="s">
        <v>38</v>
      </c>
      <c r="B14456" s="92" t="str">
        <f>IFERROR(VALUE(LEFT(B14457,FIND(".",B14457)-1)),"")</f>
        <v/>
      </c>
      <c r="C14456" s="84" t="str">
        <f>IFERROR(VLOOKUP(B14456,Tabla_CyP,2,FALSE),"")</f>
        <v/>
      </c>
      <c r="E14456" s="90"/>
      <c r="G14456" s="265"/>
    </row>
    <row r="14457" spans="1:7" ht="24" customHeight="1" x14ac:dyDescent="0.2">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
      <c r="A14458" s="264"/>
      <c r="B14458" s="83"/>
      <c r="D14458" s="89"/>
      <c r="E14458" s="90"/>
      <c r="G14458" s="265"/>
    </row>
    <row r="14459" spans="1:7" ht="24" customHeight="1" x14ac:dyDescent="0.2">
      <c r="A14459" s="425" t="s">
        <v>506</v>
      </c>
      <c r="B14459" s="426"/>
      <c r="C14459" s="427" t="s">
        <v>0</v>
      </c>
      <c r="D14459" s="427" t="s">
        <v>26</v>
      </c>
      <c r="E14459" s="429" t="s">
        <v>27</v>
      </c>
      <c r="F14459" s="431" t="s">
        <v>28</v>
      </c>
      <c r="G14459" s="431" t="s">
        <v>29</v>
      </c>
    </row>
    <row r="14460" spans="1:7" ht="24" customHeight="1" x14ac:dyDescent="0.2">
      <c r="A14460" s="94" t="s">
        <v>507</v>
      </c>
      <c r="B14460" s="94" t="s">
        <v>508</v>
      </c>
      <c r="C14460" s="428"/>
      <c r="D14460" s="428"/>
      <c r="E14460" s="430"/>
      <c r="F14460" s="432"/>
      <c r="G14460" s="432"/>
    </row>
    <row r="14461" spans="1:7" ht="24" customHeight="1" x14ac:dyDescent="0.2">
      <c r="A14461" s="267"/>
      <c r="B14461" s="95"/>
      <c r="C14461" s="133" t="s">
        <v>603</v>
      </c>
      <c r="D14461" s="96"/>
      <c r="E14461" s="97"/>
      <c r="F14461" s="98"/>
      <c r="G14461" s="268"/>
    </row>
    <row r="14462" spans="1:7" ht="24" customHeight="1" x14ac:dyDescent="0.2">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
      <c r="A14476" s="270"/>
      <c r="D14476" s="89"/>
      <c r="E14476" s="90"/>
      <c r="F14476" s="256" t="s">
        <v>30</v>
      </c>
      <c r="G14476" s="271">
        <f>SUBTOTAL(9,G14462:G14475)</f>
        <v>0</v>
      </c>
    </row>
    <row r="14477" spans="1:7" ht="24" customHeight="1" x14ac:dyDescent="0.2">
      <c r="A14477" s="270"/>
      <c r="C14477" s="99" t="s">
        <v>604</v>
      </c>
      <c r="D14477" s="89"/>
      <c r="E14477" s="90"/>
      <c r="G14477" s="272"/>
    </row>
    <row r="14478" spans="1:7" ht="24" customHeight="1" x14ac:dyDescent="0.2">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
      <c r="A14486" s="270"/>
      <c r="D14486" s="89"/>
      <c r="E14486" s="90"/>
      <c r="F14486" s="256" t="s">
        <v>31</v>
      </c>
      <c r="G14486" s="271">
        <f>SUBTOTAL(9,G14478:G14485)</f>
        <v>0</v>
      </c>
    </row>
    <row r="14487" spans="1:7" ht="24" customHeight="1" x14ac:dyDescent="0.2">
      <c r="A14487" s="270"/>
      <c r="C14487" s="99" t="s">
        <v>605</v>
      </c>
      <c r="D14487" s="89"/>
      <c r="E14487" s="90"/>
      <c r="G14487" s="272"/>
    </row>
    <row r="14488" spans="1:7" ht="24" customHeight="1" x14ac:dyDescent="0.2">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
      <c r="A14497" s="273"/>
      <c r="B14497" s="89"/>
      <c r="D14497" s="89"/>
      <c r="E14497" s="90"/>
      <c r="F14497" s="256" t="s">
        <v>32</v>
      </c>
      <c r="G14497" s="271">
        <f>SUBTOTAL(9,G14488:G14496)</f>
        <v>0</v>
      </c>
    </row>
    <row r="14498" spans="1:7" ht="24" customHeight="1" x14ac:dyDescent="0.2">
      <c r="A14498" s="274"/>
      <c r="B14498" s="89"/>
      <c r="D14498" s="89"/>
      <c r="E14498" s="90"/>
      <c r="G14498" s="272"/>
    </row>
    <row r="14499" spans="1:7" ht="24" customHeight="1" x14ac:dyDescent="0.2">
      <c r="A14499" s="275" t="str">
        <f>B14457</f>
        <v/>
      </c>
      <c r="B14499" s="276" t="str">
        <f>C14457</f>
        <v/>
      </c>
      <c r="C14499" s="96"/>
      <c r="D14499" s="96" t="s">
        <v>33</v>
      </c>
      <c r="E14499" s="97"/>
      <c r="F14499" s="278" t="s">
        <v>34</v>
      </c>
      <c r="G14499" s="277">
        <f>SUBTOTAL(9,G14462:G14498)</f>
        <v>0</v>
      </c>
    </row>
    <row r="14501" spans="1:7" ht="24" customHeight="1" x14ac:dyDescent="0.2">
      <c r="A14501" s="257" t="s">
        <v>36</v>
      </c>
      <c r="B14501" s="258"/>
      <c r="C14501" s="258"/>
      <c r="D14501" s="258"/>
      <c r="E14501" s="258"/>
      <c r="F14501" s="258"/>
      <c r="G14501" s="259"/>
    </row>
    <row r="14502" spans="1:7" ht="24" customHeight="1" x14ac:dyDescent="0.2">
      <c r="A14502" s="260" t="s">
        <v>601</v>
      </c>
      <c r="B14502" s="85" t="str">
        <f>Comitente</f>
        <v>SUBSECRETARIA DE ARQUITECTURA</v>
      </c>
      <c r="C14502" s="81"/>
      <c r="D14502" s="86"/>
      <c r="E14502" s="86"/>
      <c r="F14502" s="87"/>
      <c r="G14502" s="261"/>
    </row>
    <row r="14503" spans="1:7" ht="24" customHeight="1" x14ac:dyDescent="0.2">
      <c r="A14503" s="260" t="s">
        <v>602</v>
      </c>
      <c r="B14503" s="85">
        <f>Contratista</f>
        <v>0</v>
      </c>
      <c r="C14503" s="82"/>
      <c r="D14503" s="82"/>
      <c r="E14503" s="82"/>
      <c r="F14503" s="88"/>
      <c r="G14503" s="262"/>
    </row>
    <row r="14504" spans="1:7" ht="24" customHeight="1" x14ac:dyDescent="0.2">
      <c r="A14504" s="260" t="s">
        <v>23</v>
      </c>
      <c r="B14504" s="85" t="str">
        <f>Obra</f>
        <v>ENI Nº 66</v>
      </c>
      <c r="C14504" s="82"/>
      <c r="D14504" s="82"/>
      <c r="E14504" s="82"/>
      <c r="F14504" s="88" t="s">
        <v>37</v>
      </c>
      <c r="G14504" s="263">
        <f>Fecha_Base</f>
        <v>0</v>
      </c>
    </row>
    <row r="14505" spans="1:7" ht="24" customHeight="1" x14ac:dyDescent="0.2">
      <c r="A14505" s="264" t="s">
        <v>600</v>
      </c>
      <c r="B14505" s="83" t="str">
        <f>Ubicación</f>
        <v>9 de Julio</v>
      </c>
      <c r="C14505" s="83"/>
      <c r="D14505" s="89"/>
      <c r="E14505" s="90"/>
      <c r="G14505" s="265"/>
    </row>
    <row r="14506" spans="1:7" ht="24" customHeight="1" x14ac:dyDescent="0.2">
      <c r="A14506" s="264" t="s">
        <v>38</v>
      </c>
      <c r="B14506" s="92" t="str">
        <f>IFERROR(VALUE(LEFT(B14507,FIND(".",B14507)-1)),"")</f>
        <v/>
      </c>
      <c r="C14506" s="84" t="str">
        <f>IFERROR(VLOOKUP(B14506,Tabla_CyP,2,FALSE),"")</f>
        <v/>
      </c>
      <c r="E14506" s="90"/>
      <c r="G14506" s="265"/>
    </row>
    <row r="14507" spans="1:7" ht="24" customHeight="1" x14ac:dyDescent="0.2">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
      <c r="A14508" s="264"/>
      <c r="B14508" s="83"/>
      <c r="D14508" s="89"/>
      <c r="E14508" s="90"/>
      <c r="G14508" s="265"/>
    </row>
    <row r="14509" spans="1:7" ht="24" customHeight="1" x14ac:dyDescent="0.2">
      <c r="A14509" s="425" t="s">
        <v>506</v>
      </c>
      <c r="B14509" s="426"/>
      <c r="C14509" s="427" t="s">
        <v>0</v>
      </c>
      <c r="D14509" s="427" t="s">
        <v>26</v>
      </c>
      <c r="E14509" s="429" t="s">
        <v>27</v>
      </c>
      <c r="F14509" s="431" t="s">
        <v>28</v>
      </c>
      <c r="G14509" s="431" t="s">
        <v>29</v>
      </c>
    </row>
    <row r="14510" spans="1:7" ht="24" customHeight="1" x14ac:dyDescent="0.2">
      <c r="A14510" s="94" t="s">
        <v>507</v>
      </c>
      <c r="B14510" s="94" t="s">
        <v>508</v>
      </c>
      <c r="C14510" s="428"/>
      <c r="D14510" s="428"/>
      <c r="E14510" s="430"/>
      <c r="F14510" s="432"/>
      <c r="G14510" s="432"/>
    </row>
    <row r="14511" spans="1:7" ht="24" customHeight="1" x14ac:dyDescent="0.2">
      <c r="A14511" s="267"/>
      <c r="B14511" s="95"/>
      <c r="C14511" s="133" t="s">
        <v>603</v>
      </c>
      <c r="D14511" s="96"/>
      <c r="E14511" s="97"/>
      <c r="F14511" s="98"/>
      <c r="G14511" s="268"/>
    </row>
    <row r="14512" spans="1:7" ht="24" customHeight="1" x14ac:dyDescent="0.2">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
      <c r="A14526" s="270"/>
      <c r="D14526" s="89"/>
      <c r="E14526" s="90"/>
      <c r="F14526" s="256" t="s">
        <v>30</v>
      </c>
      <c r="G14526" s="271">
        <f>SUBTOTAL(9,G14512:G14525)</f>
        <v>0</v>
      </c>
    </row>
    <row r="14527" spans="1:7" ht="24" customHeight="1" x14ac:dyDescent="0.2">
      <c r="A14527" s="270"/>
      <c r="C14527" s="99" t="s">
        <v>604</v>
      </c>
      <c r="D14527" s="89"/>
      <c r="E14527" s="90"/>
      <c r="G14527" s="272"/>
    </row>
    <row r="14528" spans="1:7" ht="24" customHeight="1" x14ac:dyDescent="0.2">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
      <c r="A14536" s="270"/>
      <c r="D14536" s="89"/>
      <c r="E14536" s="90"/>
      <c r="F14536" s="256" t="s">
        <v>31</v>
      </c>
      <c r="G14536" s="271">
        <f>SUBTOTAL(9,G14528:G14535)</f>
        <v>0</v>
      </c>
    </row>
    <row r="14537" spans="1:7" ht="24" customHeight="1" x14ac:dyDescent="0.2">
      <c r="A14537" s="270"/>
      <c r="C14537" s="99" t="s">
        <v>605</v>
      </c>
      <c r="D14537" s="89"/>
      <c r="E14537" s="90"/>
      <c r="G14537" s="272"/>
    </row>
    <row r="14538" spans="1:7" ht="24" customHeight="1" x14ac:dyDescent="0.2">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
      <c r="A14547" s="273"/>
      <c r="B14547" s="89"/>
      <c r="D14547" s="89"/>
      <c r="E14547" s="90"/>
      <c r="F14547" s="256" t="s">
        <v>32</v>
      </c>
      <c r="G14547" s="271">
        <f>SUBTOTAL(9,G14538:G14546)</f>
        <v>0</v>
      </c>
    </row>
    <row r="14548" spans="1:7" ht="24" customHeight="1" x14ac:dyDescent="0.2">
      <c r="A14548" s="274"/>
      <c r="B14548" s="89"/>
      <c r="D14548" s="89"/>
      <c r="E14548" s="90"/>
      <c r="G14548" s="272"/>
    </row>
    <row r="14549" spans="1:7" ht="24" customHeight="1" x14ac:dyDescent="0.2">
      <c r="A14549" s="275" t="str">
        <f>B14507</f>
        <v/>
      </c>
      <c r="B14549" s="276" t="str">
        <f>C14507</f>
        <v/>
      </c>
      <c r="C14549" s="96"/>
      <c r="D14549" s="96" t="s">
        <v>33</v>
      </c>
      <c r="E14549" s="97"/>
      <c r="F14549" s="278" t="s">
        <v>34</v>
      </c>
      <c r="G14549" s="277">
        <f>SUBTOTAL(9,G14512:G14548)</f>
        <v>0</v>
      </c>
    </row>
    <row r="14551" spans="1:7" ht="24" customHeight="1" x14ac:dyDescent="0.2">
      <c r="A14551" s="257" t="s">
        <v>36</v>
      </c>
      <c r="B14551" s="258"/>
      <c r="C14551" s="258"/>
      <c r="D14551" s="258"/>
      <c r="E14551" s="258"/>
      <c r="F14551" s="258"/>
      <c r="G14551" s="259"/>
    </row>
    <row r="14552" spans="1:7" ht="24" customHeight="1" x14ac:dyDescent="0.2">
      <c r="A14552" s="260" t="s">
        <v>601</v>
      </c>
      <c r="B14552" s="85" t="str">
        <f>Comitente</f>
        <v>SUBSECRETARIA DE ARQUITECTURA</v>
      </c>
      <c r="C14552" s="81"/>
      <c r="D14552" s="86"/>
      <c r="E14552" s="86"/>
      <c r="F14552" s="87"/>
      <c r="G14552" s="261"/>
    </row>
    <row r="14553" spans="1:7" ht="24" customHeight="1" x14ac:dyDescent="0.2">
      <c r="A14553" s="260" t="s">
        <v>602</v>
      </c>
      <c r="B14553" s="85">
        <f>Contratista</f>
        <v>0</v>
      </c>
      <c r="C14553" s="82"/>
      <c r="D14553" s="82"/>
      <c r="E14553" s="82"/>
      <c r="F14553" s="88"/>
      <c r="G14553" s="262"/>
    </row>
    <row r="14554" spans="1:7" ht="24" customHeight="1" x14ac:dyDescent="0.2">
      <c r="A14554" s="260" t="s">
        <v>23</v>
      </c>
      <c r="B14554" s="85" t="str">
        <f>Obra</f>
        <v>ENI Nº 66</v>
      </c>
      <c r="C14554" s="82"/>
      <c r="D14554" s="82"/>
      <c r="E14554" s="82"/>
      <c r="F14554" s="88" t="s">
        <v>37</v>
      </c>
      <c r="G14554" s="263">
        <f>Fecha_Base</f>
        <v>0</v>
      </c>
    </row>
    <row r="14555" spans="1:7" ht="24" customHeight="1" x14ac:dyDescent="0.2">
      <c r="A14555" s="264" t="s">
        <v>600</v>
      </c>
      <c r="B14555" s="83" t="str">
        <f>Ubicación</f>
        <v>9 de Julio</v>
      </c>
      <c r="C14555" s="83"/>
      <c r="D14555" s="89"/>
      <c r="E14555" s="90"/>
      <c r="G14555" s="265"/>
    </row>
    <row r="14556" spans="1:7" ht="24" customHeight="1" x14ac:dyDescent="0.2">
      <c r="A14556" s="264" t="s">
        <v>38</v>
      </c>
      <c r="B14556" s="92" t="str">
        <f>IFERROR(VALUE(LEFT(B14557,FIND(".",B14557)-1)),"")</f>
        <v/>
      </c>
      <c r="C14556" s="84" t="str">
        <f>IFERROR(VLOOKUP(B14556,Tabla_CyP,2,FALSE),"")</f>
        <v/>
      </c>
      <c r="E14556" s="90"/>
      <c r="G14556" s="265"/>
    </row>
    <row r="14557" spans="1:7" ht="24" customHeight="1" x14ac:dyDescent="0.2">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
      <c r="A14558" s="264"/>
      <c r="B14558" s="83"/>
      <c r="D14558" s="89"/>
      <c r="E14558" s="90"/>
      <c r="G14558" s="265"/>
    </row>
    <row r="14559" spans="1:7" ht="24" customHeight="1" x14ac:dyDescent="0.2">
      <c r="A14559" s="425" t="s">
        <v>506</v>
      </c>
      <c r="B14559" s="426"/>
      <c r="C14559" s="427" t="s">
        <v>0</v>
      </c>
      <c r="D14559" s="427" t="s">
        <v>26</v>
      </c>
      <c r="E14559" s="429" t="s">
        <v>27</v>
      </c>
      <c r="F14559" s="431" t="s">
        <v>28</v>
      </c>
      <c r="G14559" s="431" t="s">
        <v>29</v>
      </c>
    </row>
    <row r="14560" spans="1:7" ht="24" customHeight="1" x14ac:dyDescent="0.2">
      <c r="A14560" s="94" t="s">
        <v>507</v>
      </c>
      <c r="B14560" s="94" t="s">
        <v>508</v>
      </c>
      <c r="C14560" s="428"/>
      <c r="D14560" s="428"/>
      <c r="E14560" s="430"/>
      <c r="F14560" s="432"/>
      <c r="G14560" s="432"/>
    </row>
    <row r="14561" spans="1:7" ht="24" customHeight="1" x14ac:dyDescent="0.2">
      <c r="A14561" s="267"/>
      <c r="B14561" s="95"/>
      <c r="C14561" s="133" t="s">
        <v>603</v>
      </c>
      <c r="D14561" s="96"/>
      <c r="E14561" s="97"/>
      <c r="F14561" s="98"/>
      <c r="G14561" s="268"/>
    </row>
    <row r="14562" spans="1:7" ht="24" customHeight="1" x14ac:dyDescent="0.2">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
      <c r="A14576" s="270"/>
      <c r="D14576" s="89"/>
      <c r="E14576" s="90"/>
      <c r="F14576" s="256" t="s">
        <v>30</v>
      </c>
      <c r="G14576" s="271">
        <f>SUBTOTAL(9,G14562:G14575)</f>
        <v>0</v>
      </c>
    </row>
    <row r="14577" spans="1:7" ht="24" customHeight="1" x14ac:dyDescent="0.2">
      <c r="A14577" s="270"/>
      <c r="C14577" s="99" t="s">
        <v>604</v>
      </c>
      <c r="D14577" s="89"/>
      <c r="E14577" s="90"/>
      <c r="G14577" s="272"/>
    </row>
    <row r="14578" spans="1:7" ht="24" customHeight="1" x14ac:dyDescent="0.2">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
      <c r="A14586" s="270"/>
      <c r="D14586" s="89"/>
      <c r="E14586" s="90"/>
      <c r="F14586" s="256" t="s">
        <v>31</v>
      </c>
      <c r="G14586" s="271">
        <f>SUBTOTAL(9,G14578:G14585)</f>
        <v>0</v>
      </c>
    </row>
    <row r="14587" spans="1:7" ht="24" customHeight="1" x14ac:dyDescent="0.2">
      <c r="A14587" s="270"/>
      <c r="C14587" s="99" t="s">
        <v>605</v>
      </c>
      <c r="D14587" s="89"/>
      <c r="E14587" s="90"/>
      <c r="G14587" s="272"/>
    </row>
    <row r="14588" spans="1:7" ht="24" customHeight="1" x14ac:dyDescent="0.2">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
      <c r="A14597" s="273"/>
      <c r="B14597" s="89"/>
      <c r="D14597" s="89"/>
      <c r="E14597" s="90"/>
      <c r="F14597" s="256" t="s">
        <v>32</v>
      </c>
      <c r="G14597" s="271">
        <f>SUBTOTAL(9,G14588:G14596)</f>
        <v>0</v>
      </c>
    </row>
    <row r="14598" spans="1:7" ht="24" customHeight="1" x14ac:dyDescent="0.2">
      <c r="A14598" s="274"/>
      <c r="B14598" s="89"/>
      <c r="D14598" s="89"/>
      <c r="E14598" s="90"/>
      <c r="G14598" s="272"/>
    </row>
    <row r="14599" spans="1:7" ht="24" customHeight="1" x14ac:dyDescent="0.2">
      <c r="A14599" s="275" t="str">
        <f>B14557</f>
        <v/>
      </c>
      <c r="B14599" s="276" t="str">
        <f>C14557</f>
        <v/>
      </c>
      <c r="C14599" s="96"/>
      <c r="D14599" s="96" t="s">
        <v>33</v>
      </c>
      <c r="E14599" s="97"/>
      <c r="F14599" s="278" t="s">
        <v>34</v>
      </c>
      <c r="G14599" s="277">
        <f>SUBTOTAL(9,G14562:G14598)</f>
        <v>0</v>
      </c>
    </row>
    <row r="14601" spans="1:7" ht="24" customHeight="1" x14ac:dyDescent="0.2">
      <c r="A14601" s="257" t="s">
        <v>36</v>
      </c>
      <c r="B14601" s="258"/>
      <c r="C14601" s="258"/>
      <c r="D14601" s="258"/>
      <c r="E14601" s="258"/>
      <c r="F14601" s="258"/>
      <c r="G14601" s="259"/>
    </row>
    <row r="14602" spans="1:7" ht="24" customHeight="1" x14ac:dyDescent="0.2">
      <c r="A14602" s="260" t="s">
        <v>601</v>
      </c>
      <c r="B14602" s="85" t="str">
        <f>Comitente</f>
        <v>SUBSECRETARIA DE ARQUITECTURA</v>
      </c>
      <c r="C14602" s="81"/>
      <c r="D14602" s="86"/>
      <c r="E14602" s="86"/>
      <c r="F14602" s="87"/>
      <c r="G14602" s="261"/>
    </row>
    <row r="14603" spans="1:7" ht="24" customHeight="1" x14ac:dyDescent="0.2">
      <c r="A14603" s="260" t="s">
        <v>602</v>
      </c>
      <c r="B14603" s="85">
        <f>Contratista</f>
        <v>0</v>
      </c>
      <c r="C14603" s="82"/>
      <c r="D14603" s="82"/>
      <c r="E14603" s="82"/>
      <c r="F14603" s="88"/>
      <c r="G14603" s="262"/>
    </row>
    <row r="14604" spans="1:7" ht="24" customHeight="1" x14ac:dyDescent="0.2">
      <c r="A14604" s="260" t="s">
        <v>23</v>
      </c>
      <c r="B14604" s="85" t="str">
        <f>Obra</f>
        <v>ENI Nº 66</v>
      </c>
      <c r="C14604" s="82"/>
      <c r="D14604" s="82"/>
      <c r="E14604" s="82"/>
      <c r="F14604" s="88" t="s">
        <v>37</v>
      </c>
      <c r="G14604" s="263">
        <f>Fecha_Base</f>
        <v>0</v>
      </c>
    </row>
    <row r="14605" spans="1:7" ht="24" customHeight="1" x14ac:dyDescent="0.2">
      <c r="A14605" s="264" t="s">
        <v>600</v>
      </c>
      <c r="B14605" s="83" t="str">
        <f>Ubicación</f>
        <v>9 de Julio</v>
      </c>
      <c r="C14605" s="83"/>
      <c r="D14605" s="89"/>
      <c r="E14605" s="90"/>
      <c r="G14605" s="265"/>
    </row>
    <row r="14606" spans="1:7" ht="24" customHeight="1" x14ac:dyDescent="0.2">
      <c r="A14606" s="264" t="s">
        <v>38</v>
      </c>
      <c r="B14606" s="92" t="str">
        <f>IFERROR(VALUE(LEFT(B14607,FIND(".",B14607)-1)),"")</f>
        <v/>
      </c>
      <c r="C14606" s="84" t="str">
        <f>IFERROR(VLOOKUP(B14606,Tabla_CyP,2,FALSE),"")</f>
        <v/>
      </c>
      <c r="E14606" s="90"/>
      <c r="G14606" s="265"/>
    </row>
    <row r="14607" spans="1:7" ht="24" customHeight="1" x14ac:dyDescent="0.2">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
      <c r="A14608" s="264"/>
      <c r="B14608" s="83"/>
      <c r="D14608" s="89"/>
      <c r="E14608" s="90"/>
      <c r="G14608" s="265"/>
    </row>
    <row r="14609" spans="1:7" ht="24" customHeight="1" x14ac:dyDescent="0.2">
      <c r="A14609" s="425" t="s">
        <v>506</v>
      </c>
      <c r="B14609" s="426"/>
      <c r="C14609" s="427" t="s">
        <v>0</v>
      </c>
      <c r="D14609" s="427" t="s">
        <v>26</v>
      </c>
      <c r="E14609" s="429" t="s">
        <v>27</v>
      </c>
      <c r="F14609" s="431" t="s">
        <v>28</v>
      </c>
      <c r="G14609" s="431" t="s">
        <v>29</v>
      </c>
    </row>
    <row r="14610" spans="1:7" ht="24" customHeight="1" x14ac:dyDescent="0.2">
      <c r="A14610" s="94" t="s">
        <v>507</v>
      </c>
      <c r="B14610" s="94" t="s">
        <v>508</v>
      </c>
      <c r="C14610" s="428"/>
      <c r="D14610" s="428"/>
      <c r="E14610" s="430"/>
      <c r="F14610" s="432"/>
      <c r="G14610" s="432"/>
    </row>
    <row r="14611" spans="1:7" ht="24" customHeight="1" x14ac:dyDescent="0.2">
      <c r="A14611" s="267"/>
      <c r="B14611" s="95"/>
      <c r="C14611" s="133" t="s">
        <v>603</v>
      </c>
      <c r="D14611" s="96"/>
      <c r="E14611" s="97"/>
      <c r="F14611" s="98"/>
      <c r="G14611" s="268"/>
    </row>
    <row r="14612" spans="1:7" ht="24" customHeight="1" x14ac:dyDescent="0.2">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
      <c r="A14626" s="270"/>
      <c r="D14626" s="89"/>
      <c r="E14626" s="90"/>
      <c r="F14626" s="256" t="s">
        <v>30</v>
      </c>
      <c r="G14626" s="271">
        <f>SUBTOTAL(9,G14612:G14625)</f>
        <v>0</v>
      </c>
    </row>
    <row r="14627" spans="1:7" ht="24" customHeight="1" x14ac:dyDescent="0.2">
      <c r="A14627" s="270"/>
      <c r="C14627" s="99" t="s">
        <v>604</v>
      </c>
      <c r="D14627" s="89"/>
      <c r="E14627" s="90"/>
      <c r="G14627" s="272"/>
    </row>
    <row r="14628" spans="1:7" ht="24" customHeight="1" x14ac:dyDescent="0.2">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
      <c r="A14636" s="270"/>
      <c r="D14636" s="89"/>
      <c r="E14636" s="90"/>
      <c r="F14636" s="256" t="s">
        <v>31</v>
      </c>
      <c r="G14636" s="271">
        <f>SUBTOTAL(9,G14628:G14635)</f>
        <v>0</v>
      </c>
    </row>
    <row r="14637" spans="1:7" ht="24" customHeight="1" x14ac:dyDescent="0.2">
      <c r="A14637" s="270"/>
      <c r="C14637" s="99" t="s">
        <v>605</v>
      </c>
      <c r="D14637" s="89"/>
      <c r="E14637" s="90"/>
      <c r="G14637" s="272"/>
    </row>
    <row r="14638" spans="1:7" ht="24" customHeight="1" x14ac:dyDescent="0.2">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
      <c r="A14647" s="273"/>
      <c r="B14647" s="89"/>
      <c r="D14647" s="89"/>
      <c r="E14647" s="90"/>
      <c r="F14647" s="256" t="s">
        <v>32</v>
      </c>
      <c r="G14647" s="271">
        <f>SUBTOTAL(9,G14638:G14646)</f>
        <v>0</v>
      </c>
    </row>
    <row r="14648" spans="1:7" ht="24" customHeight="1" x14ac:dyDescent="0.2">
      <c r="A14648" s="274"/>
      <c r="B14648" s="89"/>
      <c r="D14648" s="89"/>
      <c r="E14648" s="90"/>
      <c r="G14648" s="272"/>
    </row>
    <row r="14649" spans="1:7" ht="24" customHeight="1" x14ac:dyDescent="0.2">
      <c r="A14649" s="275" t="str">
        <f>B14607</f>
        <v/>
      </c>
      <c r="B14649" s="276" t="str">
        <f>C14607</f>
        <v/>
      </c>
      <c r="C14649" s="96"/>
      <c r="D14649" s="96" t="s">
        <v>33</v>
      </c>
      <c r="E14649" s="97"/>
      <c r="F14649" s="278" t="s">
        <v>34</v>
      </c>
      <c r="G14649" s="277">
        <f>SUBTOTAL(9,G14612:G14648)</f>
        <v>0</v>
      </c>
    </row>
    <row r="14651" spans="1:7" ht="24" customHeight="1" x14ac:dyDescent="0.2">
      <c r="A14651" s="257" t="s">
        <v>36</v>
      </c>
      <c r="B14651" s="258"/>
      <c r="C14651" s="258"/>
      <c r="D14651" s="258"/>
      <c r="E14651" s="258"/>
      <c r="F14651" s="258"/>
      <c r="G14651" s="259"/>
    </row>
    <row r="14652" spans="1:7" ht="24" customHeight="1" x14ac:dyDescent="0.2">
      <c r="A14652" s="260" t="s">
        <v>601</v>
      </c>
      <c r="B14652" s="85" t="str">
        <f>Comitente</f>
        <v>SUBSECRETARIA DE ARQUITECTURA</v>
      </c>
      <c r="C14652" s="81"/>
      <c r="D14652" s="86"/>
      <c r="E14652" s="86"/>
      <c r="F14652" s="87"/>
      <c r="G14652" s="261"/>
    </row>
    <row r="14653" spans="1:7" ht="24" customHeight="1" x14ac:dyDescent="0.2">
      <c r="A14653" s="260" t="s">
        <v>602</v>
      </c>
      <c r="B14653" s="85">
        <f>Contratista</f>
        <v>0</v>
      </c>
      <c r="C14653" s="82"/>
      <c r="D14653" s="82"/>
      <c r="E14653" s="82"/>
      <c r="F14653" s="88"/>
      <c r="G14653" s="262"/>
    </row>
    <row r="14654" spans="1:7" ht="24" customHeight="1" x14ac:dyDescent="0.2">
      <c r="A14654" s="260" t="s">
        <v>23</v>
      </c>
      <c r="B14654" s="85" t="str">
        <f>Obra</f>
        <v>ENI Nº 66</v>
      </c>
      <c r="C14654" s="82"/>
      <c r="D14654" s="82"/>
      <c r="E14654" s="82"/>
      <c r="F14654" s="88" t="s">
        <v>37</v>
      </c>
      <c r="G14654" s="263">
        <f>Fecha_Base</f>
        <v>0</v>
      </c>
    </row>
    <row r="14655" spans="1:7" ht="24" customHeight="1" x14ac:dyDescent="0.2">
      <c r="A14655" s="264" t="s">
        <v>600</v>
      </c>
      <c r="B14655" s="83" t="str">
        <f>Ubicación</f>
        <v>9 de Julio</v>
      </c>
      <c r="C14655" s="83"/>
      <c r="D14655" s="89"/>
      <c r="E14655" s="90"/>
      <c r="G14655" s="265"/>
    </row>
    <row r="14656" spans="1:7" ht="24" customHeight="1" x14ac:dyDescent="0.2">
      <c r="A14656" s="264" t="s">
        <v>38</v>
      </c>
      <c r="B14656" s="92" t="str">
        <f>IFERROR(VALUE(LEFT(B14657,FIND(".",B14657)-1)),"")</f>
        <v/>
      </c>
      <c r="C14656" s="84" t="str">
        <f>IFERROR(VLOOKUP(B14656,Tabla_CyP,2,FALSE),"")</f>
        <v/>
      </c>
      <c r="E14656" s="90"/>
      <c r="G14656" s="265"/>
    </row>
    <row r="14657" spans="1:7" ht="24" customHeight="1" x14ac:dyDescent="0.2">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
      <c r="A14658" s="264"/>
      <c r="B14658" s="83"/>
      <c r="D14658" s="89"/>
      <c r="E14658" s="90"/>
      <c r="G14658" s="265"/>
    </row>
    <row r="14659" spans="1:7" ht="24" customHeight="1" x14ac:dyDescent="0.2">
      <c r="A14659" s="425" t="s">
        <v>506</v>
      </c>
      <c r="B14659" s="426"/>
      <c r="C14659" s="427" t="s">
        <v>0</v>
      </c>
      <c r="D14659" s="427" t="s">
        <v>26</v>
      </c>
      <c r="E14659" s="429" t="s">
        <v>27</v>
      </c>
      <c r="F14659" s="431" t="s">
        <v>28</v>
      </c>
      <c r="G14659" s="431" t="s">
        <v>29</v>
      </c>
    </row>
    <row r="14660" spans="1:7" ht="24" customHeight="1" x14ac:dyDescent="0.2">
      <c r="A14660" s="94" t="s">
        <v>507</v>
      </c>
      <c r="B14660" s="94" t="s">
        <v>508</v>
      </c>
      <c r="C14660" s="428"/>
      <c r="D14660" s="428"/>
      <c r="E14660" s="430"/>
      <c r="F14660" s="432"/>
      <c r="G14660" s="432"/>
    </row>
    <row r="14661" spans="1:7" ht="24" customHeight="1" x14ac:dyDescent="0.2">
      <c r="A14661" s="267"/>
      <c r="B14661" s="95"/>
      <c r="C14661" s="133" t="s">
        <v>603</v>
      </c>
      <c r="D14661" s="96"/>
      <c r="E14661" s="97"/>
      <c r="F14661" s="98"/>
      <c r="G14661" s="268"/>
    </row>
    <row r="14662" spans="1:7" ht="24" customHeight="1" x14ac:dyDescent="0.2">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
      <c r="A14676" s="270"/>
      <c r="D14676" s="89"/>
      <c r="E14676" s="90"/>
      <c r="F14676" s="256" t="s">
        <v>30</v>
      </c>
      <c r="G14676" s="271">
        <f>SUBTOTAL(9,G14662:G14675)</f>
        <v>0</v>
      </c>
    </row>
    <row r="14677" spans="1:7" ht="24" customHeight="1" x14ac:dyDescent="0.2">
      <c r="A14677" s="270"/>
      <c r="C14677" s="99" t="s">
        <v>604</v>
      </c>
      <c r="D14677" s="89"/>
      <c r="E14677" s="90"/>
      <c r="G14677" s="272"/>
    </row>
    <row r="14678" spans="1:7" ht="24" customHeight="1" x14ac:dyDescent="0.2">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
      <c r="A14686" s="270"/>
      <c r="D14686" s="89"/>
      <c r="E14686" s="90"/>
      <c r="F14686" s="256" t="s">
        <v>31</v>
      </c>
      <c r="G14686" s="271">
        <f>SUBTOTAL(9,G14678:G14685)</f>
        <v>0</v>
      </c>
    </row>
    <row r="14687" spans="1:7" ht="24" customHeight="1" x14ac:dyDescent="0.2">
      <c r="A14687" s="270"/>
      <c r="C14687" s="99" t="s">
        <v>605</v>
      </c>
      <c r="D14687" s="89"/>
      <c r="E14687" s="90"/>
      <c r="G14687" s="272"/>
    </row>
    <row r="14688" spans="1:7" ht="24" customHeight="1" x14ac:dyDescent="0.2">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
      <c r="A14697" s="273"/>
      <c r="B14697" s="89"/>
      <c r="D14697" s="89"/>
      <c r="E14697" s="90"/>
      <c r="F14697" s="256" t="s">
        <v>32</v>
      </c>
      <c r="G14697" s="271">
        <f>SUBTOTAL(9,G14688:G14696)</f>
        <v>0</v>
      </c>
    </row>
    <row r="14698" spans="1:7" ht="24" customHeight="1" x14ac:dyDescent="0.2">
      <c r="A14698" s="274"/>
      <c r="B14698" s="89"/>
      <c r="D14698" s="89"/>
      <c r="E14698" s="90"/>
      <c r="G14698" s="272"/>
    </row>
    <row r="14699" spans="1:7" ht="24" customHeight="1" x14ac:dyDescent="0.2">
      <c r="A14699" s="275" t="str">
        <f>B14657</f>
        <v/>
      </c>
      <c r="B14699" s="276" t="str">
        <f>C14657</f>
        <v/>
      </c>
      <c r="C14699" s="96"/>
      <c r="D14699" s="96" t="s">
        <v>33</v>
      </c>
      <c r="E14699" s="97"/>
      <c r="F14699" s="278" t="s">
        <v>34</v>
      </c>
      <c r="G14699" s="277">
        <f>SUBTOTAL(9,G14662:G14698)</f>
        <v>0</v>
      </c>
    </row>
    <row r="14701" spans="1:7" ht="24" customHeight="1" x14ac:dyDescent="0.2">
      <c r="A14701" s="257" t="s">
        <v>36</v>
      </c>
      <c r="B14701" s="258"/>
      <c r="C14701" s="258"/>
      <c r="D14701" s="258"/>
      <c r="E14701" s="258"/>
      <c r="F14701" s="258"/>
      <c r="G14701" s="259"/>
    </row>
    <row r="14702" spans="1:7" ht="24" customHeight="1" x14ac:dyDescent="0.2">
      <c r="A14702" s="260" t="s">
        <v>601</v>
      </c>
      <c r="B14702" s="85" t="str">
        <f>Comitente</f>
        <v>SUBSECRETARIA DE ARQUITECTURA</v>
      </c>
      <c r="C14702" s="81"/>
      <c r="D14702" s="86"/>
      <c r="E14702" s="86"/>
      <c r="F14702" s="87"/>
      <c r="G14702" s="261"/>
    </row>
    <row r="14703" spans="1:7" ht="24" customHeight="1" x14ac:dyDescent="0.2">
      <c r="A14703" s="260" t="s">
        <v>602</v>
      </c>
      <c r="B14703" s="85">
        <f>Contratista</f>
        <v>0</v>
      </c>
      <c r="C14703" s="82"/>
      <c r="D14703" s="82"/>
      <c r="E14703" s="82"/>
      <c r="F14703" s="88"/>
      <c r="G14703" s="262"/>
    </row>
    <row r="14704" spans="1:7" ht="24" customHeight="1" x14ac:dyDescent="0.2">
      <c r="A14704" s="260" t="s">
        <v>23</v>
      </c>
      <c r="B14704" s="85" t="str">
        <f>Obra</f>
        <v>ENI Nº 66</v>
      </c>
      <c r="C14704" s="82"/>
      <c r="D14704" s="82"/>
      <c r="E14704" s="82"/>
      <c r="F14704" s="88" t="s">
        <v>37</v>
      </c>
      <c r="G14704" s="263">
        <f>Fecha_Base</f>
        <v>0</v>
      </c>
    </row>
    <row r="14705" spans="1:7" ht="24" customHeight="1" x14ac:dyDescent="0.2">
      <c r="A14705" s="264" t="s">
        <v>600</v>
      </c>
      <c r="B14705" s="83" t="str">
        <f>Ubicación</f>
        <v>9 de Julio</v>
      </c>
      <c r="C14705" s="83"/>
      <c r="D14705" s="89"/>
      <c r="E14705" s="90"/>
      <c r="G14705" s="265"/>
    </row>
    <row r="14706" spans="1:7" ht="24" customHeight="1" x14ac:dyDescent="0.2">
      <c r="A14706" s="264" t="s">
        <v>38</v>
      </c>
      <c r="B14706" s="92" t="str">
        <f>IFERROR(VALUE(LEFT(B14707,FIND(".",B14707)-1)),"")</f>
        <v/>
      </c>
      <c r="C14706" s="84" t="str">
        <f>IFERROR(VLOOKUP(B14706,Tabla_CyP,2,FALSE),"")</f>
        <v/>
      </c>
      <c r="E14706" s="90"/>
      <c r="G14706" s="265"/>
    </row>
    <row r="14707" spans="1:7" ht="24" customHeight="1" x14ac:dyDescent="0.2">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
      <c r="A14708" s="264"/>
      <c r="B14708" s="83"/>
      <c r="D14708" s="89"/>
      <c r="E14708" s="90"/>
      <c r="G14708" s="265"/>
    </row>
    <row r="14709" spans="1:7" ht="24" customHeight="1" x14ac:dyDescent="0.2">
      <c r="A14709" s="425" t="s">
        <v>506</v>
      </c>
      <c r="B14709" s="426"/>
      <c r="C14709" s="427" t="s">
        <v>0</v>
      </c>
      <c r="D14709" s="427" t="s">
        <v>26</v>
      </c>
      <c r="E14709" s="429" t="s">
        <v>27</v>
      </c>
      <c r="F14709" s="431" t="s">
        <v>28</v>
      </c>
      <c r="G14709" s="431" t="s">
        <v>29</v>
      </c>
    </row>
    <row r="14710" spans="1:7" ht="24" customHeight="1" x14ac:dyDescent="0.2">
      <c r="A14710" s="94" t="s">
        <v>507</v>
      </c>
      <c r="B14710" s="94" t="s">
        <v>508</v>
      </c>
      <c r="C14710" s="428"/>
      <c r="D14710" s="428"/>
      <c r="E14710" s="430"/>
      <c r="F14710" s="432"/>
      <c r="G14710" s="432"/>
    </row>
    <row r="14711" spans="1:7" ht="24" customHeight="1" x14ac:dyDescent="0.2">
      <c r="A14711" s="267"/>
      <c r="B14711" s="95"/>
      <c r="C14711" s="133" t="s">
        <v>603</v>
      </c>
      <c r="D14711" s="96"/>
      <c r="E14711" s="97"/>
      <c r="F14711" s="98"/>
      <c r="G14711" s="268"/>
    </row>
    <row r="14712" spans="1:7" ht="24" customHeight="1" x14ac:dyDescent="0.2">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
      <c r="A14726" s="270"/>
      <c r="D14726" s="89"/>
      <c r="E14726" s="90"/>
      <c r="F14726" s="256" t="s">
        <v>30</v>
      </c>
      <c r="G14726" s="271">
        <f>SUBTOTAL(9,G14712:G14725)</f>
        <v>0</v>
      </c>
    </row>
    <row r="14727" spans="1:7" ht="24" customHeight="1" x14ac:dyDescent="0.2">
      <c r="A14727" s="270"/>
      <c r="C14727" s="99" t="s">
        <v>604</v>
      </c>
      <c r="D14727" s="89"/>
      <c r="E14727" s="90"/>
      <c r="G14727" s="272"/>
    </row>
    <row r="14728" spans="1:7" ht="24" customHeight="1" x14ac:dyDescent="0.2">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
      <c r="A14736" s="270"/>
      <c r="D14736" s="89"/>
      <c r="E14736" s="90"/>
      <c r="F14736" s="256" t="s">
        <v>31</v>
      </c>
      <c r="G14736" s="271">
        <f>SUBTOTAL(9,G14728:G14735)</f>
        <v>0</v>
      </c>
    </row>
    <row r="14737" spans="1:7" ht="24" customHeight="1" x14ac:dyDescent="0.2">
      <c r="A14737" s="270"/>
      <c r="C14737" s="99" t="s">
        <v>605</v>
      </c>
      <c r="D14737" s="89"/>
      <c r="E14737" s="90"/>
      <c r="G14737" s="272"/>
    </row>
    <row r="14738" spans="1:7" ht="24" customHeight="1" x14ac:dyDescent="0.2">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
      <c r="A14747" s="273"/>
      <c r="B14747" s="89"/>
      <c r="D14747" s="89"/>
      <c r="E14747" s="90"/>
      <c r="F14747" s="256" t="s">
        <v>32</v>
      </c>
      <c r="G14747" s="271">
        <f>SUBTOTAL(9,G14738:G14746)</f>
        <v>0</v>
      </c>
    </row>
    <row r="14748" spans="1:7" ht="24" customHeight="1" x14ac:dyDescent="0.2">
      <c r="A14748" s="274"/>
      <c r="B14748" s="89"/>
      <c r="D14748" s="89"/>
      <c r="E14748" s="90"/>
      <c r="G14748" s="272"/>
    </row>
    <row r="14749" spans="1:7" ht="24" customHeight="1" x14ac:dyDescent="0.2">
      <c r="A14749" s="275" t="str">
        <f>B14707</f>
        <v/>
      </c>
      <c r="B14749" s="276" t="str">
        <f>C14707</f>
        <v/>
      </c>
      <c r="C14749" s="96"/>
      <c r="D14749" s="96" t="s">
        <v>33</v>
      </c>
      <c r="E14749" s="97"/>
      <c r="F14749" s="278" t="s">
        <v>34</v>
      </c>
      <c r="G14749" s="277">
        <f>SUBTOTAL(9,G14712:G14748)</f>
        <v>0</v>
      </c>
    </row>
    <row r="14751" spans="1:7" ht="24" customHeight="1" x14ac:dyDescent="0.2">
      <c r="A14751" s="257" t="s">
        <v>36</v>
      </c>
      <c r="B14751" s="258"/>
      <c r="C14751" s="258"/>
      <c r="D14751" s="258"/>
      <c r="E14751" s="258"/>
      <c r="F14751" s="258"/>
      <c r="G14751" s="259"/>
    </row>
    <row r="14752" spans="1:7" ht="24" customHeight="1" x14ac:dyDescent="0.2">
      <c r="A14752" s="260" t="s">
        <v>601</v>
      </c>
      <c r="B14752" s="85" t="str">
        <f>Comitente</f>
        <v>SUBSECRETARIA DE ARQUITECTURA</v>
      </c>
      <c r="C14752" s="81"/>
      <c r="D14752" s="86"/>
      <c r="E14752" s="86"/>
      <c r="F14752" s="87"/>
      <c r="G14752" s="261"/>
    </row>
    <row r="14753" spans="1:7" ht="24" customHeight="1" x14ac:dyDescent="0.2">
      <c r="A14753" s="260" t="s">
        <v>602</v>
      </c>
      <c r="B14753" s="85">
        <f>Contratista</f>
        <v>0</v>
      </c>
      <c r="C14753" s="82"/>
      <c r="D14753" s="82"/>
      <c r="E14753" s="82"/>
      <c r="F14753" s="88"/>
      <c r="G14753" s="262"/>
    </row>
    <row r="14754" spans="1:7" ht="24" customHeight="1" x14ac:dyDescent="0.2">
      <c r="A14754" s="260" t="s">
        <v>23</v>
      </c>
      <c r="B14754" s="85" t="str">
        <f>Obra</f>
        <v>ENI Nº 66</v>
      </c>
      <c r="C14754" s="82"/>
      <c r="D14754" s="82"/>
      <c r="E14754" s="82"/>
      <c r="F14754" s="88" t="s">
        <v>37</v>
      </c>
      <c r="G14754" s="263">
        <f>Fecha_Base</f>
        <v>0</v>
      </c>
    </row>
    <row r="14755" spans="1:7" ht="24" customHeight="1" x14ac:dyDescent="0.2">
      <c r="A14755" s="264" t="s">
        <v>600</v>
      </c>
      <c r="B14755" s="83" t="str">
        <f>Ubicación</f>
        <v>9 de Julio</v>
      </c>
      <c r="C14755" s="83"/>
      <c r="D14755" s="89"/>
      <c r="E14755" s="90"/>
      <c r="G14755" s="265"/>
    </row>
    <row r="14756" spans="1:7" ht="24" customHeight="1" x14ac:dyDescent="0.2">
      <c r="A14756" s="264" t="s">
        <v>38</v>
      </c>
      <c r="B14756" s="92" t="str">
        <f>IFERROR(VALUE(LEFT(B14757,FIND(".",B14757)-1)),"")</f>
        <v/>
      </c>
      <c r="C14756" s="84" t="str">
        <f>IFERROR(VLOOKUP(B14756,Tabla_CyP,2,FALSE),"")</f>
        <v/>
      </c>
      <c r="E14756" s="90"/>
      <c r="G14756" s="265"/>
    </row>
    <row r="14757" spans="1:7" ht="24" customHeight="1" x14ac:dyDescent="0.2">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
      <c r="A14758" s="264"/>
      <c r="B14758" s="83"/>
      <c r="D14758" s="89"/>
      <c r="E14758" s="90"/>
      <c r="G14758" s="265"/>
    </row>
    <row r="14759" spans="1:7" ht="24" customHeight="1" x14ac:dyDescent="0.2">
      <c r="A14759" s="425" t="s">
        <v>506</v>
      </c>
      <c r="B14759" s="426"/>
      <c r="C14759" s="427" t="s">
        <v>0</v>
      </c>
      <c r="D14759" s="427" t="s">
        <v>26</v>
      </c>
      <c r="E14759" s="429" t="s">
        <v>27</v>
      </c>
      <c r="F14759" s="431" t="s">
        <v>28</v>
      </c>
      <c r="G14759" s="431" t="s">
        <v>29</v>
      </c>
    </row>
    <row r="14760" spans="1:7" ht="24" customHeight="1" x14ac:dyDescent="0.2">
      <c r="A14760" s="94" t="s">
        <v>507</v>
      </c>
      <c r="B14760" s="94" t="s">
        <v>508</v>
      </c>
      <c r="C14760" s="428"/>
      <c r="D14760" s="428"/>
      <c r="E14760" s="430"/>
      <c r="F14760" s="432"/>
      <c r="G14760" s="432"/>
    </row>
    <row r="14761" spans="1:7" ht="24" customHeight="1" x14ac:dyDescent="0.2">
      <c r="A14761" s="267"/>
      <c r="B14761" s="95"/>
      <c r="C14761" s="133" t="s">
        <v>603</v>
      </c>
      <c r="D14761" s="96"/>
      <c r="E14761" s="97"/>
      <c r="F14761" s="98"/>
      <c r="G14761" s="268"/>
    </row>
    <row r="14762" spans="1:7" ht="24" customHeight="1" x14ac:dyDescent="0.2">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
      <c r="A14776" s="270"/>
      <c r="D14776" s="89"/>
      <c r="E14776" s="90"/>
      <c r="F14776" s="256" t="s">
        <v>30</v>
      </c>
      <c r="G14776" s="271">
        <f>SUBTOTAL(9,G14762:G14775)</f>
        <v>0</v>
      </c>
    </row>
    <row r="14777" spans="1:7" ht="24" customHeight="1" x14ac:dyDescent="0.2">
      <c r="A14777" s="270"/>
      <c r="C14777" s="99" t="s">
        <v>604</v>
      </c>
      <c r="D14777" s="89"/>
      <c r="E14777" s="90"/>
      <c r="G14777" s="272"/>
    </row>
    <row r="14778" spans="1:7" ht="24" customHeight="1" x14ac:dyDescent="0.2">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
      <c r="A14786" s="270"/>
      <c r="D14786" s="89"/>
      <c r="E14786" s="90"/>
      <c r="F14786" s="256" t="s">
        <v>31</v>
      </c>
      <c r="G14786" s="271">
        <f>SUBTOTAL(9,G14778:G14785)</f>
        <v>0</v>
      </c>
    </row>
    <row r="14787" spans="1:7" ht="24" customHeight="1" x14ac:dyDescent="0.2">
      <c r="A14787" s="270"/>
      <c r="C14787" s="99" t="s">
        <v>605</v>
      </c>
      <c r="D14787" s="89"/>
      <c r="E14787" s="90"/>
      <c r="G14787" s="272"/>
    </row>
    <row r="14788" spans="1:7" ht="24" customHeight="1" x14ac:dyDescent="0.2">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
      <c r="A14797" s="273"/>
      <c r="B14797" s="89"/>
      <c r="D14797" s="89"/>
      <c r="E14797" s="90"/>
      <c r="F14797" s="256" t="s">
        <v>32</v>
      </c>
      <c r="G14797" s="271">
        <f>SUBTOTAL(9,G14788:G14796)</f>
        <v>0</v>
      </c>
    </row>
    <row r="14798" spans="1:7" ht="24" customHeight="1" x14ac:dyDescent="0.2">
      <c r="A14798" s="274"/>
      <c r="B14798" s="89"/>
      <c r="D14798" s="89"/>
      <c r="E14798" s="90"/>
      <c r="G14798" s="272"/>
    </row>
    <row r="14799" spans="1:7" ht="24" customHeight="1" x14ac:dyDescent="0.2">
      <c r="A14799" s="275" t="str">
        <f>B14757</f>
        <v/>
      </c>
      <c r="B14799" s="276" t="str">
        <f>C14757</f>
        <v/>
      </c>
      <c r="C14799" s="96"/>
      <c r="D14799" s="96" t="s">
        <v>33</v>
      </c>
      <c r="E14799" s="97"/>
      <c r="F14799" s="278" t="s">
        <v>34</v>
      </c>
      <c r="G14799" s="277">
        <f>SUBTOTAL(9,G14762:G14798)</f>
        <v>0</v>
      </c>
    </row>
    <row r="14801" spans="1:7" ht="24" customHeight="1" x14ac:dyDescent="0.2">
      <c r="A14801" s="257" t="s">
        <v>36</v>
      </c>
      <c r="B14801" s="258"/>
      <c r="C14801" s="258"/>
      <c r="D14801" s="258"/>
      <c r="E14801" s="258"/>
      <c r="F14801" s="258"/>
      <c r="G14801" s="259"/>
    </row>
    <row r="14802" spans="1:7" ht="24" customHeight="1" x14ac:dyDescent="0.2">
      <c r="A14802" s="260" t="s">
        <v>601</v>
      </c>
      <c r="B14802" s="85" t="str">
        <f>Comitente</f>
        <v>SUBSECRETARIA DE ARQUITECTURA</v>
      </c>
      <c r="C14802" s="81"/>
      <c r="D14802" s="86"/>
      <c r="E14802" s="86"/>
      <c r="F14802" s="87"/>
      <c r="G14802" s="261"/>
    </row>
    <row r="14803" spans="1:7" ht="24" customHeight="1" x14ac:dyDescent="0.2">
      <c r="A14803" s="260" t="s">
        <v>602</v>
      </c>
      <c r="B14803" s="85">
        <f>Contratista</f>
        <v>0</v>
      </c>
      <c r="C14803" s="82"/>
      <c r="D14803" s="82"/>
      <c r="E14803" s="82"/>
      <c r="F14803" s="88"/>
      <c r="G14803" s="262"/>
    </row>
    <row r="14804" spans="1:7" ht="24" customHeight="1" x14ac:dyDescent="0.2">
      <c r="A14804" s="260" t="s">
        <v>23</v>
      </c>
      <c r="B14804" s="85" t="str">
        <f>Obra</f>
        <v>ENI Nº 66</v>
      </c>
      <c r="C14804" s="82"/>
      <c r="D14804" s="82"/>
      <c r="E14804" s="82"/>
      <c r="F14804" s="88" t="s">
        <v>37</v>
      </c>
      <c r="G14804" s="263">
        <f>Fecha_Base</f>
        <v>0</v>
      </c>
    </row>
    <row r="14805" spans="1:7" ht="24" customHeight="1" x14ac:dyDescent="0.2">
      <c r="A14805" s="264" t="s">
        <v>600</v>
      </c>
      <c r="B14805" s="83" t="str">
        <f>Ubicación</f>
        <v>9 de Julio</v>
      </c>
      <c r="C14805" s="83"/>
      <c r="D14805" s="89"/>
      <c r="E14805" s="90"/>
      <c r="G14805" s="265"/>
    </row>
    <row r="14806" spans="1:7" ht="24" customHeight="1" x14ac:dyDescent="0.2">
      <c r="A14806" s="264" t="s">
        <v>38</v>
      </c>
      <c r="B14806" s="92" t="str">
        <f>IFERROR(VALUE(LEFT(B14807,FIND(".",B14807)-1)),"")</f>
        <v/>
      </c>
      <c r="C14806" s="84" t="str">
        <f>IFERROR(VLOOKUP(B14806,Tabla_CyP,2,FALSE),"")</f>
        <v/>
      </c>
      <c r="E14806" s="90"/>
      <c r="G14806" s="265"/>
    </row>
    <row r="14807" spans="1:7" ht="24" customHeight="1" x14ac:dyDescent="0.2">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
      <c r="A14808" s="264"/>
      <c r="B14808" s="83"/>
      <c r="D14808" s="89"/>
      <c r="E14808" s="90"/>
      <c r="G14808" s="265"/>
    </row>
    <row r="14809" spans="1:7" ht="24" customHeight="1" x14ac:dyDescent="0.2">
      <c r="A14809" s="425" t="s">
        <v>506</v>
      </c>
      <c r="B14809" s="426"/>
      <c r="C14809" s="427" t="s">
        <v>0</v>
      </c>
      <c r="D14809" s="427" t="s">
        <v>26</v>
      </c>
      <c r="E14809" s="429" t="s">
        <v>27</v>
      </c>
      <c r="F14809" s="431" t="s">
        <v>28</v>
      </c>
      <c r="G14809" s="431" t="s">
        <v>29</v>
      </c>
    </row>
    <row r="14810" spans="1:7" ht="24" customHeight="1" x14ac:dyDescent="0.2">
      <c r="A14810" s="94" t="s">
        <v>507</v>
      </c>
      <c r="B14810" s="94" t="s">
        <v>508</v>
      </c>
      <c r="C14810" s="428"/>
      <c r="D14810" s="428"/>
      <c r="E14810" s="430"/>
      <c r="F14810" s="432"/>
      <c r="G14810" s="432"/>
    </row>
    <row r="14811" spans="1:7" ht="24" customHeight="1" x14ac:dyDescent="0.2">
      <c r="A14811" s="267"/>
      <c r="B14811" s="95"/>
      <c r="C14811" s="133" t="s">
        <v>603</v>
      </c>
      <c r="D14811" s="96"/>
      <c r="E14811" s="97"/>
      <c r="F14811" s="98"/>
      <c r="G14811" s="268"/>
    </row>
    <row r="14812" spans="1:7" ht="24" customHeight="1" x14ac:dyDescent="0.2">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
      <c r="A14826" s="270"/>
      <c r="D14826" s="89"/>
      <c r="E14826" s="90"/>
      <c r="F14826" s="256" t="s">
        <v>30</v>
      </c>
      <c r="G14826" s="271">
        <f>SUBTOTAL(9,G14812:G14825)</f>
        <v>0</v>
      </c>
    </row>
    <row r="14827" spans="1:7" ht="24" customHeight="1" x14ac:dyDescent="0.2">
      <c r="A14827" s="270"/>
      <c r="C14827" s="99" t="s">
        <v>604</v>
      </c>
      <c r="D14827" s="89"/>
      <c r="E14827" s="90"/>
      <c r="G14827" s="272"/>
    </row>
    <row r="14828" spans="1:7" ht="24" customHeight="1" x14ac:dyDescent="0.2">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
      <c r="A14836" s="270"/>
      <c r="D14836" s="89"/>
      <c r="E14836" s="90"/>
      <c r="F14836" s="256" t="s">
        <v>31</v>
      </c>
      <c r="G14836" s="271">
        <f>SUBTOTAL(9,G14828:G14835)</f>
        <v>0</v>
      </c>
    </row>
    <row r="14837" spans="1:7" ht="24" customHeight="1" x14ac:dyDescent="0.2">
      <c r="A14837" s="270"/>
      <c r="C14837" s="99" t="s">
        <v>605</v>
      </c>
      <c r="D14837" s="89"/>
      <c r="E14837" s="90"/>
      <c r="G14837" s="272"/>
    </row>
    <row r="14838" spans="1:7" ht="24" customHeight="1" x14ac:dyDescent="0.2">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
      <c r="A14847" s="273"/>
      <c r="B14847" s="89"/>
      <c r="D14847" s="89"/>
      <c r="E14847" s="90"/>
      <c r="F14847" s="256" t="s">
        <v>32</v>
      </c>
      <c r="G14847" s="271">
        <f>SUBTOTAL(9,G14838:G14846)</f>
        <v>0</v>
      </c>
    </row>
    <row r="14848" spans="1:7" ht="24" customHeight="1" x14ac:dyDescent="0.2">
      <c r="A14848" s="274"/>
      <c r="B14848" s="89"/>
      <c r="D14848" s="89"/>
      <c r="E14848" s="90"/>
      <c r="G14848" s="272"/>
    </row>
    <row r="14849" spans="1:7" ht="24" customHeight="1" x14ac:dyDescent="0.2">
      <c r="A14849" s="275" t="str">
        <f>B14807</f>
        <v/>
      </c>
      <c r="B14849" s="276" t="str">
        <f>C14807</f>
        <v/>
      </c>
      <c r="C14849" s="96"/>
      <c r="D14849" s="96" t="s">
        <v>33</v>
      </c>
      <c r="E14849" s="97"/>
      <c r="F14849" s="278" t="s">
        <v>34</v>
      </c>
      <c r="G14849" s="277">
        <f>SUBTOTAL(9,G14812:G14848)</f>
        <v>0</v>
      </c>
    </row>
    <row r="14851" spans="1:7" ht="24" customHeight="1" x14ac:dyDescent="0.2">
      <c r="A14851" s="257" t="s">
        <v>36</v>
      </c>
      <c r="B14851" s="258"/>
      <c r="C14851" s="258"/>
      <c r="D14851" s="258"/>
      <c r="E14851" s="258"/>
      <c r="F14851" s="258"/>
      <c r="G14851" s="259"/>
    </row>
    <row r="14852" spans="1:7" ht="24" customHeight="1" x14ac:dyDescent="0.2">
      <c r="A14852" s="260" t="s">
        <v>601</v>
      </c>
      <c r="B14852" s="85" t="str">
        <f>Comitente</f>
        <v>SUBSECRETARIA DE ARQUITECTURA</v>
      </c>
      <c r="C14852" s="81"/>
      <c r="D14852" s="86"/>
      <c r="E14852" s="86"/>
      <c r="F14852" s="87"/>
      <c r="G14852" s="261"/>
    </row>
    <row r="14853" spans="1:7" ht="24" customHeight="1" x14ac:dyDescent="0.2">
      <c r="A14853" s="260" t="s">
        <v>602</v>
      </c>
      <c r="B14853" s="85">
        <f>Contratista</f>
        <v>0</v>
      </c>
      <c r="C14853" s="82"/>
      <c r="D14853" s="82"/>
      <c r="E14853" s="82"/>
      <c r="F14853" s="88"/>
      <c r="G14853" s="262"/>
    </row>
    <row r="14854" spans="1:7" ht="24" customHeight="1" x14ac:dyDescent="0.2">
      <c r="A14854" s="260" t="s">
        <v>23</v>
      </c>
      <c r="B14854" s="85" t="str">
        <f>Obra</f>
        <v>ENI Nº 66</v>
      </c>
      <c r="C14854" s="82"/>
      <c r="D14854" s="82"/>
      <c r="E14854" s="82"/>
      <c r="F14854" s="88" t="s">
        <v>37</v>
      </c>
      <c r="G14854" s="263">
        <f>Fecha_Base</f>
        <v>0</v>
      </c>
    </row>
    <row r="14855" spans="1:7" ht="24" customHeight="1" x14ac:dyDescent="0.2">
      <c r="A14855" s="264" t="s">
        <v>600</v>
      </c>
      <c r="B14855" s="83" t="str">
        <f>Ubicación</f>
        <v>9 de Julio</v>
      </c>
      <c r="C14855" s="83"/>
      <c r="D14855" s="89"/>
      <c r="E14855" s="90"/>
      <c r="G14855" s="265"/>
    </row>
    <row r="14856" spans="1:7" ht="24" customHeight="1" x14ac:dyDescent="0.2">
      <c r="A14856" s="264" t="s">
        <v>38</v>
      </c>
      <c r="B14856" s="92" t="str">
        <f>IFERROR(VALUE(LEFT(B14857,FIND(".",B14857)-1)),"")</f>
        <v/>
      </c>
      <c r="C14856" s="84" t="str">
        <f>IFERROR(VLOOKUP(B14856,Tabla_CyP,2,FALSE),"")</f>
        <v/>
      </c>
      <c r="E14856" s="90"/>
      <c r="G14856" s="265"/>
    </row>
    <row r="14857" spans="1:7" ht="24" customHeight="1" x14ac:dyDescent="0.2">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
      <c r="A14858" s="264"/>
      <c r="B14858" s="83"/>
      <c r="D14858" s="89"/>
      <c r="E14858" s="90"/>
      <c r="G14858" s="265"/>
    </row>
    <row r="14859" spans="1:7" ht="24" customHeight="1" x14ac:dyDescent="0.2">
      <c r="A14859" s="425" t="s">
        <v>506</v>
      </c>
      <c r="B14859" s="426"/>
      <c r="C14859" s="427" t="s">
        <v>0</v>
      </c>
      <c r="D14859" s="427" t="s">
        <v>26</v>
      </c>
      <c r="E14859" s="429" t="s">
        <v>27</v>
      </c>
      <c r="F14859" s="431" t="s">
        <v>28</v>
      </c>
      <c r="G14859" s="431" t="s">
        <v>29</v>
      </c>
    </row>
    <row r="14860" spans="1:7" ht="24" customHeight="1" x14ac:dyDescent="0.2">
      <c r="A14860" s="94" t="s">
        <v>507</v>
      </c>
      <c r="B14860" s="94" t="s">
        <v>508</v>
      </c>
      <c r="C14860" s="428"/>
      <c r="D14860" s="428"/>
      <c r="E14860" s="430"/>
      <c r="F14860" s="432"/>
      <c r="G14860" s="432"/>
    </row>
    <row r="14861" spans="1:7" ht="24" customHeight="1" x14ac:dyDescent="0.2">
      <c r="A14861" s="267"/>
      <c r="B14861" s="95"/>
      <c r="C14861" s="133" t="s">
        <v>603</v>
      </c>
      <c r="D14861" s="96"/>
      <c r="E14861" s="97"/>
      <c r="F14861" s="98"/>
      <c r="G14861" s="268"/>
    </row>
    <row r="14862" spans="1:7" ht="24" customHeight="1" x14ac:dyDescent="0.2">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
      <c r="A14876" s="270"/>
      <c r="D14876" s="89"/>
      <c r="E14876" s="90"/>
      <c r="F14876" s="256" t="s">
        <v>30</v>
      </c>
      <c r="G14876" s="271">
        <f>SUBTOTAL(9,G14862:G14875)</f>
        <v>0</v>
      </c>
    </row>
    <row r="14877" spans="1:7" ht="24" customHeight="1" x14ac:dyDescent="0.2">
      <c r="A14877" s="270"/>
      <c r="C14877" s="99" t="s">
        <v>604</v>
      </c>
      <c r="D14877" s="89"/>
      <c r="E14877" s="90"/>
      <c r="G14877" s="272"/>
    </row>
    <row r="14878" spans="1:7" ht="24" customHeight="1" x14ac:dyDescent="0.2">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
      <c r="A14886" s="270"/>
      <c r="D14886" s="89"/>
      <c r="E14886" s="90"/>
      <c r="F14886" s="256" t="s">
        <v>31</v>
      </c>
      <c r="G14886" s="271">
        <f>SUBTOTAL(9,G14878:G14885)</f>
        <v>0</v>
      </c>
    </row>
    <row r="14887" spans="1:7" ht="24" customHeight="1" x14ac:dyDescent="0.2">
      <c r="A14887" s="270"/>
      <c r="C14887" s="99" t="s">
        <v>605</v>
      </c>
      <c r="D14887" s="89"/>
      <c r="E14887" s="90"/>
      <c r="G14887" s="272"/>
    </row>
    <row r="14888" spans="1:7" ht="24" customHeight="1" x14ac:dyDescent="0.2">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
      <c r="A14897" s="273"/>
      <c r="B14897" s="89"/>
      <c r="D14897" s="89"/>
      <c r="E14897" s="90"/>
      <c r="F14897" s="256" t="s">
        <v>32</v>
      </c>
      <c r="G14897" s="271">
        <f>SUBTOTAL(9,G14888:G14896)</f>
        <v>0</v>
      </c>
    </row>
    <row r="14898" spans="1:7" ht="24" customHeight="1" x14ac:dyDescent="0.2">
      <c r="A14898" s="274"/>
      <c r="B14898" s="89"/>
      <c r="D14898" s="89"/>
      <c r="E14898" s="90"/>
      <c r="G14898" s="272"/>
    </row>
    <row r="14899" spans="1:7" ht="24" customHeight="1" x14ac:dyDescent="0.2">
      <c r="A14899" s="275" t="str">
        <f>B14857</f>
        <v/>
      </c>
      <c r="B14899" s="276" t="str">
        <f>C14857</f>
        <v/>
      </c>
      <c r="C14899" s="96"/>
      <c r="D14899" s="96" t="s">
        <v>33</v>
      </c>
      <c r="E14899" s="97"/>
      <c r="F14899" s="278" t="s">
        <v>34</v>
      </c>
      <c r="G14899" s="277">
        <f>SUBTOTAL(9,G14862:G14898)</f>
        <v>0</v>
      </c>
    </row>
    <row r="14901" spans="1:7" ht="24" customHeight="1" x14ac:dyDescent="0.2">
      <c r="A14901" s="257" t="s">
        <v>36</v>
      </c>
      <c r="B14901" s="258"/>
      <c r="C14901" s="258"/>
      <c r="D14901" s="258"/>
      <c r="E14901" s="258"/>
      <c r="F14901" s="258"/>
      <c r="G14901" s="259"/>
    </row>
    <row r="14902" spans="1:7" ht="24" customHeight="1" x14ac:dyDescent="0.2">
      <c r="A14902" s="260" t="s">
        <v>601</v>
      </c>
      <c r="B14902" s="85" t="str">
        <f>Comitente</f>
        <v>SUBSECRETARIA DE ARQUITECTURA</v>
      </c>
      <c r="C14902" s="81"/>
      <c r="D14902" s="86"/>
      <c r="E14902" s="86"/>
      <c r="F14902" s="87"/>
      <c r="G14902" s="261"/>
    </row>
    <row r="14903" spans="1:7" ht="24" customHeight="1" x14ac:dyDescent="0.2">
      <c r="A14903" s="260" t="s">
        <v>602</v>
      </c>
      <c r="B14903" s="85">
        <f>Contratista</f>
        <v>0</v>
      </c>
      <c r="C14903" s="82"/>
      <c r="D14903" s="82"/>
      <c r="E14903" s="82"/>
      <c r="F14903" s="88"/>
      <c r="G14903" s="262"/>
    </row>
    <row r="14904" spans="1:7" ht="24" customHeight="1" x14ac:dyDescent="0.2">
      <c r="A14904" s="260" t="s">
        <v>23</v>
      </c>
      <c r="B14904" s="85" t="str">
        <f>Obra</f>
        <v>ENI Nº 66</v>
      </c>
      <c r="C14904" s="82"/>
      <c r="D14904" s="82"/>
      <c r="E14904" s="82"/>
      <c r="F14904" s="88" t="s">
        <v>37</v>
      </c>
      <c r="G14904" s="263">
        <f>Fecha_Base</f>
        <v>0</v>
      </c>
    </row>
    <row r="14905" spans="1:7" ht="24" customHeight="1" x14ac:dyDescent="0.2">
      <c r="A14905" s="264" t="s">
        <v>600</v>
      </c>
      <c r="B14905" s="83" t="str">
        <f>Ubicación</f>
        <v>9 de Julio</v>
      </c>
      <c r="C14905" s="83"/>
      <c r="D14905" s="89"/>
      <c r="E14905" s="90"/>
      <c r="G14905" s="265"/>
    </row>
    <row r="14906" spans="1:7" ht="24" customHeight="1" x14ac:dyDescent="0.2">
      <c r="A14906" s="264" t="s">
        <v>38</v>
      </c>
      <c r="B14906" s="92" t="str">
        <f>IFERROR(VALUE(LEFT(B14907,FIND(".",B14907)-1)),"")</f>
        <v/>
      </c>
      <c r="C14906" s="84" t="str">
        <f>IFERROR(VLOOKUP(B14906,Tabla_CyP,2,FALSE),"")</f>
        <v/>
      </c>
      <c r="E14906" s="90"/>
      <c r="G14906" s="265"/>
    </row>
    <row r="14907" spans="1:7" ht="24" customHeight="1" x14ac:dyDescent="0.2">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
      <c r="A14908" s="264"/>
      <c r="B14908" s="83"/>
      <c r="D14908" s="89"/>
      <c r="E14908" s="90"/>
      <c r="G14908" s="265"/>
    </row>
    <row r="14909" spans="1:7" ht="24" customHeight="1" x14ac:dyDescent="0.2">
      <c r="A14909" s="425" t="s">
        <v>506</v>
      </c>
      <c r="B14909" s="426"/>
      <c r="C14909" s="427" t="s">
        <v>0</v>
      </c>
      <c r="D14909" s="427" t="s">
        <v>26</v>
      </c>
      <c r="E14909" s="429" t="s">
        <v>27</v>
      </c>
      <c r="F14909" s="431" t="s">
        <v>28</v>
      </c>
      <c r="G14909" s="431" t="s">
        <v>29</v>
      </c>
    </row>
    <row r="14910" spans="1:7" ht="24" customHeight="1" x14ac:dyDescent="0.2">
      <c r="A14910" s="94" t="s">
        <v>507</v>
      </c>
      <c r="B14910" s="94" t="s">
        <v>508</v>
      </c>
      <c r="C14910" s="428"/>
      <c r="D14910" s="428"/>
      <c r="E14910" s="430"/>
      <c r="F14910" s="432"/>
      <c r="G14910" s="432"/>
    </row>
    <row r="14911" spans="1:7" ht="24" customHeight="1" x14ac:dyDescent="0.2">
      <c r="A14911" s="267"/>
      <c r="B14911" s="95"/>
      <c r="C14911" s="133" t="s">
        <v>603</v>
      </c>
      <c r="D14911" s="96"/>
      <c r="E14911" s="97"/>
      <c r="F14911" s="98"/>
      <c r="G14911" s="268"/>
    </row>
    <row r="14912" spans="1:7" ht="24" customHeight="1" x14ac:dyDescent="0.2">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
      <c r="A14926" s="270"/>
      <c r="D14926" s="89"/>
      <c r="E14926" s="90"/>
      <c r="F14926" s="256" t="s">
        <v>30</v>
      </c>
      <c r="G14926" s="271">
        <f>SUBTOTAL(9,G14912:G14925)</f>
        <v>0</v>
      </c>
    </row>
    <row r="14927" spans="1:7" ht="24" customHeight="1" x14ac:dyDescent="0.2">
      <c r="A14927" s="270"/>
      <c r="C14927" s="99" t="s">
        <v>604</v>
      </c>
      <c r="D14927" s="89"/>
      <c r="E14927" s="90"/>
      <c r="G14927" s="272"/>
    </row>
    <row r="14928" spans="1:7" ht="24" customHeight="1" x14ac:dyDescent="0.2">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
      <c r="A14936" s="270"/>
      <c r="D14936" s="89"/>
      <c r="E14936" s="90"/>
      <c r="F14936" s="256" t="s">
        <v>31</v>
      </c>
      <c r="G14936" s="271">
        <f>SUBTOTAL(9,G14928:G14935)</f>
        <v>0</v>
      </c>
    </row>
    <row r="14937" spans="1:7" ht="24" customHeight="1" x14ac:dyDescent="0.2">
      <c r="A14937" s="270"/>
      <c r="C14937" s="99" t="s">
        <v>605</v>
      </c>
      <c r="D14937" s="89"/>
      <c r="E14937" s="90"/>
      <c r="G14937" s="272"/>
    </row>
    <row r="14938" spans="1:7" ht="24" customHeight="1" x14ac:dyDescent="0.2">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
      <c r="A14947" s="273"/>
      <c r="B14947" s="89"/>
      <c r="D14947" s="89"/>
      <c r="E14947" s="90"/>
      <c r="F14947" s="256" t="s">
        <v>32</v>
      </c>
      <c r="G14947" s="271">
        <f>SUBTOTAL(9,G14938:G14946)</f>
        <v>0</v>
      </c>
    </row>
    <row r="14948" spans="1:7" ht="24" customHeight="1" x14ac:dyDescent="0.2">
      <c r="A14948" s="274"/>
      <c r="B14948" s="89"/>
      <c r="D14948" s="89"/>
      <c r="E14948" s="90"/>
      <c r="G14948" s="272"/>
    </row>
    <row r="14949" spans="1:7" ht="24" customHeight="1" x14ac:dyDescent="0.2">
      <c r="A14949" s="275" t="str">
        <f>B14907</f>
        <v/>
      </c>
      <c r="B14949" s="276" t="str">
        <f>C14907</f>
        <v/>
      </c>
      <c r="C14949" s="96"/>
      <c r="D14949" s="96" t="s">
        <v>33</v>
      </c>
      <c r="E14949" s="97"/>
      <c r="F14949" s="278" t="s">
        <v>34</v>
      </c>
      <c r="G14949" s="277">
        <f>SUBTOTAL(9,G14912:G14948)</f>
        <v>0</v>
      </c>
    </row>
    <row r="14951" spans="1:7" ht="24" customHeight="1" x14ac:dyDescent="0.2">
      <c r="A14951" s="257" t="s">
        <v>36</v>
      </c>
      <c r="B14951" s="258"/>
      <c r="C14951" s="258"/>
      <c r="D14951" s="258"/>
      <c r="E14951" s="258"/>
      <c r="F14951" s="258"/>
      <c r="G14951" s="259"/>
    </row>
    <row r="14952" spans="1:7" ht="24" customHeight="1" x14ac:dyDescent="0.2">
      <c r="A14952" s="260" t="s">
        <v>601</v>
      </c>
      <c r="B14952" s="85" t="str">
        <f>Comitente</f>
        <v>SUBSECRETARIA DE ARQUITECTURA</v>
      </c>
      <c r="C14952" s="81"/>
      <c r="D14952" s="86"/>
      <c r="E14952" s="86"/>
      <c r="F14952" s="87"/>
      <c r="G14952" s="261"/>
    </row>
    <row r="14953" spans="1:7" ht="24" customHeight="1" x14ac:dyDescent="0.2">
      <c r="A14953" s="260" t="s">
        <v>602</v>
      </c>
      <c r="B14953" s="85">
        <f>Contratista</f>
        <v>0</v>
      </c>
      <c r="C14953" s="82"/>
      <c r="D14953" s="82"/>
      <c r="E14953" s="82"/>
      <c r="F14953" s="88"/>
      <c r="G14953" s="262"/>
    </row>
    <row r="14954" spans="1:7" ht="24" customHeight="1" x14ac:dyDescent="0.2">
      <c r="A14954" s="260" t="s">
        <v>23</v>
      </c>
      <c r="B14954" s="85" t="str">
        <f>Obra</f>
        <v>ENI Nº 66</v>
      </c>
      <c r="C14954" s="82"/>
      <c r="D14954" s="82"/>
      <c r="E14954" s="82"/>
      <c r="F14954" s="88" t="s">
        <v>37</v>
      </c>
      <c r="G14954" s="263">
        <f>Fecha_Base</f>
        <v>0</v>
      </c>
    </row>
    <row r="14955" spans="1:7" ht="24" customHeight="1" x14ac:dyDescent="0.2">
      <c r="A14955" s="264" t="s">
        <v>600</v>
      </c>
      <c r="B14955" s="83" t="str">
        <f>Ubicación</f>
        <v>9 de Julio</v>
      </c>
      <c r="C14955" s="83"/>
      <c r="D14955" s="89"/>
      <c r="E14955" s="90"/>
      <c r="G14955" s="265"/>
    </row>
    <row r="14956" spans="1:7" ht="24" customHeight="1" x14ac:dyDescent="0.2">
      <c r="A14956" s="264" t="s">
        <v>38</v>
      </c>
      <c r="B14956" s="92" t="str">
        <f>IFERROR(VALUE(LEFT(B14957,FIND(".",B14957)-1)),"")</f>
        <v/>
      </c>
      <c r="C14956" s="84" t="str">
        <f>IFERROR(VLOOKUP(B14956,Tabla_CyP,2,FALSE),"")</f>
        <v/>
      </c>
      <c r="E14956" s="90"/>
      <c r="G14956" s="265"/>
    </row>
    <row r="14957" spans="1:7" ht="24" customHeight="1" x14ac:dyDescent="0.2">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
      <c r="A14958" s="264"/>
      <c r="B14958" s="83"/>
      <c r="D14958" s="89"/>
      <c r="E14958" s="90"/>
      <c r="G14958" s="265"/>
    </row>
    <row r="14959" spans="1:7" ht="24" customHeight="1" x14ac:dyDescent="0.2">
      <c r="A14959" s="425" t="s">
        <v>506</v>
      </c>
      <c r="B14959" s="426"/>
      <c r="C14959" s="427" t="s">
        <v>0</v>
      </c>
      <c r="D14959" s="427" t="s">
        <v>26</v>
      </c>
      <c r="E14959" s="429" t="s">
        <v>27</v>
      </c>
      <c r="F14959" s="431" t="s">
        <v>28</v>
      </c>
      <c r="G14959" s="431" t="s">
        <v>29</v>
      </c>
    </row>
    <row r="14960" spans="1:7" ht="24" customHeight="1" x14ac:dyDescent="0.2">
      <c r="A14960" s="94" t="s">
        <v>507</v>
      </c>
      <c r="B14960" s="94" t="s">
        <v>508</v>
      </c>
      <c r="C14960" s="428"/>
      <c r="D14960" s="428"/>
      <c r="E14960" s="430"/>
      <c r="F14960" s="432"/>
      <c r="G14960" s="432"/>
    </row>
    <row r="14961" spans="1:7" ht="24" customHeight="1" x14ac:dyDescent="0.2">
      <c r="A14961" s="267"/>
      <c r="B14961" s="95"/>
      <c r="C14961" s="133" t="s">
        <v>603</v>
      </c>
      <c r="D14961" s="96"/>
      <c r="E14961" s="97"/>
      <c r="F14961" s="98"/>
      <c r="G14961" s="268"/>
    </row>
    <row r="14962" spans="1:7" ht="24" customHeight="1" x14ac:dyDescent="0.2">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
      <c r="A14976" s="270"/>
      <c r="D14976" s="89"/>
      <c r="E14976" s="90"/>
      <c r="F14976" s="256" t="s">
        <v>30</v>
      </c>
      <c r="G14976" s="271">
        <f>SUBTOTAL(9,G14962:G14975)</f>
        <v>0</v>
      </c>
    </row>
    <row r="14977" spans="1:7" ht="24" customHeight="1" x14ac:dyDescent="0.2">
      <c r="A14977" s="270"/>
      <c r="C14977" s="99" t="s">
        <v>604</v>
      </c>
      <c r="D14977" s="89"/>
      <c r="E14977" s="90"/>
      <c r="G14977" s="272"/>
    </row>
    <row r="14978" spans="1:7" ht="24" customHeight="1" x14ac:dyDescent="0.2">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
      <c r="A14986" s="270"/>
      <c r="D14986" s="89"/>
      <c r="E14986" s="90"/>
      <c r="F14986" s="256" t="s">
        <v>31</v>
      </c>
      <c r="G14986" s="271">
        <f>SUBTOTAL(9,G14978:G14985)</f>
        <v>0</v>
      </c>
    </row>
    <row r="14987" spans="1:7" ht="24" customHeight="1" x14ac:dyDescent="0.2">
      <c r="A14987" s="270"/>
      <c r="C14987" s="99" t="s">
        <v>605</v>
      </c>
      <c r="D14987" s="89"/>
      <c r="E14987" s="90"/>
      <c r="G14987" s="272"/>
    </row>
    <row r="14988" spans="1:7" ht="24" customHeight="1" x14ac:dyDescent="0.2">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
      <c r="A14997" s="273"/>
      <c r="B14997" s="89"/>
      <c r="D14997" s="89"/>
      <c r="E14997" s="90"/>
      <c r="F14997" s="256" t="s">
        <v>32</v>
      </c>
      <c r="G14997" s="271">
        <f>SUBTOTAL(9,G14988:G14996)</f>
        <v>0</v>
      </c>
    </row>
    <row r="14998" spans="1:7" ht="24" customHeight="1" x14ac:dyDescent="0.2">
      <c r="A14998" s="274"/>
      <c r="B14998" s="89"/>
      <c r="D14998" s="89"/>
      <c r="E14998" s="90"/>
      <c r="G14998" s="272"/>
    </row>
    <row r="14999" spans="1:7" ht="24" customHeight="1" x14ac:dyDescent="0.2">
      <c r="A14999" s="275" t="str">
        <f>B14957</f>
        <v/>
      </c>
      <c r="B14999" s="276" t="str">
        <f>C14957</f>
        <v/>
      </c>
      <c r="C14999" s="96"/>
      <c r="D14999" s="96" t="s">
        <v>33</v>
      </c>
      <c r="E14999" s="97"/>
      <c r="F14999" s="278" t="s">
        <v>34</v>
      </c>
      <c r="G14999" s="27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26"/>
  <sheetViews>
    <sheetView showZeros="0" view="pageBreakPreview" zoomScaleNormal="100" zoomScaleSheetLayoutView="100" workbookViewId="0">
      <selection activeCell="F318" sqref="F318"/>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4" customWidth="1"/>
    <col min="40" max="88" width="11.42578125" style="104"/>
    <col min="89" max="16384" width="11.42578125" style="8"/>
  </cols>
  <sheetData>
    <row r="1" spans="1:88" s="2" customFormat="1" ht="20.100000000000001" customHeight="1" x14ac:dyDescent="0.2">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00000000000001" customHeight="1" x14ac:dyDescent="0.2">
      <c r="A2" s="11" t="s">
        <v>11</v>
      </c>
      <c r="B2" s="11"/>
      <c r="C2" s="11" t="str">
        <f>Obra</f>
        <v>ENI Nº 66</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00000000000001" customHeight="1" x14ac:dyDescent="0.2">
      <c r="A3" s="11" t="s">
        <v>15</v>
      </c>
      <c r="B3" s="11"/>
      <c r="C3" s="11" t="str">
        <f>Ubicación</f>
        <v>9 de Julio</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00000000000001" customHeight="1" x14ac:dyDescent="0.2">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00000000000001" customHeight="1" x14ac:dyDescent="0.2">
      <c r="A5" s="11" t="s">
        <v>16</v>
      </c>
      <c r="B5" s="12"/>
      <c r="C5" s="66" t="str">
        <f>Plazo_Obra</f>
        <v>360 dias</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00000000000001" customHeight="1" x14ac:dyDescent="0.2">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00000000000001" customHeight="1" x14ac:dyDescent="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00000000000001" customHeight="1" x14ac:dyDescent="0.2">
      <c r="A8" s="435" t="s">
        <v>44</v>
      </c>
      <c r="B8" s="436"/>
      <c r="C8" s="436"/>
      <c r="D8" s="437"/>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00000000000001" customHeight="1" x14ac:dyDescent="0.2">
      <c r="A10" s="440" t="s">
        <v>990</v>
      </c>
      <c r="B10" s="438" t="s">
        <v>0</v>
      </c>
      <c r="C10" s="438"/>
      <c r="D10" s="441" t="s">
        <v>13</v>
      </c>
      <c r="E10" s="46"/>
      <c r="F10" s="438" t="s">
        <v>19</v>
      </c>
      <c r="G10" s="438"/>
      <c r="H10" s="438"/>
      <c r="I10" s="438"/>
      <c r="J10" s="438"/>
      <c r="K10" s="438"/>
      <c r="L10" s="438"/>
      <c r="M10" s="438"/>
      <c r="N10" s="438"/>
      <c r="O10" s="438"/>
      <c r="P10" s="438"/>
      <c r="Q10" s="438"/>
      <c r="R10" s="15"/>
      <c r="S10" s="439" t="s">
        <v>18</v>
      </c>
    </row>
    <row r="11" spans="1:88" ht="20.100000000000001" customHeight="1" x14ac:dyDescent="0.2">
      <c r="A11" s="440"/>
      <c r="B11" s="438"/>
      <c r="C11" s="438"/>
      <c r="D11" s="441"/>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39"/>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7"/>
    </row>
    <row r="13" spans="1:88" ht="20.100000000000001" customHeight="1" x14ac:dyDescent="0.2">
      <c r="A13" s="49">
        <f>CyP!A18</f>
        <v>1</v>
      </c>
      <c r="B13" s="433" t="str">
        <f t="shared" ref="B13:B44" si="9">IFERROR(VLOOKUP(A13,Tabla_CyP,2,FALSE),"")</f>
        <v xml:space="preserve"> TRABAJOS PREPARATORIOS</v>
      </c>
      <c r="C13" s="434"/>
      <c r="D13" s="13">
        <f t="shared" ref="D13:D44" si="10">IFERROR(VLOOKUP(A13,Tabla_CyP,9,FALSE),0)</f>
        <v>0</v>
      </c>
      <c r="E13" s="25"/>
      <c r="F13" s="100"/>
      <c r="G13" s="100"/>
      <c r="H13" s="100"/>
      <c r="I13" s="100"/>
      <c r="J13" s="100"/>
      <c r="K13" s="100"/>
      <c r="L13" s="100"/>
      <c r="M13" s="100"/>
      <c r="N13" s="100"/>
      <c r="O13" s="100"/>
      <c r="P13" s="100"/>
      <c r="Q13" s="100"/>
      <c r="R13" s="17"/>
      <c r="S13" s="18">
        <f t="shared" ref="S13:S76" si="11">SUM(F13:Q13)</f>
        <v>0</v>
      </c>
    </row>
    <row r="14" spans="1:88" ht="20.100000000000001" customHeight="1" x14ac:dyDescent="0.2">
      <c r="A14" s="49" t="str">
        <f>CyP!A19</f>
        <v>1.1</v>
      </c>
      <c r="B14" s="433" t="str">
        <f t="shared" si="9"/>
        <v>Preparación y limpieza de los terrenos.</v>
      </c>
      <c r="C14" s="434"/>
      <c r="D14" s="13">
        <f t="shared" si="10"/>
        <v>0</v>
      </c>
      <c r="E14" s="47"/>
      <c r="F14" s="100"/>
      <c r="G14" s="100"/>
      <c r="H14" s="100"/>
      <c r="I14" s="100"/>
      <c r="J14" s="100"/>
      <c r="K14" s="100"/>
      <c r="L14" s="100"/>
      <c r="M14" s="100"/>
      <c r="N14" s="100"/>
      <c r="O14" s="100"/>
      <c r="P14" s="100"/>
      <c r="Q14" s="100"/>
      <c r="R14" s="19"/>
      <c r="S14" s="18">
        <f t="shared" si="11"/>
        <v>0</v>
      </c>
    </row>
    <row r="15" spans="1:88" ht="20.100000000000001" customHeight="1" x14ac:dyDescent="0.2">
      <c r="A15" s="49" t="str">
        <f>CyP!A20</f>
        <v>1.1.1</v>
      </c>
      <c r="B15" s="433" t="str">
        <f t="shared" si="9"/>
        <v>Preparación y limpieza de los terrenos.</v>
      </c>
      <c r="C15" s="434"/>
      <c r="D15" s="13">
        <f t="shared" si="10"/>
        <v>0</v>
      </c>
      <c r="E15" s="47"/>
      <c r="F15" s="100"/>
      <c r="G15" s="100"/>
      <c r="H15" s="100"/>
      <c r="I15" s="100"/>
      <c r="J15" s="100"/>
      <c r="K15" s="100"/>
      <c r="L15" s="100"/>
      <c r="M15" s="100"/>
      <c r="N15" s="100"/>
      <c r="O15" s="100"/>
      <c r="P15" s="100"/>
      <c r="Q15" s="100"/>
      <c r="R15" s="19"/>
      <c r="S15" s="18">
        <f t="shared" si="11"/>
        <v>0</v>
      </c>
    </row>
    <row r="16" spans="1:88" ht="20.100000000000001" customHeight="1" x14ac:dyDescent="0.2">
      <c r="A16" s="49" t="str">
        <f>CyP!A21</f>
        <v>1.1.2</v>
      </c>
      <c r="B16" s="433" t="str">
        <f t="shared" si="9"/>
        <v>Demoliciones</v>
      </c>
      <c r="C16" s="434"/>
      <c r="D16" s="13">
        <f t="shared" si="10"/>
        <v>0</v>
      </c>
      <c r="E16" s="47"/>
      <c r="F16" s="100"/>
      <c r="G16" s="100"/>
      <c r="H16" s="100"/>
      <c r="I16" s="100"/>
      <c r="J16" s="100"/>
      <c r="K16" s="100"/>
      <c r="L16" s="100"/>
      <c r="M16" s="100"/>
      <c r="N16" s="100"/>
      <c r="O16" s="100"/>
      <c r="P16" s="100"/>
      <c r="Q16" s="100"/>
      <c r="R16" s="19"/>
      <c r="S16" s="18">
        <f t="shared" si="11"/>
        <v>0</v>
      </c>
    </row>
    <row r="17" spans="1:19" ht="20.100000000000001" customHeight="1" x14ac:dyDescent="0.2">
      <c r="A17" s="49" t="str">
        <f>CyP!A22</f>
        <v>1.1.3</v>
      </c>
      <c r="B17" s="433" t="str">
        <f t="shared" si="9"/>
        <v>Construcción del Obrador, Depósito de materiales, Sanitarios de personal</v>
      </c>
      <c r="C17" s="434"/>
      <c r="D17" s="13">
        <f t="shared" si="10"/>
        <v>0</v>
      </c>
      <c r="E17" s="47"/>
      <c r="F17" s="100"/>
      <c r="G17" s="100"/>
      <c r="H17" s="100"/>
      <c r="I17" s="100"/>
      <c r="J17" s="100"/>
      <c r="K17" s="100"/>
      <c r="L17" s="100"/>
      <c r="M17" s="100"/>
      <c r="N17" s="100"/>
      <c r="O17" s="100"/>
      <c r="P17" s="100"/>
      <c r="Q17" s="100"/>
      <c r="R17" s="19"/>
      <c r="S17" s="18">
        <f t="shared" si="11"/>
        <v>0</v>
      </c>
    </row>
    <row r="18" spans="1:19" ht="20.100000000000001" customHeight="1" x14ac:dyDescent="0.2">
      <c r="A18" s="49" t="str">
        <f>CyP!A23</f>
        <v>1.1.4</v>
      </c>
      <c r="B18" s="433" t="str">
        <f t="shared" si="9"/>
        <v>Provisión y colocación del Cartel de Obra</v>
      </c>
      <c r="C18" s="434"/>
      <c r="D18" s="13">
        <f t="shared" si="10"/>
        <v>0</v>
      </c>
      <c r="E18" s="47"/>
      <c r="F18" s="100"/>
      <c r="G18" s="100"/>
      <c r="H18" s="100"/>
      <c r="I18" s="100"/>
      <c r="J18" s="100"/>
      <c r="K18" s="100"/>
      <c r="L18" s="100"/>
      <c r="M18" s="100"/>
      <c r="N18" s="100"/>
      <c r="O18" s="100"/>
      <c r="P18" s="100"/>
      <c r="Q18" s="100"/>
      <c r="R18" s="19"/>
      <c r="S18" s="18">
        <f t="shared" si="11"/>
        <v>0</v>
      </c>
    </row>
    <row r="19" spans="1:19" ht="20.100000000000001" customHeight="1" x14ac:dyDescent="0.2">
      <c r="A19" s="49" t="str">
        <f>CyP!A24</f>
        <v>1.2</v>
      </c>
      <c r="B19" s="433" t="str">
        <f t="shared" si="9"/>
        <v>Replanteo y Otros</v>
      </c>
      <c r="C19" s="434"/>
      <c r="D19" s="13">
        <f t="shared" si="10"/>
        <v>0</v>
      </c>
      <c r="E19" s="47"/>
      <c r="F19" s="100"/>
      <c r="G19" s="100"/>
      <c r="H19" s="100"/>
      <c r="I19" s="100"/>
      <c r="J19" s="100"/>
      <c r="K19" s="100"/>
      <c r="L19" s="100"/>
      <c r="M19" s="100"/>
      <c r="N19" s="100"/>
      <c r="O19" s="100"/>
      <c r="P19" s="100"/>
      <c r="Q19" s="100"/>
      <c r="R19" s="19"/>
      <c r="S19" s="18">
        <f t="shared" si="11"/>
        <v>0</v>
      </c>
    </row>
    <row r="20" spans="1:19" ht="20.100000000000001" customHeight="1" x14ac:dyDescent="0.2">
      <c r="A20" s="49" t="str">
        <f>CyP!A25</f>
        <v>1.2.1</v>
      </c>
      <c r="B20" s="433" t="str">
        <f t="shared" si="9"/>
        <v>Replanteo de la Obra</v>
      </c>
      <c r="C20" s="434"/>
      <c r="D20" s="13">
        <f t="shared" si="10"/>
        <v>0</v>
      </c>
      <c r="E20" s="47"/>
      <c r="F20" s="100"/>
      <c r="G20" s="100"/>
      <c r="H20" s="100"/>
      <c r="I20" s="100"/>
      <c r="J20" s="100"/>
      <c r="K20" s="100"/>
      <c r="L20" s="100"/>
      <c r="M20" s="100"/>
      <c r="N20" s="100"/>
      <c r="O20" s="100"/>
      <c r="P20" s="100"/>
      <c r="Q20" s="100"/>
      <c r="R20" s="19"/>
      <c r="S20" s="18">
        <f t="shared" si="11"/>
        <v>0</v>
      </c>
    </row>
    <row r="21" spans="1:19" ht="20.100000000000001" customHeight="1" x14ac:dyDescent="0.2">
      <c r="A21" s="49" t="str">
        <f>CyP!A26</f>
        <v>1.2.2</v>
      </c>
      <c r="B21" s="433" t="str">
        <f t="shared" si="9"/>
        <v>Oficina para la Inspección</v>
      </c>
      <c r="C21" s="434"/>
      <c r="D21" s="13">
        <f t="shared" si="10"/>
        <v>0</v>
      </c>
      <c r="E21" s="47"/>
      <c r="F21" s="100"/>
      <c r="G21" s="100"/>
      <c r="H21" s="100"/>
      <c r="I21" s="100"/>
      <c r="J21" s="100"/>
      <c r="K21" s="100"/>
      <c r="L21" s="100"/>
      <c r="M21" s="100"/>
      <c r="N21" s="100"/>
      <c r="O21" s="100"/>
      <c r="P21" s="100"/>
      <c r="Q21" s="100"/>
      <c r="R21" s="19"/>
      <c r="S21" s="18">
        <f t="shared" si="11"/>
        <v>0</v>
      </c>
    </row>
    <row r="22" spans="1:19" ht="20.100000000000001" customHeight="1" x14ac:dyDescent="0.2">
      <c r="A22" s="49" t="str">
        <f>CyP!A27</f>
        <v>1.2.3</v>
      </c>
      <c r="B22" s="433" t="str">
        <f t="shared" si="9"/>
        <v>Cegado de Pozos Absorbentes o Negros, Cámaras, Zanjas o excavaciones</v>
      </c>
      <c r="C22" s="434"/>
      <c r="D22" s="13">
        <f t="shared" si="10"/>
        <v>0</v>
      </c>
      <c r="E22" s="47"/>
      <c r="F22" s="100"/>
      <c r="G22" s="100"/>
      <c r="H22" s="100"/>
      <c r="I22" s="100"/>
      <c r="J22" s="100"/>
      <c r="K22" s="100"/>
      <c r="L22" s="100"/>
      <c r="M22" s="100"/>
      <c r="N22" s="100"/>
      <c r="O22" s="100"/>
      <c r="P22" s="100"/>
      <c r="Q22" s="100"/>
      <c r="R22" s="19"/>
      <c r="S22" s="18">
        <f t="shared" si="11"/>
        <v>0</v>
      </c>
    </row>
    <row r="23" spans="1:19" ht="20.100000000000001" customHeight="1" x14ac:dyDescent="0.2">
      <c r="A23" s="49" t="str">
        <f>CyP!A28</f>
        <v>1.2.5</v>
      </c>
      <c r="B23" s="433" t="str">
        <f t="shared" si="9"/>
        <v>Vallados y Cierres Perimetrales</v>
      </c>
      <c r="C23" s="434"/>
      <c r="D23" s="13">
        <f t="shared" si="10"/>
        <v>0</v>
      </c>
      <c r="E23" s="47"/>
      <c r="F23" s="100"/>
      <c r="G23" s="100"/>
      <c r="H23" s="100"/>
      <c r="I23" s="100"/>
      <c r="J23" s="100"/>
      <c r="K23" s="100"/>
      <c r="L23" s="100"/>
      <c r="M23" s="100"/>
      <c r="N23" s="100"/>
      <c r="O23" s="100"/>
      <c r="P23" s="100"/>
      <c r="Q23" s="100"/>
      <c r="R23" s="19"/>
      <c r="S23" s="18">
        <f t="shared" si="11"/>
        <v>0</v>
      </c>
    </row>
    <row r="24" spans="1:19" ht="20.100000000000001" customHeight="1" x14ac:dyDescent="0.2">
      <c r="A24" s="49" t="str">
        <f>CyP!A29</f>
        <v>1.3</v>
      </c>
      <c r="B24" s="433" t="str">
        <f t="shared" si="9"/>
        <v>Actividades complementarias</v>
      </c>
      <c r="C24" s="434"/>
      <c r="D24" s="13">
        <f t="shared" si="10"/>
        <v>0</v>
      </c>
      <c r="E24" s="47"/>
      <c r="F24" s="100"/>
      <c r="G24" s="100"/>
      <c r="H24" s="100"/>
      <c r="I24" s="100"/>
      <c r="J24" s="100"/>
      <c r="K24" s="100"/>
      <c r="L24" s="100"/>
      <c r="M24" s="100"/>
      <c r="N24" s="100"/>
      <c r="O24" s="100"/>
      <c r="P24" s="100"/>
      <c r="Q24" s="100"/>
      <c r="R24" s="19"/>
      <c r="S24" s="18">
        <f t="shared" si="11"/>
        <v>0</v>
      </c>
    </row>
    <row r="25" spans="1:19" ht="20.100000000000001" customHeight="1" x14ac:dyDescent="0.2">
      <c r="A25" s="49" t="str">
        <f>CyP!A30</f>
        <v>1.3.1</v>
      </c>
      <c r="B25" s="433" t="str">
        <f t="shared" si="9"/>
        <v>Vigilancia y alumbrado de obra</v>
      </c>
      <c r="C25" s="434"/>
      <c r="D25" s="13">
        <f t="shared" si="10"/>
        <v>0</v>
      </c>
      <c r="E25" s="47"/>
      <c r="F25" s="100"/>
      <c r="G25" s="100"/>
      <c r="H25" s="100"/>
      <c r="I25" s="100"/>
      <c r="J25" s="100"/>
      <c r="K25" s="100"/>
      <c r="L25" s="100"/>
      <c r="M25" s="100"/>
      <c r="N25" s="100"/>
      <c r="O25" s="100"/>
      <c r="P25" s="100"/>
      <c r="Q25" s="100"/>
      <c r="R25" s="19"/>
      <c r="S25" s="18">
        <f t="shared" si="11"/>
        <v>0</v>
      </c>
    </row>
    <row r="26" spans="1:19" ht="20.100000000000001" customHeight="1" x14ac:dyDescent="0.2">
      <c r="A26" s="49" t="str">
        <f>CyP!A31</f>
        <v>1.3.2</v>
      </c>
      <c r="B26" s="433" t="str">
        <f t="shared" si="9"/>
        <v>Energia de obra. Agua para construcción</v>
      </c>
      <c r="C26" s="434"/>
      <c r="D26" s="13">
        <f t="shared" si="10"/>
        <v>0</v>
      </c>
      <c r="E26" s="47"/>
      <c r="F26" s="100"/>
      <c r="G26" s="100"/>
      <c r="H26" s="100"/>
      <c r="I26" s="100"/>
      <c r="J26" s="100"/>
      <c r="K26" s="100"/>
      <c r="L26" s="100"/>
      <c r="M26" s="100"/>
      <c r="N26" s="100"/>
      <c r="O26" s="100"/>
      <c r="P26" s="100"/>
      <c r="Q26" s="100"/>
      <c r="R26" s="19"/>
      <c r="S26" s="18">
        <f t="shared" si="11"/>
        <v>0</v>
      </c>
    </row>
    <row r="27" spans="1:19" ht="20.100000000000001" customHeight="1" x14ac:dyDescent="0.2">
      <c r="A27" s="49" t="str">
        <f>CyP!A32</f>
        <v>1.3.3</v>
      </c>
      <c r="B27" s="433" t="str">
        <f t="shared" si="9"/>
        <v>Medidas de seguridad</v>
      </c>
      <c r="C27" s="434"/>
      <c r="D27" s="13">
        <f t="shared" si="10"/>
        <v>0</v>
      </c>
      <c r="E27" s="47"/>
      <c r="F27" s="100"/>
      <c r="G27" s="100"/>
      <c r="H27" s="100"/>
      <c r="I27" s="100"/>
      <c r="J27" s="100"/>
      <c r="K27" s="100"/>
      <c r="L27" s="100"/>
      <c r="M27" s="100"/>
      <c r="N27" s="100"/>
      <c r="O27" s="100"/>
      <c r="P27" s="100"/>
      <c r="Q27" s="100"/>
      <c r="R27" s="19"/>
      <c r="S27" s="18">
        <f t="shared" si="11"/>
        <v>0</v>
      </c>
    </row>
    <row r="28" spans="1:19" ht="20.100000000000001" customHeight="1" x14ac:dyDescent="0.2">
      <c r="A28" s="49" t="str">
        <f>CyP!A33</f>
        <v>1.4</v>
      </c>
      <c r="B28" s="433" t="str">
        <f t="shared" si="9"/>
        <v>Cumplimiento Plan de Gestión Ambiental y Social. Condiciones de Higiene y Seguridad</v>
      </c>
      <c r="C28" s="434"/>
      <c r="D28" s="13">
        <f t="shared" si="10"/>
        <v>0</v>
      </c>
      <c r="E28" s="47"/>
      <c r="F28" s="100"/>
      <c r="G28" s="100"/>
      <c r="H28" s="100"/>
      <c r="I28" s="100"/>
      <c r="J28" s="100"/>
      <c r="K28" s="100"/>
      <c r="L28" s="100"/>
      <c r="M28" s="100"/>
      <c r="N28" s="100"/>
      <c r="O28" s="100"/>
      <c r="P28" s="100"/>
      <c r="Q28" s="100"/>
      <c r="R28" s="19"/>
      <c r="S28" s="18">
        <f t="shared" si="11"/>
        <v>0</v>
      </c>
    </row>
    <row r="29" spans="1:19" ht="20.100000000000001" customHeight="1" x14ac:dyDescent="0.2">
      <c r="A29" s="49" t="str">
        <f>CyP!A34</f>
        <v>1.4.1</v>
      </c>
      <c r="B29" s="433" t="str">
        <f t="shared" si="9"/>
        <v>Plan de Manejo Ambiental</v>
      </c>
      <c r="C29" s="434"/>
      <c r="D29" s="13">
        <f t="shared" si="10"/>
        <v>0</v>
      </c>
      <c r="E29" s="47"/>
      <c r="F29" s="100"/>
      <c r="G29" s="100"/>
      <c r="H29" s="100"/>
      <c r="I29" s="100"/>
      <c r="J29" s="100"/>
      <c r="K29" s="100"/>
      <c r="L29" s="100"/>
      <c r="M29" s="100"/>
      <c r="N29" s="100"/>
      <c r="O29" s="100"/>
      <c r="P29" s="100"/>
      <c r="Q29" s="100"/>
      <c r="R29" s="19"/>
      <c r="S29" s="18">
        <f t="shared" si="11"/>
        <v>0</v>
      </c>
    </row>
    <row r="30" spans="1:19" ht="20.100000000000001" customHeight="1" x14ac:dyDescent="0.2">
      <c r="A30" s="49" t="str">
        <f>CyP!A35</f>
        <v>1.4.2</v>
      </c>
      <c r="B30" s="433" t="str">
        <f t="shared" si="9"/>
        <v>Permiso Ambiental</v>
      </c>
      <c r="C30" s="434"/>
      <c r="D30" s="13">
        <f t="shared" si="10"/>
        <v>0</v>
      </c>
      <c r="E30" s="47"/>
      <c r="F30" s="100"/>
      <c r="G30" s="100"/>
      <c r="H30" s="100"/>
      <c r="I30" s="100"/>
      <c r="J30" s="100"/>
      <c r="K30" s="100"/>
      <c r="L30" s="100"/>
      <c r="M30" s="100"/>
      <c r="N30" s="100"/>
      <c r="O30" s="100"/>
      <c r="P30" s="100"/>
      <c r="Q30" s="100"/>
      <c r="R30" s="19"/>
      <c r="S30" s="18">
        <f t="shared" si="11"/>
        <v>0</v>
      </c>
    </row>
    <row r="31" spans="1:19" ht="20.100000000000001" customHeight="1" x14ac:dyDescent="0.2">
      <c r="A31" s="49" t="str">
        <f>CyP!A36</f>
        <v>1.4.3</v>
      </c>
      <c r="B31" s="433" t="str">
        <f t="shared" si="9"/>
        <v>Seguimiento Pmas</v>
      </c>
      <c r="C31" s="434"/>
      <c r="D31" s="13">
        <f t="shared" si="10"/>
        <v>0</v>
      </c>
      <c r="E31" s="47"/>
      <c r="F31" s="100"/>
      <c r="G31" s="100"/>
      <c r="H31" s="100"/>
      <c r="I31" s="100"/>
      <c r="J31" s="100"/>
      <c r="K31" s="100"/>
      <c r="L31" s="100"/>
      <c r="M31" s="100"/>
      <c r="N31" s="100"/>
      <c r="O31" s="100"/>
      <c r="P31" s="100"/>
      <c r="Q31" s="100"/>
      <c r="R31" s="19"/>
      <c r="S31" s="18">
        <f t="shared" si="11"/>
        <v>0</v>
      </c>
    </row>
    <row r="32" spans="1:19" ht="20.100000000000001" customHeight="1" x14ac:dyDescent="0.2">
      <c r="A32" s="49">
        <f>CyP!A37</f>
        <v>2</v>
      </c>
      <c r="B32" s="433" t="str">
        <f t="shared" si="9"/>
        <v>MOVIMIENTO DE SUELOS</v>
      </c>
      <c r="C32" s="434"/>
      <c r="D32" s="13">
        <f t="shared" si="10"/>
        <v>0</v>
      </c>
      <c r="E32" s="47"/>
      <c r="F32" s="100"/>
      <c r="G32" s="100"/>
      <c r="H32" s="100"/>
      <c r="I32" s="100"/>
      <c r="J32" s="100"/>
      <c r="K32" s="100"/>
      <c r="L32" s="100"/>
      <c r="M32" s="100"/>
      <c r="N32" s="100"/>
      <c r="O32" s="100"/>
      <c r="P32" s="100"/>
      <c r="Q32" s="100"/>
      <c r="R32" s="19"/>
      <c r="S32" s="18">
        <f t="shared" si="11"/>
        <v>0</v>
      </c>
    </row>
    <row r="33" spans="1:19" ht="20.100000000000001" customHeight="1" x14ac:dyDescent="0.2">
      <c r="A33" s="49" t="str">
        <f>CyP!A38</f>
        <v>2.1</v>
      </c>
      <c r="B33" s="433" t="str">
        <f t="shared" si="9"/>
        <v>Terraplenamientos, Rellenos y Compactación</v>
      </c>
      <c r="C33" s="434"/>
      <c r="D33" s="13">
        <f t="shared" si="10"/>
        <v>0</v>
      </c>
      <c r="E33" s="47"/>
      <c r="F33" s="100"/>
      <c r="G33" s="100"/>
      <c r="H33" s="100"/>
      <c r="I33" s="100"/>
      <c r="J33" s="100"/>
      <c r="K33" s="100"/>
      <c r="L33" s="100"/>
      <c r="M33" s="100"/>
      <c r="N33" s="100"/>
      <c r="O33" s="100"/>
      <c r="P33" s="100"/>
      <c r="Q33" s="100"/>
      <c r="R33" s="19"/>
      <c r="S33" s="18">
        <f t="shared" si="11"/>
        <v>0</v>
      </c>
    </row>
    <row r="34" spans="1:19" ht="20.100000000000001" customHeight="1" x14ac:dyDescent="0.2">
      <c r="A34" s="49" t="str">
        <f>CyP!A39</f>
        <v>2.1.1</v>
      </c>
      <c r="B34" s="433" t="str">
        <f t="shared" si="9"/>
        <v>Relleno Bajo Contrapiso</v>
      </c>
      <c r="C34" s="434"/>
      <c r="D34" s="13">
        <f t="shared" si="10"/>
        <v>0</v>
      </c>
      <c r="E34" s="47"/>
      <c r="F34" s="100"/>
      <c r="G34" s="100"/>
      <c r="H34" s="100"/>
      <c r="I34" s="100"/>
      <c r="J34" s="100"/>
      <c r="K34" s="100"/>
      <c r="L34" s="100"/>
      <c r="M34" s="100"/>
      <c r="N34" s="100"/>
      <c r="O34" s="100"/>
      <c r="P34" s="100"/>
      <c r="Q34" s="100"/>
      <c r="R34" s="19"/>
      <c r="S34" s="18">
        <f t="shared" si="11"/>
        <v>0</v>
      </c>
    </row>
    <row r="35" spans="1:19" ht="20.100000000000001" customHeight="1" x14ac:dyDescent="0.2">
      <c r="A35" s="49" t="str">
        <f>CyP!A40</f>
        <v>2.1.2</v>
      </c>
      <c r="B35" s="433" t="str">
        <f t="shared" si="9"/>
        <v>Relleno de Zanjas y Conductos</v>
      </c>
      <c r="C35" s="434"/>
      <c r="D35" s="13">
        <f t="shared" si="10"/>
        <v>0</v>
      </c>
      <c r="E35" s="47"/>
      <c r="F35" s="100"/>
      <c r="G35" s="100"/>
      <c r="H35" s="100"/>
      <c r="I35" s="100"/>
      <c r="J35" s="100"/>
      <c r="K35" s="100"/>
      <c r="L35" s="100"/>
      <c r="M35" s="100"/>
      <c r="N35" s="100"/>
      <c r="O35" s="100"/>
      <c r="P35" s="100"/>
      <c r="Q35" s="100"/>
      <c r="R35" s="19"/>
      <c r="S35" s="18">
        <f t="shared" si="11"/>
        <v>0</v>
      </c>
    </row>
    <row r="36" spans="1:19" ht="20.100000000000001" customHeight="1" x14ac:dyDescent="0.2">
      <c r="A36" s="49" t="str">
        <f>CyP!A41</f>
        <v>2.1.3</v>
      </c>
      <c r="B36" s="433" t="str">
        <f t="shared" si="9"/>
        <v>Nivelación del Terreno</v>
      </c>
      <c r="C36" s="434"/>
      <c r="D36" s="13">
        <f t="shared" si="10"/>
        <v>0</v>
      </c>
      <c r="E36" s="47"/>
      <c r="F36" s="100"/>
      <c r="G36" s="100"/>
      <c r="H36" s="100"/>
      <c r="I36" s="100"/>
      <c r="J36" s="100"/>
      <c r="K36" s="100"/>
      <c r="L36" s="100"/>
      <c r="M36" s="100"/>
      <c r="N36" s="100"/>
      <c r="O36" s="100"/>
      <c r="P36" s="100"/>
      <c r="Q36" s="100"/>
      <c r="R36" s="19"/>
      <c r="S36" s="18">
        <f t="shared" si="11"/>
        <v>0</v>
      </c>
    </row>
    <row r="37" spans="1:19" ht="20.100000000000001" customHeight="1" x14ac:dyDescent="0.2">
      <c r="A37" s="49" t="str">
        <f>CyP!A42</f>
        <v>2.1.4</v>
      </c>
      <c r="B37" s="433" t="str">
        <f t="shared" si="9"/>
        <v>Terraplenamientos</v>
      </c>
      <c r="C37" s="434"/>
      <c r="D37" s="13">
        <f t="shared" si="10"/>
        <v>0</v>
      </c>
      <c r="E37" s="47"/>
      <c r="F37" s="100"/>
      <c r="G37" s="100"/>
      <c r="H37" s="100"/>
      <c r="I37" s="100"/>
      <c r="J37" s="100"/>
      <c r="K37" s="100"/>
      <c r="L37" s="100"/>
      <c r="M37" s="100"/>
      <c r="N37" s="100"/>
      <c r="O37" s="100"/>
      <c r="P37" s="100"/>
      <c r="Q37" s="100"/>
      <c r="R37" s="19"/>
      <c r="S37" s="18">
        <f t="shared" si="11"/>
        <v>0</v>
      </c>
    </row>
    <row r="38" spans="1:19" ht="20.100000000000001" customHeight="1" x14ac:dyDescent="0.2">
      <c r="A38" s="49" t="str">
        <f>CyP!A43</f>
        <v>2.2</v>
      </c>
      <c r="B38" s="433" t="str">
        <f t="shared" si="9"/>
        <v>Excavacion para fundaciones</v>
      </c>
      <c r="C38" s="434"/>
      <c r="D38" s="13">
        <f t="shared" si="10"/>
        <v>0</v>
      </c>
      <c r="E38" s="47"/>
      <c r="F38" s="100"/>
      <c r="G38" s="100"/>
      <c r="H38" s="100"/>
      <c r="I38" s="100"/>
      <c r="J38" s="100"/>
      <c r="K38" s="100"/>
      <c r="L38" s="100"/>
      <c r="M38" s="100"/>
      <c r="N38" s="100"/>
      <c r="O38" s="100"/>
      <c r="P38" s="100"/>
      <c r="Q38" s="100"/>
      <c r="R38" s="19"/>
      <c r="S38" s="18">
        <f t="shared" si="11"/>
        <v>0</v>
      </c>
    </row>
    <row r="39" spans="1:19" ht="20.100000000000001" customHeight="1" x14ac:dyDescent="0.2">
      <c r="A39" s="49">
        <f>CyP!A44</f>
        <v>3</v>
      </c>
      <c r="B39" s="433" t="str">
        <f t="shared" si="9"/>
        <v>ESTRUCTURA RESISTENTE</v>
      </c>
      <c r="C39" s="434"/>
      <c r="D39" s="13">
        <f t="shared" si="10"/>
        <v>0</v>
      </c>
      <c r="E39" s="47"/>
      <c r="F39" s="100"/>
      <c r="G39" s="100"/>
      <c r="H39" s="100"/>
      <c r="I39" s="100"/>
      <c r="J39" s="100"/>
      <c r="K39" s="100"/>
      <c r="L39" s="100"/>
      <c r="M39" s="100"/>
      <c r="N39" s="100"/>
      <c r="O39" s="100"/>
      <c r="P39" s="100"/>
      <c r="Q39" s="100"/>
      <c r="R39" s="19"/>
      <c r="S39" s="18">
        <f t="shared" si="11"/>
        <v>0</v>
      </c>
    </row>
    <row r="40" spans="1:19" ht="20.100000000000001" customHeight="1" x14ac:dyDescent="0.2">
      <c r="A40" s="49" t="str">
        <f>CyP!A45</f>
        <v>3.1</v>
      </c>
      <c r="B40" s="433" t="str">
        <f t="shared" si="9"/>
        <v>Estructura de Hº Aº</v>
      </c>
      <c r="C40" s="434"/>
      <c r="D40" s="13">
        <f t="shared" si="10"/>
        <v>0</v>
      </c>
      <c r="E40" s="47"/>
      <c r="F40" s="100"/>
      <c r="G40" s="100"/>
      <c r="H40" s="100"/>
      <c r="I40" s="100"/>
      <c r="J40" s="100"/>
      <c r="K40" s="100"/>
      <c r="L40" s="100"/>
      <c r="M40" s="100"/>
      <c r="N40" s="100"/>
      <c r="O40" s="100"/>
      <c r="P40" s="100"/>
      <c r="Q40" s="100"/>
      <c r="R40" s="19"/>
      <c r="S40" s="18">
        <f t="shared" si="11"/>
        <v>0</v>
      </c>
    </row>
    <row r="41" spans="1:19" ht="20.100000000000001" customHeight="1" x14ac:dyDescent="0.2">
      <c r="A41" s="49" t="str">
        <f>CyP!A46</f>
        <v>3.1.1</v>
      </c>
      <c r="B41" s="433" t="str">
        <f t="shared" si="9"/>
        <v>Hormigones de limpieza y no resistentes</v>
      </c>
      <c r="C41" s="434"/>
      <c r="D41" s="13">
        <f t="shared" si="10"/>
        <v>0</v>
      </c>
      <c r="E41" s="47"/>
      <c r="F41" s="100"/>
      <c r="G41" s="100"/>
      <c r="H41" s="100"/>
      <c r="I41" s="100"/>
      <c r="J41" s="100"/>
      <c r="K41" s="100"/>
      <c r="L41" s="100"/>
      <c r="M41" s="100"/>
      <c r="N41" s="100"/>
      <c r="O41" s="100"/>
      <c r="P41" s="100"/>
      <c r="Q41" s="100"/>
      <c r="R41" s="19"/>
      <c r="S41" s="18">
        <f t="shared" si="11"/>
        <v>0</v>
      </c>
    </row>
    <row r="42" spans="1:19" ht="20.100000000000001" customHeight="1" x14ac:dyDescent="0.2">
      <c r="A42" s="49" t="str">
        <f>CyP!A47</f>
        <v>3.1.4</v>
      </c>
      <c r="B42" s="433" t="str">
        <f t="shared" si="9"/>
        <v>Hormigones para plateas, zapatas, bases y vigas de fundación</v>
      </c>
      <c r="C42" s="434"/>
      <c r="D42" s="13">
        <f t="shared" si="10"/>
        <v>0</v>
      </c>
      <c r="E42" s="47"/>
      <c r="F42" s="100"/>
      <c r="G42" s="100"/>
      <c r="H42" s="100"/>
      <c r="I42" s="100"/>
      <c r="J42" s="100"/>
      <c r="K42" s="100"/>
      <c r="L42" s="100"/>
      <c r="M42" s="100"/>
      <c r="N42" s="100"/>
      <c r="O42" s="100"/>
      <c r="P42" s="100"/>
      <c r="Q42" s="100"/>
      <c r="R42" s="19"/>
      <c r="S42" s="18">
        <f t="shared" si="11"/>
        <v>0</v>
      </c>
    </row>
    <row r="43" spans="1:19" ht="20.100000000000001" customHeight="1" x14ac:dyDescent="0.2">
      <c r="A43" s="49" t="str">
        <f>CyP!A48</f>
        <v>3.1.5</v>
      </c>
      <c r="B43" s="433" t="str">
        <f t="shared" si="9"/>
        <v>Hormigones para vigas de arriostramiento</v>
      </c>
      <c r="C43" s="434"/>
      <c r="D43" s="13">
        <f t="shared" si="10"/>
        <v>0</v>
      </c>
      <c r="E43" s="47"/>
      <c r="F43" s="100"/>
      <c r="G43" s="100"/>
      <c r="H43" s="100"/>
      <c r="I43" s="100"/>
      <c r="J43" s="100"/>
      <c r="K43" s="100"/>
      <c r="L43" s="100"/>
      <c r="M43" s="100"/>
      <c r="N43" s="100"/>
      <c r="O43" s="100"/>
      <c r="P43" s="100"/>
      <c r="Q43" s="100"/>
      <c r="R43" s="19"/>
      <c r="S43" s="18">
        <f t="shared" si="11"/>
        <v>0</v>
      </c>
    </row>
    <row r="44" spans="1:19" ht="20.100000000000001" customHeight="1" x14ac:dyDescent="0.2">
      <c r="A44" s="49" t="str">
        <f>CyP!A49</f>
        <v>3.1.6</v>
      </c>
      <c r="B44" s="433" t="str">
        <f t="shared" si="9"/>
        <v>Hormigones para columnas de carga</v>
      </c>
      <c r="C44" s="434"/>
      <c r="D44" s="13">
        <f t="shared" si="10"/>
        <v>0</v>
      </c>
      <c r="E44" s="47"/>
      <c r="F44" s="100"/>
      <c r="G44" s="100"/>
      <c r="H44" s="100"/>
      <c r="I44" s="100"/>
      <c r="J44" s="100"/>
      <c r="K44" s="100"/>
      <c r="L44" s="100"/>
      <c r="M44" s="100"/>
      <c r="N44" s="100"/>
      <c r="O44" s="100"/>
      <c r="P44" s="100"/>
      <c r="Q44" s="100"/>
      <c r="R44" s="19"/>
      <c r="S44" s="18">
        <f t="shared" si="11"/>
        <v>0</v>
      </c>
    </row>
    <row r="45" spans="1:19" ht="20.100000000000001" customHeight="1" x14ac:dyDescent="0.2">
      <c r="A45" s="49" t="str">
        <f>CyP!A50</f>
        <v>3.1.7</v>
      </c>
      <c r="B45" s="433" t="str">
        <f t="shared" ref="B45:B76" si="12">IFERROR(VLOOKUP(A45,Tabla_CyP,2,FALSE),"")</f>
        <v>Hormigones para columnas de encadenado</v>
      </c>
      <c r="C45" s="434"/>
      <c r="D45" s="13">
        <f t="shared" ref="D45:D76" si="13">IFERROR(VLOOKUP(A45,Tabla_CyP,9,FALSE),0)</f>
        <v>0</v>
      </c>
      <c r="E45" s="47"/>
      <c r="F45" s="100"/>
      <c r="G45" s="100"/>
      <c r="H45" s="100"/>
      <c r="I45" s="100"/>
      <c r="J45" s="100"/>
      <c r="K45" s="100"/>
      <c r="L45" s="100"/>
      <c r="M45" s="100"/>
      <c r="N45" s="100"/>
      <c r="O45" s="100"/>
      <c r="P45" s="100"/>
      <c r="Q45" s="100"/>
      <c r="R45" s="19"/>
      <c r="S45" s="18">
        <f t="shared" si="11"/>
        <v>0</v>
      </c>
    </row>
    <row r="46" spans="1:19" ht="20.100000000000001" customHeight="1" x14ac:dyDescent="0.2">
      <c r="A46" s="49" t="str">
        <f>CyP!A51</f>
        <v>3.1.8</v>
      </c>
      <c r="B46" s="433" t="str">
        <f t="shared" si="12"/>
        <v>Hormigones para vigas  de carga</v>
      </c>
      <c r="C46" s="434"/>
      <c r="D46" s="13">
        <f t="shared" si="13"/>
        <v>0</v>
      </c>
      <c r="E46" s="47"/>
      <c r="F46" s="100"/>
      <c r="G46" s="100"/>
      <c r="H46" s="100"/>
      <c r="I46" s="100"/>
      <c r="J46" s="100"/>
      <c r="K46" s="100"/>
      <c r="L46" s="100"/>
      <c r="M46" s="100"/>
      <c r="N46" s="100"/>
      <c r="O46" s="100"/>
      <c r="P46" s="100"/>
      <c r="Q46" s="100"/>
      <c r="R46" s="19"/>
      <c r="S46" s="18">
        <f t="shared" si="11"/>
        <v>0</v>
      </c>
    </row>
    <row r="47" spans="1:19" ht="20.100000000000001" customHeight="1" x14ac:dyDescent="0.2">
      <c r="A47" s="49" t="str">
        <f>CyP!A52</f>
        <v>3.1.9</v>
      </c>
      <c r="B47" s="433" t="str">
        <f t="shared" si="12"/>
        <v>Hormigones para vigas de encadenado</v>
      </c>
      <c r="C47" s="434"/>
      <c r="D47" s="13">
        <f t="shared" si="13"/>
        <v>0</v>
      </c>
      <c r="E47" s="47"/>
      <c r="F47" s="100"/>
      <c r="G47" s="100"/>
      <c r="H47" s="100"/>
      <c r="I47" s="100"/>
      <c r="J47" s="100"/>
      <c r="K47" s="100"/>
      <c r="L47" s="100"/>
      <c r="M47" s="100"/>
      <c r="N47" s="100"/>
      <c r="O47" s="100"/>
      <c r="P47" s="100"/>
      <c r="Q47" s="100"/>
      <c r="R47" s="19"/>
      <c r="S47" s="18">
        <f t="shared" si="11"/>
        <v>0</v>
      </c>
    </row>
    <row r="48" spans="1:19" ht="20.100000000000001" customHeight="1" x14ac:dyDescent="0.2">
      <c r="A48" s="49" t="str">
        <f>CyP!A53</f>
        <v>3.1.10</v>
      </c>
      <c r="B48" s="433" t="str">
        <f t="shared" si="12"/>
        <v>Hormigones para losas</v>
      </c>
      <c r="C48" s="434"/>
      <c r="D48" s="13">
        <f t="shared" si="13"/>
        <v>0</v>
      </c>
      <c r="E48" s="47"/>
      <c r="F48" s="100"/>
      <c r="G48" s="100"/>
      <c r="H48" s="100"/>
      <c r="I48" s="100"/>
      <c r="J48" s="100"/>
      <c r="K48" s="100"/>
      <c r="L48" s="100"/>
      <c r="M48" s="100"/>
      <c r="N48" s="100"/>
      <c r="O48" s="100"/>
      <c r="P48" s="100"/>
      <c r="Q48" s="100"/>
      <c r="R48" s="19"/>
      <c r="S48" s="18">
        <f t="shared" si="11"/>
        <v>0</v>
      </c>
    </row>
    <row r="49" spans="1:19" ht="20.100000000000001" customHeight="1" x14ac:dyDescent="0.2">
      <c r="A49" s="49" t="str">
        <f>CyP!A54</f>
        <v>3.2</v>
      </c>
      <c r="B49" s="433" t="str">
        <f t="shared" si="12"/>
        <v>Estructura  metálica</v>
      </c>
      <c r="C49" s="434"/>
      <c r="D49" s="13">
        <f t="shared" si="13"/>
        <v>0</v>
      </c>
      <c r="E49" s="47"/>
      <c r="F49" s="100"/>
      <c r="G49" s="100"/>
      <c r="H49" s="100"/>
      <c r="I49" s="100"/>
      <c r="J49" s="100"/>
      <c r="K49" s="100"/>
      <c r="L49" s="100"/>
      <c r="M49" s="100"/>
      <c r="N49" s="100"/>
      <c r="O49" s="100"/>
      <c r="P49" s="100"/>
      <c r="Q49" s="100"/>
      <c r="R49" s="19"/>
      <c r="S49" s="18">
        <f t="shared" si="11"/>
        <v>0</v>
      </c>
    </row>
    <row r="50" spans="1:19" ht="20.100000000000001" customHeight="1" x14ac:dyDescent="0.2">
      <c r="A50" s="49" t="str">
        <f>CyP!A55</f>
        <v>3.2.1</v>
      </c>
      <c r="B50" s="433" t="str">
        <f t="shared" si="12"/>
        <v>Vigas, correas, y cerramiento</v>
      </c>
      <c r="C50" s="434"/>
      <c r="D50" s="13">
        <f t="shared" si="13"/>
        <v>0</v>
      </c>
      <c r="E50" s="47"/>
      <c r="F50" s="100"/>
      <c r="G50" s="100"/>
      <c r="H50" s="100"/>
      <c r="I50" s="100"/>
      <c r="J50" s="100"/>
      <c r="K50" s="100"/>
      <c r="L50" s="100"/>
      <c r="M50" s="100"/>
      <c r="N50" s="100"/>
      <c r="O50" s="100"/>
      <c r="P50" s="100"/>
      <c r="Q50" s="100"/>
      <c r="R50" s="19"/>
      <c r="S50" s="18">
        <f t="shared" si="11"/>
        <v>0</v>
      </c>
    </row>
    <row r="51" spans="1:19" ht="20.100000000000001" customHeight="1" x14ac:dyDescent="0.2">
      <c r="A51" s="49" t="str">
        <f>CyP!A56</f>
        <v>3.2.2</v>
      </c>
      <c r="B51" s="433" t="str">
        <f t="shared" si="12"/>
        <v>Construcción de Torre de Tanque</v>
      </c>
      <c r="C51" s="434"/>
      <c r="D51" s="13">
        <f t="shared" si="13"/>
        <v>0</v>
      </c>
      <c r="E51" s="47"/>
      <c r="F51" s="100"/>
      <c r="G51" s="100"/>
      <c r="H51" s="100"/>
      <c r="I51" s="100"/>
      <c r="J51" s="100"/>
      <c r="K51" s="100"/>
      <c r="L51" s="100"/>
      <c r="M51" s="100"/>
      <c r="N51" s="100"/>
      <c r="O51" s="100"/>
      <c r="P51" s="100"/>
      <c r="Q51" s="100"/>
      <c r="R51" s="19"/>
      <c r="S51" s="18">
        <f t="shared" si="11"/>
        <v>0</v>
      </c>
    </row>
    <row r="52" spans="1:19" ht="20.100000000000001" customHeight="1" x14ac:dyDescent="0.2">
      <c r="A52" s="49" t="str">
        <f>CyP!A57</f>
        <v>3.2.5</v>
      </c>
      <c r="B52" s="433" t="str">
        <f t="shared" si="12"/>
        <v>Pérgolas metálicas</v>
      </c>
      <c r="C52" s="434"/>
      <c r="D52" s="13">
        <f t="shared" si="13"/>
        <v>0</v>
      </c>
      <c r="E52" s="47"/>
      <c r="F52" s="100"/>
      <c r="G52" s="100"/>
      <c r="H52" s="100"/>
      <c r="I52" s="100"/>
      <c r="J52" s="100"/>
      <c r="K52" s="100"/>
      <c r="L52" s="100"/>
      <c r="M52" s="100"/>
      <c r="N52" s="100"/>
      <c r="O52" s="100"/>
      <c r="P52" s="100"/>
      <c r="Q52" s="100"/>
      <c r="R52" s="19"/>
      <c r="S52" s="18">
        <f t="shared" si="11"/>
        <v>0</v>
      </c>
    </row>
    <row r="53" spans="1:19" ht="20.100000000000001" customHeight="1" x14ac:dyDescent="0.2">
      <c r="A53" s="49">
        <f>CyP!A58</f>
        <v>4</v>
      </c>
      <c r="B53" s="433" t="str">
        <f t="shared" si="12"/>
        <v xml:space="preserve"> ALBAÑILERÍA</v>
      </c>
      <c r="C53" s="434"/>
      <c r="D53" s="13">
        <f t="shared" si="13"/>
        <v>0</v>
      </c>
      <c r="E53" s="47"/>
      <c r="F53" s="100"/>
      <c r="G53" s="100"/>
      <c r="H53" s="100"/>
      <c r="I53" s="100"/>
      <c r="J53" s="100"/>
      <c r="K53" s="100"/>
      <c r="L53" s="100"/>
      <c r="M53" s="100"/>
      <c r="N53" s="100"/>
      <c r="O53" s="100"/>
      <c r="P53" s="100"/>
      <c r="Q53" s="100"/>
      <c r="R53" s="19"/>
      <c r="S53" s="18">
        <f t="shared" si="11"/>
        <v>0</v>
      </c>
    </row>
    <row r="54" spans="1:19" ht="20.100000000000001" customHeight="1" x14ac:dyDescent="0.2">
      <c r="A54" s="49" t="str">
        <f>CyP!A59</f>
        <v>4.1</v>
      </c>
      <c r="B54" s="433" t="str">
        <f t="shared" si="12"/>
        <v>Muros</v>
      </c>
      <c r="C54" s="434"/>
      <c r="D54" s="13">
        <f t="shared" si="13"/>
        <v>0</v>
      </c>
      <c r="E54" s="47"/>
      <c r="F54" s="100"/>
      <c r="G54" s="100"/>
      <c r="H54" s="100"/>
      <c r="I54" s="100"/>
      <c r="J54" s="100"/>
      <c r="K54" s="100"/>
      <c r="L54" s="100"/>
      <c r="M54" s="100"/>
      <c r="N54" s="100"/>
      <c r="O54" s="100"/>
      <c r="P54" s="100"/>
      <c r="Q54" s="100"/>
      <c r="R54" s="19"/>
      <c r="S54" s="18">
        <f t="shared" si="11"/>
        <v>0</v>
      </c>
    </row>
    <row r="55" spans="1:19" ht="20.100000000000001" customHeight="1" x14ac:dyDescent="0.2">
      <c r="A55" s="49" t="str">
        <f>CyP!A60</f>
        <v>4.1.1</v>
      </c>
      <c r="B55" s="433" t="str">
        <f t="shared" si="12"/>
        <v>Mamposterías  de 0,40 m</v>
      </c>
      <c r="C55" s="434"/>
      <c r="D55" s="13">
        <f t="shared" si="13"/>
        <v>0</v>
      </c>
      <c r="E55" s="47"/>
      <c r="F55" s="100"/>
      <c r="G55" s="100"/>
      <c r="H55" s="100"/>
      <c r="I55" s="100"/>
      <c r="J55" s="100"/>
      <c r="K55" s="100"/>
      <c r="L55" s="100"/>
      <c r="M55" s="100"/>
      <c r="N55" s="100"/>
      <c r="O55" s="100"/>
      <c r="P55" s="100"/>
      <c r="Q55" s="100"/>
      <c r="R55" s="19"/>
      <c r="S55" s="18">
        <f t="shared" si="11"/>
        <v>0</v>
      </c>
    </row>
    <row r="56" spans="1:19" ht="20.100000000000001" customHeight="1" x14ac:dyDescent="0.2">
      <c r="A56" s="49" t="str">
        <f>CyP!A61</f>
        <v>4.1.2</v>
      </c>
      <c r="B56" s="433" t="str">
        <f t="shared" si="12"/>
        <v>Mamposterías  de ladrillón de 0,30 m</v>
      </c>
      <c r="C56" s="434"/>
      <c r="D56" s="13">
        <f t="shared" si="13"/>
        <v>0</v>
      </c>
      <c r="E56" s="47"/>
      <c r="F56" s="100"/>
      <c r="G56" s="100"/>
      <c r="H56" s="100"/>
      <c r="I56" s="100"/>
      <c r="J56" s="100"/>
      <c r="K56" s="100"/>
      <c r="L56" s="100"/>
      <c r="M56" s="100"/>
      <c r="N56" s="100"/>
      <c r="O56" s="100"/>
      <c r="P56" s="100"/>
      <c r="Q56" s="100"/>
      <c r="R56" s="19"/>
      <c r="S56" s="18">
        <f t="shared" si="11"/>
        <v>0</v>
      </c>
    </row>
    <row r="57" spans="1:19" ht="20.100000000000001" customHeight="1" x14ac:dyDescent="0.2">
      <c r="A57" s="49" t="str">
        <f>CyP!A62</f>
        <v>4.1.3</v>
      </c>
      <c r="B57" s="433" t="str">
        <f t="shared" si="12"/>
        <v>Mamposterías  de ladrillón de 0,20 m</v>
      </c>
      <c r="C57" s="434"/>
      <c r="D57" s="13">
        <f t="shared" si="13"/>
        <v>0</v>
      </c>
      <c r="E57" s="47"/>
      <c r="F57" s="100"/>
      <c r="G57" s="100"/>
      <c r="H57" s="100"/>
      <c r="I57" s="100"/>
      <c r="J57" s="100"/>
      <c r="K57" s="100"/>
      <c r="L57" s="100"/>
      <c r="M57" s="100"/>
      <c r="N57" s="100"/>
      <c r="O57" s="100"/>
      <c r="P57" s="100"/>
      <c r="Q57" s="100"/>
      <c r="R57" s="19"/>
      <c r="S57" s="18">
        <f t="shared" si="11"/>
        <v>0</v>
      </c>
    </row>
    <row r="58" spans="1:19" ht="20.100000000000001" customHeight="1" x14ac:dyDescent="0.2">
      <c r="A58" s="49" t="str">
        <f>CyP!A63</f>
        <v>4.2</v>
      </c>
      <c r="B58" s="433" t="str">
        <f t="shared" si="12"/>
        <v>Tabiques</v>
      </c>
      <c r="C58" s="434"/>
      <c r="D58" s="13">
        <f t="shared" si="13"/>
        <v>0</v>
      </c>
      <c r="E58" s="47"/>
      <c r="F58" s="100"/>
      <c r="G58" s="100"/>
      <c r="H58" s="100"/>
      <c r="I58" s="100"/>
      <c r="J58" s="100"/>
      <c r="K58" s="100"/>
      <c r="L58" s="100"/>
      <c r="M58" s="100"/>
      <c r="N58" s="100"/>
      <c r="O58" s="100"/>
      <c r="P58" s="100"/>
      <c r="Q58" s="100"/>
      <c r="R58" s="19"/>
      <c r="S58" s="18">
        <f t="shared" si="11"/>
        <v>0</v>
      </c>
    </row>
    <row r="59" spans="1:19" ht="20.100000000000001" customHeight="1" x14ac:dyDescent="0.2">
      <c r="A59" s="49" t="str">
        <f>CyP!A64</f>
        <v>4.2.3</v>
      </c>
      <c r="B59" s="433" t="str">
        <f t="shared" si="12"/>
        <v>Tabiques de placas cementicias</v>
      </c>
      <c r="C59" s="434"/>
      <c r="D59" s="13">
        <f t="shared" si="13"/>
        <v>0</v>
      </c>
      <c r="E59" s="47"/>
      <c r="F59" s="100"/>
      <c r="G59" s="100"/>
      <c r="H59" s="100"/>
      <c r="I59" s="100"/>
      <c r="J59" s="100"/>
      <c r="K59" s="100"/>
      <c r="L59" s="100"/>
      <c r="M59" s="100"/>
      <c r="N59" s="100"/>
      <c r="O59" s="100"/>
      <c r="P59" s="100"/>
      <c r="Q59" s="100"/>
      <c r="R59" s="19"/>
      <c r="S59" s="18">
        <f t="shared" si="11"/>
        <v>0</v>
      </c>
    </row>
    <row r="60" spans="1:19" ht="20.100000000000001" customHeight="1" x14ac:dyDescent="0.2">
      <c r="A60" s="49" t="str">
        <f>CyP!A65</f>
        <v>4.2.5</v>
      </c>
      <c r="B60" s="433" t="str">
        <f t="shared" si="12"/>
        <v>Tabiques de Granito Natural</v>
      </c>
      <c r="C60" s="434"/>
      <c r="D60" s="13">
        <f t="shared" si="13"/>
        <v>0</v>
      </c>
      <c r="E60" s="47"/>
      <c r="F60" s="100"/>
      <c r="G60" s="100"/>
      <c r="H60" s="100"/>
      <c r="I60" s="100"/>
      <c r="J60" s="100"/>
      <c r="K60" s="100"/>
      <c r="L60" s="100"/>
      <c r="M60" s="100"/>
      <c r="N60" s="100"/>
      <c r="O60" s="100"/>
      <c r="P60" s="100"/>
      <c r="Q60" s="100"/>
      <c r="R60" s="19"/>
      <c r="S60" s="18">
        <f t="shared" si="11"/>
        <v>0</v>
      </c>
    </row>
    <row r="61" spans="1:19" ht="20.100000000000001" customHeight="1" x14ac:dyDescent="0.2">
      <c r="A61" s="49" t="str">
        <f>CyP!A66</f>
        <v>4.4</v>
      </c>
      <c r="B61" s="433" t="str">
        <f t="shared" si="12"/>
        <v>Aislaciones</v>
      </c>
      <c r="C61" s="434"/>
      <c r="D61" s="13">
        <f t="shared" si="13"/>
        <v>0</v>
      </c>
      <c r="E61" s="47"/>
      <c r="F61" s="100"/>
      <c r="G61" s="100"/>
      <c r="H61" s="100"/>
      <c r="I61" s="100"/>
      <c r="J61" s="100"/>
      <c r="K61" s="100"/>
      <c r="L61" s="100"/>
      <c r="M61" s="100"/>
      <c r="N61" s="100"/>
      <c r="O61" s="100"/>
      <c r="P61" s="100"/>
      <c r="Q61" s="100"/>
      <c r="R61" s="19"/>
      <c r="S61" s="18">
        <f t="shared" si="11"/>
        <v>0</v>
      </c>
    </row>
    <row r="62" spans="1:19" ht="20.100000000000001" customHeight="1" x14ac:dyDescent="0.2">
      <c r="A62" s="49" t="str">
        <f>CyP!A67</f>
        <v>4.4.1</v>
      </c>
      <c r="B62" s="433" t="str">
        <f t="shared" si="12"/>
        <v>Capa Aisladora Horizontal y Vertical</v>
      </c>
      <c r="C62" s="434"/>
      <c r="D62" s="13">
        <f t="shared" si="13"/>
        <v>0</v>
      </c>
      <c r="E62" s="47"/>
      <c r="F62" s="100"/>
      <c r="G62" s="100"/>
      <c r="H62" s="100"/>
      <c r="I62" s="100"/>
      <c r="J62" s="100"/>
      <c r="K62" s="100"/>
      <c r="L62" s="100"/>
      <c r="M62" s="100"/>
      <c r="N62" s="100"/>
      <c r="O62" s="100"/>
      <c r="P62" s="100"/>
      <c r="Q62" s="100"/>
      <c r="R62" s="19"/>
      <c r="S62" s="18">
        <f t="shared" si="11"/>
        <v>0</v>
      </c>
    </row>
    <row r="63" spans="1:19" ht="20.100000000000001" customHeight="1" x14ac:dyDescent="0.2">
      <c r="A63" s="49" t="str">
        <f>CyP!A68</f>
        <v>4.5</v>
      </c>
      <c r="B63" s="433" t="str">
        <f t="shared" si="12"/>
        <v>Revoques</v>
      </c>
      <c r="C63" s="434"/>
      <c r="D63" s="13">
        <f t="shared" si="13"/>
        <v>0</v>
      </c>
      <c r="E63" s="47"/>
      <c r="F63" s="100"/>
      <c r="G63" s="100"/>
      <c r="H63" s="100"/>
      <c r="I63" s="100"/>
      <c r="J63" s="100"/>
      <c r="K63" s="100"/>
      <c r="L63" s="100"/>
      <c r="M63" s="100"/>
      <c r="N63" s="100"/>
      <c r="O63" s="100"/>
      <c r="P63" s="100"/>
      <c r="Q63" s="100"/>
      <c r="R63" s="19"/>
      <c r="S63" s="18">
        <f t="shared" si="11"/>
        <v>0</v>
      </c>
    </row>
    <row r="64" spans="1:19" ht="20.100000000000001" customHeight="1" x14ac:dyDescent="0.2">
      <c r="A64" s="49" t="str">
        <f>CyP!A69</f>
        <v>4.5.1</v>
      </c>
      <c r="B64" s="433" t="str">
        <f t="shared" si="12"/>
        <v>Jaharro a la cal  interior y exterior</v>
      </c>
      <c r="C64" s="434"/>
      <c r="D64" s="13">
        <f t="shared" si="13"/>
        <v>0</v>
      </c>
      <c r="E64" s="47"/>
      <c r="F64" s="100"/>
      <c r="G64" s="100"/>
      <c r="H64" s="100"/>
      <c r="I64" s="100"/>
      <c r="J64" s="100"/>
      <c r="K64" s="100"/>
      <c r="L64" s="100"/>
      <c r="M64" s="100"/>
      <c r="N64" s="100"/>
      <c r="O64" s="100"/>
      <c r="P64" s="100"/>
      <c r="Q64" s="100"/>
      <c r="R64" s="19"/>
      <c r="S64" s="18">
        <f t="shared" si="11"/>
        <v>0</v>
      </c>
    </row>
    <row r="65" spans="1:19" ht="20.100000000000001" customHeight="1" x14ac:dyDescent="0.2">
      <c r="A65" s="49" t="str">
        <f>CyP!A70</f>
        <v>4.5.3</v>
      </c>
      <c r="B65" s="433" t="str">
        <f t="shared" si="12"/>
        <v>Jaharro bajo revestimiento</v>
      </c>
      <c r="C65" s="434"/>
      <c r="D65" s="13">
        <f t="shared" si="13"/>
        <v>0</v>
      </c>
      <c r="E65" s="47"/>
      <c r="F65" s="100"/>
      <c r="G65" s="100"/>
      <c r="H65" s="100"/>
      <c r="I65" s="100"/>
      <c r="J65" s="100"/>
      <c r="K65" s="100"/>
      <c r="L65" s="100"/>
      <c r="M65" s="100"/>
      <c r="N65" s="100"/>
      <c r="O65" s="100"/>
      <c r="P65" s="100"/>
      <c r="Q65" s="100"/>
      <c r="R65" s="19"/>
      <c r="S65" s="18">
        <f t="shared" si="11"/>
        <v>0</v>
      </c>
    </row>
    <row r="66" spans="1:19" ht="20.100000000000001" customHeight="1" x14ac:dyDescent="0.2">
      <c r="A66" s="49" t="str">
        <f>CyP!A71</f>
        <v>4.5.4</v>
      </c>
      <c r="B66" s="433" t="str">
        <f t="shared" si="12"/>
        <v>Enlucidos</v>
      </c>
      <c r="C66" s="434"/>
      <c r="D66" s="13">
        <f t="shared" si="13"/>
        <v>0</v>
      </c>
      <c r="E66" s="47"/>
      <c r="F66" s="100"/>
      <c r="G66" s="100"/>
      <c r="H66" s="100"/>
      <c r="I66" s="100"/>
      <c r="J66" s="100"/>
      <c r="K66" s="100"/>
      <c r="L66" s="100"/>
      <c r="M66" s="100"/>
      <c r="N66" s="100"/>
      <c r="O66" s="100"/>
      <c r="P66" s="100"/>
      <c r="Q66" s="100"/>
      <c r="R66" s="19"/>
      <c r="S66" s="18">
        <f t="shared" si="11"/>
        <v>0</v>
      </c>
    </row>
    <row r="67" spans="1:19" ht="20.100000000000001" customHeight="1" x14ac:dyDescent="0.2">
      <c r="A67" s="49" t="str">
        <f>CyP!A72</f>
        <v>4.6</v>
      </c>
      <c r="B67" s="433" t="str">
        <f t="shared" si="12"/>
        <v>Contrapisos</v>
      </c>
      <c r="C67" s="434"/>
      <c r="D67" s="13">
        <f t="shared" si="13"/>
        <v>0</v>
      </c>
      <c r="E67" s="47"/>
      <c r="F67" s="100"/>
      <c r="G67" s="100"/>
      <c r="H67" s="100"/>
      <c r="I67" s="100"/>
      <c r="J67" s="100"/>
      <c r="K67" s="100"/>
      <c r="L67" s="100"/>
      <c r="M67" s="100"/>
      <c r="N67" s="100"/>
      <c r="O67" s="100"/>
      <c r="P67" s="100"/>
      <c r="Q67" s="100"/>
      <c r="R67" s="19"/>
      <c r="S67" s="18">
        <f t="shared" si="11"/>
        <v>0</v>
      </c>
    </row>
    <row r="68" spans="1:19" ht="20.100000000000001" customHeight="1" x14ac:dyDescent="0.2">
      <c r="A68" s="49" t="str">
        <f>CyP!A73</f>
        <v>4.6.2</v>
      </c>
      <c r="B68" s="433" t="str">
        <f t="shared" si="12"/>
        <v>De hormigón armado</v>
      </c>
      <c r="C68" s="434"/>
      <c r="D68" s="13">
        <f t="shared" si="13"/>
        <v>0</v>
      </c>
      <c r="E68" s="47"/>
      <c r="F68" s="100"/>
      <c r="G68" s="100"/>
      <c r="H68" s="100"/>
      <c r="I68" s="100"/>
      <c r="J68" s="100"/>
      <c r="K68" s="100"/>
      <c r="L68" s="100"/>
      <c r="M68" s="100"/>
      <c r="N68" s="100"/>
      <c r="O68" s="100"/>
      <c r="P68" s="100"/>
      <c r="Q68" s="100"/>
      <c r="R68" s="19"/>
      <c r="S68" s="18">
        <f t="shared" si="11"/>
        <v>0</v>
      </c>
    </row>
    <row r="69" spans="1:19" ht="20.100000000000001" customHeight="1" x14ac:dyDescent="0.2">
      <c r="A69" s="49" t="str">
        <f>CyP!A74</f>
        <v>4.7</v>
      </c>
      <c r="B69" s="433" t="str">
        <f t="shared" si="12"/>
        <v>Antepechos</v>
      </c>
      <c r="C69" s="434"/>
      <c r="D69" s="13">
        <f t="shared" si="13"/>
        <v>0</v>
      </c>
      <c r="E69" s="47"/>
      <c r="F69" s="100"/>
      <c r="G69" s="100"/>
      <c r="H69" s="100"/>
      <c r="I69" s="100"/>
      <c r="J69" s="100"/>
      <c r="K69" s="100"/>
      <c r="L69" s="100"/>
      <c r="M69" s="100"/>
      <c r="N69" s="100"/>
      <c r="O69" s="100"/>
      <c r="P69" s="100"/>
      <c r="Q69" s="100"/>
      <c r="R69" s="19"/>
      <c r="S69" s="18">
        <f t="shared" si="11"/>
        <v>0</v>
      </c>
    </row>
    <row r="70" spans="1:19" ht="20.100000000000001" customHeight="1" x14ac:dyDescent="0.2">
      <c r="A70" s="49" t="str">
        <f>CyP!A75</f>
        <v>4.7.1</v>
      </c>
      <c r="B70" s="433" t="str">
        <f t="shared" si="12"/>
        <v>De hormigón</v>
      </c>
      <c r="C70" s="434"/>
      <c r="D70" s="13">
        <f t="shared" si="13"/>
        <v>0</v>
      </c>
      <c r="E70" s="47"/>
      <c r="F70" s="100"/>
      <c r="G70" s="100"/>
      <c r="H70" s="100"/>
      <c r="I70" s="100"/>
      <c r="J70" s="100"/>
      <c r="K70" s="100"/>
      <c r="L70" s="100"/>
      <c r="M70" s="100"/>
      <c r="N70" s="100"/>
      <c r="O70" s="100"/>
      <c r="P70" s="100"/>
      <c r="Q70" s="100"/>
      <c r="R70" s="19"/>
      <c r="S70" s="18">
        <f t="shared" si="11"/>
        <v>0</v>
      </c>
    </row>
    <row r="71" spans="1:19" ht="20.100000000000001" customHeight="1" x14ac:dyDescent="0.2">
      <c r="A71" s="49">
        <f>CyP!A76</f>
        <v>5</v>
      </c>
      <c r="B71" s="433" t="str">
        <f t="shared" si="12"/>
        <v xml:space="preserve"> REVESTIMIENTOS</v>
      </c>
      <c r="C71" s="434"/>
      <c r="D71" s="13">
        <f t="shared" si="13"/>
        <v>0</v>
      </c>
      <c r="E71" s="47"/>
      <c r="F71" s="100"/>
      <c r="G71" s="100"/>
      <c r="H71" s="100"/>
      <c r="I71" s="100"/>
      <c r="J71" s="100"/>
      <c r="K71" s="100"/>
      <c r="L71" s="100"/>
      <c r="M71" s="100"/>
      <c r="N71" s="100"/>
      <c r="O71" s="100"/>
      <c r="P71" s="100"/>
      <c r="Q71" s="100"/>
      <c r="R71" s="19"/>
      <c r="S71" s="18">
        <f t="shared" si="11"/>
        <v>0</v>
      </c>
    </row>
    <row r="72" spans="1:19" ht="20.100000000000001" customHeight="1" x14ac:dyDescent="0.2">
      <c r="A72" s="49" t="str">
        <f>CyP!A77</f>
        <v>5.1</v>
      </c>
      <c r="B72" s="433" t="str">
        <f t="shared" si="12"/>
        <v>Cerámico</v>
      </c>
      <c r="C72" s="434"/>
      <c r="D72" s="13">
        <f t="shared" si="13"/>
        <v>0</v>
      </c>
      <c r="E72" s="47"/>
      <c r="F72" s="100"/>
      <c r="G72" s="100"/>
      <c r="H72" s="100"/>
      <c r="I72" s="100"/>
      <c r="J72" s="100"/>
      <c r="K72" s="100"/>
      <c r="L72" s="100"/>
      <c r="M72" s="100"/>
      <c r="N72" s="100"/>
      <c r="O72" s="100"/>
      <c r="P72" s="100"/>
      <c r="Q72" s="100"/>
      <c r="R72" s="19"/>
      <c r="S72" s="18">
        <f t="shared" si="11"/>
        <v>0</v>
      </c>
    </row>
    <row r="73" spans="1:19" ht="20.100000000000001" customHeight="1" x14ac:dyDescent="0.2">
      <c r="A73" s="49" t="str">
        <f>CyP!A78</f>
        <v>5.6</v>
      </c>
      <c r="B73" s="433" t="str">
        <f t="shared" si="12"/>
        <v>Revestimiento Acrílico con color incorporado</v>
      </c>
      <c r="C73" s="434"/>
      <c r="D73" s="13">
        <f t="shared" si="13"/>
        <v>0</v>
      </c>
      <c r="E73" s="47"/>
      <c r="F73" s="100"/>
      <c r="G73" s="100"/>
      <c r="H73" s="100"/>
      <c r="I73" s="100"/>
      <c r="J73" s="100"/>
      <c r="K73" s="100"/>
      <c r="L73" s="100"/>
      <c r="M73" s="100"/>
      <c r="N73" s="100"/>
      <c r="O73" s="100"/>
      <c r="P73" s="100"/>
      <c r="Q73" s="100"/>
      <c r="R73" s="19"/>
      <c r="S73" s="18">
        <f t="shared" si="11"/>
        <v>0</v>
      </c>
    </row>
    <row r="74" spans="1:19" ht="20.100000000000001" customHeight="1" x14ac:dyDescent="0.2">
      <c r="A74" s="49">
        <f>CyP!A79</f>
        <v>6</v>
      </c>
      <c r="B74" s="433" t="str">
        <f t="shared" si="12"/>
        <v xml:space="preserve"> PISOS Y ZÓCALOS</v>
      </c>
      <c r="C74" s="434"/>
      <c r="D74" s="13">
        <f t="shared" si="13"/>
        <v>0</v>
      </c>
      <c r="E74" s="47"/>
      <c r="F74" s="100"/>
      <c r="G74" s="100"/>
      <c r="H74" s="100"/>
      <c r="I74" s="100"/>
      <c r="J74" s="100"/>
      <c r="K74" s="100"/>
      <c r="L74" s="100"/>
      <c r="M74" s="100"/>
      <c r="N74" s="100"/>
      <c r="O74" s="100"/>
      <c r="P74" s="100"/>
      <c r="Q74" s="100"/>
      <c r="R74" s="19"/>
      <c r="S74" s="18">
        <f t="shared" si="11"/>
        <v>0</v>
      </c>
    </row>
    <row r="75" spans="1:19" ht="20.100000000000001" customHeight="1" x14ac:dyDescent="0.2">
      <c r="A75" s="49" t="str">
        <f>CyP!A80</f>
        <v>6.1</v>
      </c>
      <c r="B75" s="433" t="str">
        <f t="shared" si="12"/>
        <v>Pisos Interiores</v>
      </c>
      <c r="C75" s="434"/>
      <c r="D75" s="13">
        <f t="shared" si="13"/>
        <v>0</v>
      </c>
      <c r="E75" s="47"/>
      <c r="F75" s="100"/>
      <c r="G75" s="100"/>
      <c r="H75" s="100"/>
      <c r="I75" s="100"/>
      <c r="J75" s="100"/>
      <c r="K75" s="100"/>
      <c r="L75" s="100"/>
      <c r="M75" s="100"/>
      <c r="N75" s="100"/>
      <c r="O75" s="100"/>
      <c r="P75" s="100"/>
      <c r="Q75" s="100"/>
      <c r="R75" s="19"/>
      <c r="S75" s="18">
        <f t="shared" si="11"/>
        <v>0</v>
      </c>
    </row>
    <row r="76" spans="1:19" ht="20.100000000000001" customHeight="1" x14ac:dyDescent="0.2">
      <c r="A76" s="49" t="str">
        <f>CyP!A81</f>
        <v>6.1.2</v>
      </c>
      <c r="B76" s="433" t="str">
        <f t="shared" si="12"/>
        <v>Pisos de mosaico granítico (0,30 x 0,30)</v>
      </c>
      <c r="C76" s="434"/>
      <c r="D76" s="13">
        <f t="shared" si="13"/>
        <v>0</v>
      </c>
      <c r="E76" s="47"/>
      <c r="F76" s="100"/>
      <c r="G76" s="100"/>
      <c r="H76" s="100"/>
      <c r="I76" s="100"/>
      <c r="J76" s="100"/>
      <c r="K76" s="100"/>
      <c r="L76" s="100"/>
      <c r="M76" s="100"/>
      <c r="N76" s="100"/>
      <c r="O76" s="100"/>
      <c r="P76" s="100"/>
      <c r="Q76" s="100"/>
      <c r="R76" s="19"/>
      <c r="S76" s="18">
        <f t="shared" si="11"/>
        <v>0</v>
      </c>
    </row>
    <row r="77" spans="1:19" ht="20.100000000000001" customHeight="1" x14ac:dyDescent="0.2">
      <c r="A77" s="49" t="str">
        <f>CyP!A82</f>
        <v>6.1.7</v>
      </c>
      <c r="B77" s="433" t="str">
        <f t="shared" ref="B77:B211" si="14">IFERROR(VLOOKUP(A77,Tabla_CyP,2,FALSE),"")</f>
        <v>Zócalos graníticos (0,07x0,30)</v>
      </c>
      <c r="C77" s="434"/>
      <c r="D77" s="13">
        <f t="shared" ref="D77:D108" si="15">IFERROR(VLOOKUP(A77,Tabla_CyP,9,FALSE),0)</f>
        <v>0</v>
      </c>
      <c r="E77" s="47"/>
      <c r="F77" s="100"/>
      <c r="G77" s="100"/>
      <c r="H77" s="100"/>
      <c r="I77" s="100"/>
      <c r="J77" s="100"/>
      <c r="K77" s="100"/>
      <c r="L77" s="100"/>
      <c r="M77" s="100"/>
      <c r="N77" s="100"/>
      <c r="O77" s="100"/>
      <c r="P77" s="100"/>
      <c r="Q77" s="100"/>
      <c r="R77" s="19"/>
      <c r="S77" s="18">
        <f t="shared" ref="S77:S140" si="16">SUM(F77:Q77)</f>
        <v>0</v>
      </c>
    </row>
    <row r="78" spans="1:19" ht="20.100000000000001" customHeight="1" x14ac:dyDescent="0.2">
      <c r="A78" s="49" t="str">
        <f>CyP!A83</f>
        <v>6.1.12</v>
      </c>
      <c r="B78" s="433" t="str">
        <f t="shared" si="14"/>
        <v>Umbrales y solías</v>
      </c>
      <c r="C78" s="434"/>
      <c r="D78" s="13">
        <f t="shared" si="15"/>
        <v>0</v>
      </c>
      <c r="E78" s="47"/>
      <c r="F78" s="100"/>
      <c r="G78" s="100"/>
      <c r="H78" s="100"/>
      <c r="I78" s="100"/>
      <c r="J78" s="100"/>
      <c r="K78" s="100"/>
      <c r="L78" s="100"/>
      <c r="M78" s="100"/>
      <c r="N78" s="100"/>
      <c r="O78" s="100"/>
      <c r="P78" s="100"/>
      <c r="Q78" s="100"/>
      <c r="R78" s="19"/>
      <c r="S78" s="18">
        <f t="shared" si="16"/>
        <v>0</v>
      </c>
    </row>
    <row r="79" spans="1:19" ht="20.100000000000001" customHeight="1" x14ac:dyDescent="0.2">
      <c r="A79" s="49" t="str">
        <f>CyP!A84</f>
        <v>6.2</v>
      </c>
      <c r="B79" s="433" t="str">
        <f t="shared" si="14"/>
        <v>Pisos Exteriores</v>
      </c>
      <c r="C79" s="434"/>
      <c r="D79" s="13">
        <f t="shared" si="15"/>
        <v>0</v>
      </c>
      <c r="E79" s="47"/>
      <c r="F79" s="100"/>
      <c r="G79" s="100"/>
      <c r="H79" s="100"/>
      <c r="I79" s="100"/>
      <c r="J79" s="100"/>
      <c r="K79" s="100"/>
      <c r="L79" s="100"/>
      <c r="M79" s="100"/>
      <c r="N79" s="100"/>
      <c r="O79" s="100"/>
      <c r="P79" s="100"/>
      <c r="Q79" s="100"/>
      <c r="R79" s="19"/>
      <c r="S79" s="18">
        <f t="shared" si="16"/>
        <v>0</v>
      </c>
    </row>
    <row r="80" spans="1:19" ht="20.100000000000001" customHeight="1" x14ac:dyDescent="0.2">
      <c r="A80" s="49" t="str">
        <f>CyP!A85</f>
        <v>6.2.1</v>
      </c>
      <c r="B80" s="433" t="str">
        <f t="shared" si="14"/>
        <v>De hormigón armado fratasado</v>
      </c>
      <c r="C80" s="434"/>
      <c r="D80" s="13">
        <f t="shared" si="15"/>
        <v>0</v>
      </c>
      <c r="E80" s="47"/>
      <c r="F80" s="100"/>
      <c r="G80" s="100"/>
      <c r="H80" s="100"/>
      <c r="I80" s="100"/>
      <c r="J80" s="100"/>
      <c r="K80" s="100"/>
      <c r="L80" s="100"/>
      <c r="M80" s="100"/>
      <c r="N80" s="100"/>
      <c r="O80" s="100"/>
      <c r="P80" s="100"/>
      <c r="Q80" s="100"/>
      <c r="R80" s="19"/>
      <c r="S80" s="18">
        <f t="shared" si="16"/>
        <v>0</v>
      </c>
    </row>
    <row r="81" spans="1:19" ht="20.100000000000001" customHeight="1" x14ac:dyDescent="0.2">
      <c r="A81" s="49" t="str">
        <f>CyP!A86</f>
        <v>6.2.2</v>
      </c>
      <c r="B81" s="433" t="str">
        <f t="shared" si="14"/>
        <v>De hormigón fratasado</v>
      </c>
      <c r="C81" s="434"/>
      <c r="D81" s="13">
        <f t="shared" si="15"/>
        <v>0</v>
      </c>
      <c r="E81" s="47"/>
      <c r="F81" s="100"/>
      <c r="G81" s="100"/>
      <c r="H81" s="100"/>
      <c r="I81" s="100"/>
      <c r="J81" s="100"/>
      <c r="K81" s="100"/>
      <c r="L81" s="100"/>
      <c r="M81" s="100"/>
      <c r="N81" s="100"/>
      <c r="O81" s="100"/>
      <c r="P81" s="100"/>
      <c r="Q81" s="100"/>
      <c r="R81" s="19"/>
      <c r="S81" s="18">
        <f t="shared" si="16"/>
        <v>0</v>
      </c>
    </row>
    <row r="82" spans="1:19" ht="20.100000000000001" customHeight="1" x14ac:dyDescent="0.2">
      <c r="A82" s="49" t="str">
        <f>CyP!A87</f>
        <v>6.2.5</v>
      </c>
      <c r="B82" s="433" t="str">
        <f t="shared" si="14"/>
        <v>Piso de Baldosas de Caucho</v>
      </c>
      <c r="C82" s="434"/>
      <c r="D82" s="13">
        <f t="shared" si="15"/>
        <v>0</v>
      </c>
      <c r="E82" s="47"/>
      <c r="F82" s="100"/>
      <c r="G82" s="100"/>
      <c r="H82" s="100"/>
      <c r="I82" s="100"/>
      <c r="J82" s="100"/>
      <c r="K82" s="100"/>
      <c r="L82" s="100"/>
      <c r="M82" s="100"/>
      <c r="N82" s="100"/>
      <c r="O82" s="100"/>
      <c r="P82" s="100"/>
      <c r="Q82" s="100"/>
      <c r="R82" s="19"/>
      <c r="S82" s="18">
        <f t="shared" si="16"/>
        <v>0</v>
      </c>
    </row>
    <row r="83" spans="1:19" ht="20.100000000000001" customHeight="1" x14ac:dyDescent="0.2">
      <c r="A83" s="49" t="str">
        <f>CyP!A88</f>
        <v>6.2.8</v>
      </c>
      <c r="B83" s="433" t="str">
        <f t="shared" si="14"/>
        <v>Vereda Municipal</v>
      </c>
      <c r="C83" s="434"/>
      <c r="D83" s="13">
        <f t="shared" si="15"/>
        <v>0</v>
      </c>
      <c r="E83" s="47"/>
      <c r="F83" s="100"/>
      <c r="G83" s="100"/>
      <c r="H83" s="100"/>
      <c r="I83" s="100"/>
      <c r="J83" s="100"/>
      <c r="K83" s="100"/>
      <c r="L83" s="100"/>
      <c r="M83" s="100"/>
      <c r="N83" s="100"/>
      <c r="O83" s="100"/>
      <c r="P83" s="100"/>
      <c r="Q83" s="100"/>
      <c r="R83" s="19"/>
      <c r="S83" s="18">
        <f t="shared" si="16"/>
        <v>0</v>
      </c>
    </row>
    <row r="84" spans="1:19" ht="20.100000000000001" customHeight="1" x14ac:dyDescent="0.2">
      <c r="A84" s="49" t="str">
        <f>CyP!A89</f>
        <v>6.3</v>
      </c>
      <c r="B84" s="433" t="str">
        <f t="shared" si="14"/>
        <v>Zócalo exterior rehundido</v>
      </c>
      <c r="C84" s="434"/>
      <c r="D84" s="13">
        <f t="shared" si="15"/>
        <v>0</v>
      </c>
      <c r="E84" s="47"/>
      <c r="F84" s="100"/>
      <c r="G84" s="100"/>
      <c r="H84" s="100"/>
      <c r="I84" s="100"/>
      <c r="J84" s="100"/>
      <c r="K84" s="100"/>
      <c r="L84" s="100"/>
      <c r="M84" s="100"/>
      <c r="N84" s="100"/>
      <c r="O84" s="100"/>
      <c r="P84" s="100"/>
      <c r="Q84" s="100"/>
      <c r="R84" s="19"/>
      <c r="S84" s="18">
        <f t="shared" si="16"/>
        <v>0</v>
      </c>
    </row>
    <row r="85" spans="1:19" ht="20.100000000000001" customHeight="1" x14ac:dyDescent="0.2">
      <c r="A85" s="49">
        <f>CyP!A90</f>
        <v>7</v>
      </c>
      <c r="B85" s="433" t="str">
        <f t="shared" si="14"/>
        <v xml:space="preserve"> MARMOLERÍA</v>
      </c>
      <c r="C85" s="434"/>
      <c r="D85" s="13">
        <f t="shared" si="15"/>
        <v>0</v>
      </c>
      <c r="E85" s="47"/>
      <c r="F85" s="100"/>
      <c r="G85" s="100"/>
      <c r="H85" s="100"/>
      <c r="I85" s="100"/>
      <c r="J85" s="100"/>
      <c r="K85" s="100"/>
      <c r="L85" s="100"/>
      <c r="M85" s="100"/>
      <c r="N85" s="100"/>
      <c r="O85" s="100"/>
      <c r="P85" s="100"/>
      <c r="Q85" s="100"/>
      <c r="R85" s="19"/>
      <c r="S85" s="18">
        <f t="shared" si="16"/>
        <v>0</v>
      </c>
    </row>
    <row r="86" spans="1:19" ht="20.100000000000001" customHeight="1" x14ac:dyDescent="0.2">
      <c r="A86" s="49" t="str">
        <f>CyP!A91</f>
        <v>7.1</v>
      </c>
      <c r="B86" s="433" t="str">
        <f t="shared" si="14"/>
        <v>Mesadas de granito natural</v>
      </c>
      <c r="C86" s="434"/>
      <c r="D86" s="13">
        <f t="shared" si="15"/>
        <v>0</v>
      </c>
      <c r="E86" s="47"/>
      <c r="F86" s="100"/>
      <c r="G86" s="100"/>
      <c r="H86" s="100"/>
      <c r="I86" s="100"/>
      <c r="J86" s="100"/>
      <c r="K86" s="100"/>
      <c r="L86" s="100"/>
      <c r="M86" s="100"/>
      <c r="N86" s="100"/>
      <c r="O86" s="100"/>
      <c r="P86" s="100"/>
      <c r="Q86" s="100"/>
      <c r="R86" s="19"/>
      <c r="S86" s="18">
        <f t="shared" si="16"/>
        <v>0</v>
      </c>
    </row>
    <row r="87" spans="1:19" ht="20.100000000000001" customHeight="1" x14ac:dyDescent="0.2">
      <c r="A87" s="49">
        <f>CyP!A92</f>
        <v>8</v>
      </c>
      <c r="B87" s="433" t="str">
        <f t="shared" si="14"/>
        <v xml:space="preserve"> CUBIERTAS Y TECHOS</v>
      </c>
      <c r="C87" s="434"/>
      <c r="D87" s="13">
        <f t="shared" si="15"/>
        <v>0</v>
      </c>
      <c r="E87" s="47"/>
      <c r="F87" s="100"/>
      <c r="G87" s="100"/>
      <c r="H87" s="100"/>
      <c r="I87" s="100"/>
      <c r="J87" s="100"/>
      <c r="K87" s="100"/>
      <c r="L87" s="100"/>
      <c r="M87" s="100"/>
      <c r="N87" s="100"/>
      <c r="O87" s="100"/>
      <c r="P87" s="100"/>
      <c r="Q87" s="100"/>
      <c r="R87" s="19"/>
      <c r="S87" s="18">
        <f t="shared" si="16"/>
        <v>0</v>
      </c>
    </row>
    <row r="88" spans="1:19" ht="20.100000000000001" customHeight="1" x14ac:dyDescent="0.2">
      <c r="A88" s="49" t="str">
        <f>CyP!A93</f>
        <v>8.1</v>
      </c>
      <c r="B88" s="433" t="str">
        <f t="shared" si="14"/>
        <v>Sobre losa de hormigón armado</v>
      </c>
      <c r="C88" s="434"/>
      <c r="D88" s="13">
        <f t="shared" si="15"/>
        <v>0</v>
      </c>
      <c r="E88" s="47"/>
      <c r="F88" s="100"/>
      <c r="G88" s="100"/>
      <c r="H88" s="100"/>
      <c r="I88" s="100"/>
      <c r="J88" s="100"/>
      <c r="K88" s="100"/>
      <c r="L88" s="100"/>
      <c r="M88" s="100"/>
      <c r="N88" s="100"/>
      <c r="O88" s="100"/>
      <c r="P88" s="100"/>
      <c r="Q88" s="100"/>
      <c r="R88" s="19"/>
      <c r="S88" s="18">
        <f t="shared" si="16"/>
        <v>0</v>
      </c>
    </row>
    <row r="89" spans="1:19" ht="20.100000000000001" customHeight="1" x14ac:dyDescent="0.2">
      <c r="A89" s="49" t="str">
        <f>CyP!A94</f>
        <v>8.2</v>
      </c>
      <c r="B89" s="433" t="str">
        <f t="shared" si="14"/>
        <v>Cubiertas metálicas (incluída aislaciones)</v>
      </c>
      <c r="C89" s="434"/>
      <c r="D89" s="13">
        <f t="shared" si="15"/>
        <v>0</v>
      </c>
      <c r="E89" s="47"/>
      <c r="F89" s="100"/>
      <c r="G89" s="100"/>
      <c r="H89" s="100"/>
      <c r="I89" s="100"/>
      <c r="J89" s="100"/>
      <c r="K89" s="100"/>
      <c r="L89" s="100"/>
      <c r="M89" s="100"/>
      <c r="N89" s="100"/>
      <c r="O89" s="100"/>
      <c r="P89" s="100"/>
      <c r="Q89" s="100"/>
      <c r="R89" s="19"/>
      <c r="S89" s="18">
        <f t="shared" si="16"/>
        <v>0</v>
      </c>
    </row>
    <row r="90" spans="1:19" ht="20.100000000000001" customHeight="1" x14ac:dyDescent="0.2">
      <c r="A90" s="49">
        <f>CyP!A95</f>
        <v>9</v>
      </c>
      <c r="B90" s="433" t="str">
        <f t="shared" si="14"/>
        <v xml:space="preserve"> CIELORRASOS</v>
      </c>
      <c r="C90" s="434"/>
      <c r="D90" s="13">
        <f t="shared" si="15"/>
        <v>0</v>
      </c>
      <c r="E90" s="47"/>
      <c r="F90" s="100"/>
      <c r="G90" s="100"/>
      <c r="H90" s="100"/>
      <c r="I90" s="100"/>
      <c r="J90" s="100"/>
      <c r="K90" s="100"/>
      <c r="L90" s="100"/>
      <c r="M90" s="100"/>
      <c r="N90" s="100"/>
      <c r="O90" s="100"/>
      <c r="P90" s="100"/>
      <c r="Q90" s="100"/>
      <c r="R90" s="19"/>
      <c r="S90" s="18">
        <f t="shared" si="16"/>
        <v>0</v>
      </c>
    </row>
    <row r="91" spans="1:19" ht="20.100000000000001" customHeight="1" x14ac:dyDescent="0.2">
      <c r="A91" s="49" t="str">
        <f>CyP!A96</f>
        <v>9.1</v>
      </c>
      <c r="B91" s="433" t="str">
        <f t="shared" si="14"/>
        <v>Aplicados</v>
      </c>
      <c r="C91" s="434"/>
      <c r="D91" s="13">
        <f t="shared" si="15"/>
        <v>0</v>
      </c>
      <c r="E91" s="47"/>
      <c r="F91" s="100"/>
      <c r="G91" s="100"/>
      <c r="H91" s="100"/>
      <c r="I91" s="100"/>
      <c r="J91" s="100"/>
      <c r="K91" s="100"/>
      <c r="L91" s="100"/>
      <c r="M91" s="100"/>
      <c r="N91" s="100"/>
      <c r="O91" s="100"/>
      <c r="P91" s="100"/>
      <c r="Q91" s="100"/>
      <c r="R91" s="19"/>
      <c r="S91" s="18">
        <f t="shared" si="16"/>
        <v>0</v>
      </c>
    </row>
    <row r="92" spans="1:19" ht="20.100000000000001" customHeight="1" x14ac:dyDescent="0.2">
      <c r="A92" s="49" t="str">
        <f>CyP!A97</f>
        <v>9.1.1</v>
      </c>
      <c r="B92" s="433" t="str">
        <f t="shared" si="14"/>
        <v>A la cal</v>
      </c>
      <c r="C92" s="434"/>
      <c r="D92" s="13">
        <f t="shared" si="15"/>
        <v>0</v>
      </c>
      <c r="E92" s="47"/>
      <c r="F92" s="100"/>
      <c r="G92" s="100"/>
      <c r="H92" s="100"/>
      <c r="I92" s="100"/>
      <c r="J92" s="100"/>
      <c r="K92" s="100"/>
      <c r="L92" s="100"/>
      <c r="M92" s="100"/>
      <c r="N92" s="100"/>
      <c r="O92" s="100"/>
      <c r="P92" s="100"/>
      <c r="Q92" s="100"/>
      <c r="R92" s="19"/>
      <c r="S92" s="18">
        <f t="shared" si="16"/>
        <v>0</v>
      </c>
    </row>
    <row r="93" spans="1:19" ht="20.100000000000001" customHeight="1" x14ac:dyDescent="0.2">
      <c r="A93" s="49">
        <f>CyP!A98</f>
        <v>10</v>
      </c>
      <c r="B93" s="433" t="str">
        <f t="shared" si="14"/>
        <v xml:space="preserve"> CARPINTERÍAS</v>
      </c>
      <c r="C93" s="434"/>
      <c r="D93" s="13">
        <f t="shared" si="15"/>
        <v>0</v>
      </c>
      <c r="E93" s="47"/>
      <c r="F93" s="100"/>
      <c r="G93" s="100"/>
      <c r="H93" s="100"/>
      <c r="I93" s="100"/>
      <c r="J93" s="100"/>
      <c r="K93" s="100"/>
      <c r="L93" s="100"/>
      <c r="M93" s="100"/>
      <c r="N93" s="100"/>
      <c r="O93" s="100"/>
      <c r="P93" s="100"/>
      <c r="Q93" s="100"/>
      <c r="R93" s="19"/>
      <c r="S93" s="18">
        <f t="shared" si="16"/>
        <v>0</v>
      </c>
    </row>
    <row r="94" spans="1:19" ht="20.100000000000001" customHeight="1" x14ac:dyDescent="0.2">
      <c r="A94" s="49" t="str">
        <f>CyP!A99</f>
        <v>10.1</v>
      </c>
      <c r="B94" s="433" t="str">
        <f t="shared" si="14"/>
        <v>Carpinteria metalica</v>
      </c>
      <c r="C94" s="434"/>
      <c r="D94" s="13">
        <f t="shared" si="15"/>
        <v>0</v>
      </c>
      <c r="E94" s="47"/>
      <c r="F94" s="100"/>
      <c r="G94" s="100"/>
      <c r="H94" s="100"/>
      <c r="I94" s="100"/>
      <c r="J94" s="100"/>
      <c r="K94" s="100"/>
      <c r="L94" s="100"/>
      <c r="M94" s="100"/>
      <c r="N94" s="100"/>
      <c r="O94" s="100"/>
      <c r="P94" s="100"/>
      <c r="Q94" s="100"/>
      <c r="R94" s="19"/>
      <c r="S94" s="18">
        <f t="shared" si="16"/>
        <v>0</v>
      </c>
    </row>
    <row r="95" spans="1:19" ht="20.100000000000001" customHeight="1" x14ac:dyDescent="0.2">
      <c r="A95" s="49" t="str">
        <f>CyP!A100</f>
        <v>10.1.1</v>
      </c>
      <c r="B95" s="433" t="str">
        <f t="shared" si="14"/>
        <v>Chapa Doblada y herrería</v>
      </c>
      <c r="C95" s="434"/>
      <c r="D95" s="13">
        <f t="shared" si="15"/>
        <v>0</v>
      </c>
      <c r="E95" s="47"/>
      <c r="F95" s="100"/>
      <c r="G95" s="100"/>
      <c r="H95" s="100"/>
      <c r="I95" s="100"/>
      <c r="J95" s="100"/>
      <c r="K95" s="100"/>
      <c r="L95" s="100"/>
      <c r="M95" s="100"/>
      <c r="N95" s="100"/>
      <c r="O95" s="100"/>
      <c r="P95" s="100"/>
      <c r="Q95" s="100"/>
      <c r="R95" s="19"/>
      <c r="S95" s="18">
        <f t="shared" si="16"/>
        <v>0</v>
      </c>
    </row>
    <row r="96" spans="1:19" ht="20.100000000000001" customHeight="1" x14ac:dyDescent="0.2">
      <c r="A96" s="49" t="str">
        <f>CyP!A101</f>
        <v>10.1.1.1</v>
      </c>
      <c r="B96" s="433" t="str">
        <f t="shared" si="14"/>
        <v>P1</v>
      </c>
      <c r="C96" s="434"/>
      <c r="D96" s="13">
        <f t="shared" si="15"/>
        <v>0</v>
      </c>
      <c r="E96" s="47"/>
      <c r="F96" s="100"/>
      <c r="G96" s="100"/>
      <c r="H96" s="100"/>
      <c r="I96" s="100"/>
      <c r="J96" s="100"/>
      <c r="K96" s="100"/>
      <c r="L96" s="100"/>
      <c r="M96" s="100"/>
      <c r="N96" s="100"/>
      <c r="O96" s="100"/>
      <c r="P96" s="100"/>
      <c r="Q96" s="100"/>
      <c r="R96" s="19"/>
      <c r="S96" s="18">
        <f t="shared" si="16"/>
        <v>0</v>
      </c>
    </row>
    <row r="97" spans="1:19" ht="20.100000000000001" customHeight="1" x14ac:dyDescent="0.2">
      <c r="A97" s="49" t="str">
        <f>CyP!A102</f>
        <v>10.1.1.2</v>
      </c>
      <c r="B97" s="433" t="str">
        <f t="shared" si="14"/>
        <v>P2</v>
      </c>
      <c r="C97" s="434"/>
      <c r="D97" s="13">
        <f t="shared" si="15"/>
        <v>0</v>
      </c>
      <c r="E97" s="47"/>
      <c r="F97" s="100"/>
      <c r="G97" s="100"/>
      <c r="H97" s="100"/>
      <c r="I97" s="100"/>
      <c r="J97" s="100"/>
      <c r="K97" s="100"/>
      <c r="L97" s="100"/>
      <c r="M97" s="100"/>
      <c r="N97" s="100"/>
      <c r="O97" s="100"/>
      <c r="P97" s="100"/>
      <c r="Q97" s="100"/>
      <c r="R97" s="19"/>
      <c r="S97" s="18">
        <f t="shared" si="16"/>
        <v>0</v>
      </c>
    </row>
    <row r="98" spans="1:19" ht="20.100000000000001" customHeight="1" x14ac:dyDescent="0.2">
      <c r="A98" s="49" t="str">
        <f>CyP!A103</f>
        <v>10.1.1.3</v>
      </c>
      <c r="B98" s="433" t="str">
        <f t="shared" ref="B98:B161" si="17">IFERROR(VLOOKUP(A98,Tabla_CyP,2,FALSE),"")</f>
        <v>P3</v>
      </c>
      <c r="C98" s="434"/>
      <c r="D98" s="13">
        <f t="shared" si="15"/>
        <v>0</v>
      </c>
      <c r="E98" s="47"/>
      <c r="F98" s="100"/>
      <c r="G98" s="100"/>
      <c r="H98" s="100"/>
      <c r="I98" s="100"/>
      <c r="J98" s="100"/>
      <c r="K98" s="100"/>
      <c r="L98" s="100"/>
      <c r="M98" s="100"/>
      <c r="N98" s="100"/>
      <c r="O98" s="100"/>
      <c r="P98" s="100"/>
      <c r="Q98" s="100"/>
      <c r="R98" s="19"/>
      <c r="S98" s="18">
        <f t="shared" si="16"/>
        <v>0</v>
      </c>
    </row>
    <row r="99" spans="1:19" ht="20.100000000000001" customHeight="1" x14ac:dyDescent="0.2">
      <c r="A99" s="49" t="str">
        <f>CyP!A104</f>
        <v>10.1.1.4</v>
      </c>
      <c r="B99" s="433" t="str">
        <f t="shared" si="17"/>
        <v>P4</v>
      </c>
      <c r="C99" s="434"/>
      <c r="D99" s="13">
        <f t="shared" si="15"/>
        <v>0</v>
      </c>
      <c r="E99" s="47"/>
      <c r="F99" s="100"/>
      <c r="G99" s="100"/>
      <c r="H99" s="100"/>
      <c r="I99" s="100"/>
      <c r="J99" s="100"/>
      <c r="K99" s="100"/>
      <c r="L99" s="100"/>
      <c r="M99" s="100"/>
      <c r="N99" s="100"/>
      <c r="O99" s="100"/>
      <c r="P99" s="100"/>
      <c r="Q99" s="100"/>
      <c r="R99" s="19"/>
      <c r="S99" s="18">
        <f t="shared" si="16"/>
        <v>0</v>
      </c>
    </row>
    <row r="100" spans="1:19" ht="20.100000000000001" customHeight="1" x14ac:dyDescent="0.2">
      <c r="A100" s="49" t="str">
        <f>CyP!A105</f>
        <v>10.1.1.5</v>
      </c>
      <c r="B100" s="433" t="str">
        <f t="shared" si="17"/>
        <v>P5</v>
      </c>
      <c r="C100" s="434"/>
      <c r="D100" s="13">
        <f t="shared" si="15"/>
        <v>0</v>
      </c>
      <c r="E100" s="47"/>
      <c r="F100" s="100"/>
      <c r="G100" s="100"/>
      <c r="H100" s="100"/>
      <c r="I100" s="100"/>
      <c r="J100" s="100"/>
      <c r="K100" s="100"/>
      <c r="L100" s="100"/>
      <c r="M100" s="100"/>
      <c r="N100" s="100"/>
      <c r="O100" s="100"/>
      <c r="P100" s="100"/>
      <c r="Q100" s="100"/>
      <c r="R100" s="19"/>
      <c r="S100" s="18">
        <f t="shared" si="16"/>
        <v>0</v>
      </c>
    </row>
    <row r="101" spans="1:19" ht="20.100000000000001" customHeight="1" x14ac:dyDescent="0.2">
      <c r="A101" s="49" t="str">
        <f>CyP!A106</f>
        <v>10.1.1.6</v>
      </c>
      <c r="B101" s="433" t="str">
        <f t="shared" si="17"/>
        <v>P6</v>
      </c>
      <c r="C101" s="434"/>
      <c r="D101" s="13">
        <f t="shared" si="15"/>
        <v>0</v>
      </c>
      <c r="E101" s="47"/>
      <c r="F101" s="100"/>
      <c r="G101" s="100"/>
      <c r="H101" s="100"/>
      <c r="I101" s="100"/>
      <c r="J101" s="100"/>
      <c r="K101" s="100"/>
      <c r="L101" s="100"/>
      <c r="M101" s="100"/>
      <c r="N101" s="100"/>
      <c r="O101" s="100"/>
      <c r="P101" s="100"/>
      <c r="Q101" s="100"/>
      <c r="R101" s="19"/>
      <c r="S101" s="18">
        <f t="shared" si="16"/>
        <v>0</v>
      </c>
    </row>
    <row r="102" spans="1:19" ht="20.100000000000001" customHeight="1" x14ac:dyDescent="0.2">
      <c r="A102" s="49" t="str">
        <f>CyP!A107</f>
        <v>10.1.1.7</v>
      </c>
      <c r="B102" s="433" t="str">
        <f t="shared" si="17"/>
        <v>P7</v>
      </c>
      <c r="C102" s="434"/>
      <c r="D102" s="13">
        <f t="shared" si="15"/>
        <v>0</v>
      </c>
      <c r="E102" s="47"/>
      <c r="F102" s="100"/>
      <c r="G102" s="100"/>
      <c r="H102" s="100"/>
      <c r="I102" s="100"/>
      <c r="J102" s="100"/>
      <c r="K102" s="100"/>
      <c r="L102" s="100"/>
      <c r="M102" s="100"/>
      <c r="N102" s="100"/>
      <c r="O102" s="100"/>
      <c r="P102" s="100"/>
      <c r="Q102" s="100"/>
      <c r="R102" s="19"/>
      <c r="S102" s="18">
        <f t="shared" si="16"/>
        <v>0</v>
      </c>
    </row>
    <row r="103" spans="1:19" ht="20.100000000000001" customHeight="1" x14ac:dyDescent="0.2">
      <c r="A103" s="49" t="str">
        <f>CyP!A108</f>
        <v>10.1.1.8</v>
      </c>
      <c r="B103" s="433" t="str">
        <f t="shared" si="17"/>
        <v>P8</v>
      </c>
      <c r="C103" s="434"/>
      <c r="D103" s="13">
        <f t="shared" si="15"/>
        <v>0</v>
      </c>
      <c r="E103" s="47"/>
      <c r="F103" s="100"/>
      <c r="G103" s="100"/>
      <c r="H103" s="100"/>
      <c r="I103" s="100"/>
      <c r="J103" s="100"/>
      <c r="K103" s="100"/>
      <c r="L103" s="100"/>
      <c r="M103" s="100"/>
      <c r="N103" s="100"/>
      <c r="O103" s="100"/>
      <c r="P103" s="100"/>
      <c r="Q103" s="100"/>
      <c r="R103" s="19"/>
      <c r="S103" s="18">
        <f t="shared" si="16"/>
        <v>0</v>
      </c>
    </row>
    <row r="104" spans="1:19" ht="20.100000000000001" customHeight="1" x14ac:dyDescent="0.2">
      <c r="A104" s="49" t="str">
        <f>CyP!A109</f>
        <v>10.1.1.9</v>
      </c>
      <c r="B104" s="433" t="str">
        <f t="shared" si="17"/>
        <v>P9</v>
      </c>
      <c r="C104" s="434"/>
      <c r="D104" s="13">
        <f t="shared" si="15"/>
        <v>0</v>
      </c>
      <c r="E104" s="47"/>
      <c r="F104" s="100"/>
      <c r="G104" s="100"/>
      <c r="H104" s="100"/>
      <c r="I104" s="100"/>
      <c r="J104" s="100"/>
      <c r="K104" s="100"/>
      <c r="L104" s="100"/>
      <c r="M104" s="100"/>
      <c r="N104" s="100"/>
      <c r="O104" s="100"/>
      <c r="P104" s="100"/>
      <c r="Q104" s="100"/>
      <c r="R104" s="19"/>
      <c r="S104" s="18">
        <f t="shared" si="16"/>
        <v>0</v>
      </c>
    </row>
    <row r="105" spans="1:19" ht="20.100000000000001" customHeight="1" x14ac:dyDescent="0.2">
      <c r="A105" s="49" t="str">
        <f>CyP!A110</f>
        <v>10.1.1.10</v>
      </c>
      <c r="B105" s="433" t="str">
        <f t="shared" si="17"/>
        <v>P10</v>
      </c>
      <c r="C105" s="434"/>
      <c r="D105" s="13">
        <f t="shared" si="15"/>
        <v>0</v>
      </c>
      <c r="E105" s="47"/>
      <c r="F105" s="100"/>
      <c r="G105" s="100"/>
      <c r="H105" s="100"/>
      <c r="I105" s="100"/>
      <c r="J105" s="100"/>
      <c r="K105" s="100"/>
      <c r="L105" s="100"/>
      <c r="M105" s="100"/>
      <c r="N105" s="100"/>
      <c r="O105" s="100"/>
      <c r="P105" s="100"/>
      <c r="Q105" s="100"/>
      <c r="R105" s="19"/>
      <c r="S105" s="18">
        <f t="shared" si="16"/>
        <v>0</v>
      </c>
    </row>
    <row r="106" spans="1:19" ht="20.100000000000001" customHeight="1" x14ac:dyDescent="0.2">
      <c r="A106" s="49" t="str">
        <f>CyP!A111</f>
        <v>10.1.1.11</v>
      </c>
      <c r="B106" s="433" t="str">
        <f t="shared" si="17"/>
        <v>P11</v>
      </c>
      <c r="C106" s="434"/>
      <c r="D106" s="13">
        <f t="shared" si="15"/>
        <v>0</v>
      </c>
      <c r="E106" s="47"/>
      <c r="F106" s="100"/>
      <c r="G106" s="100"/>
      <c r="H106" s="100"/>
      <c r="I106" s="100"/>
      <c r="J106" s="100"/>
      <c r="K106" s="100"/>
      <c r="L106" s="100"/>
      <c r="M106" s="100"/>
      <c r="N106" s="100"/>
      <c r="O106" s="100"/>
      <c r="P106" s="100"/>
      <c r="Q106" s="100"/>
      <c r="R106" s="19"/>
      <c r="S106" s="18">
        <f t="shared" si="16"/>
        <v>0</v>
      </c>
    </row>
    <row r="107" spans="1:19" ht="20.100000000000001" customHeight="1" x14ac:dyDescent="0.2">
      <c r="A107" s="49" t="str">
        <f>CyP!A112</f>
        <v>10.1.1.12</v>
      </c>
      <c r="B107" s="433" t="str">
        <f t="shared" si="17"/>
        <v>P12</v>
      </c>
      <c r="C107" s="434"/>
      <c r="D107" s="13">
        <f t="shared" si="15"/>
        <v>0</v>
      </c>
      <c r="E107" s="47"/>
      <c r="F107" s="100"/>
      <c r="G107" s="100"/>
      <c r="H107" s="100"/>
      <c r="I107" s="100"/>
      <c r="J107" s="100"/>
      <c r="K107" s="100"/>
      <c r="L107" s="100"/>
      <c r="M107" s="100"/>
      <c r="N107" s="100"/>
      <c r="O107" s="100"/>
      <c r="P107" s="100"/>
      <c r="Q107" s="100"/>
      <c r="R107" s="19"/>
      <c r="S107" s="18">
        <f t="shared" si="16"/>
        <v>0</v>
      </c>
    </row>
    <row r="108" spans="1:19" ht="20.100000000000001" customHeight="1" x14ac:dyDescent="0.2">
      <c r="A108" s="49" t="str">
        <f>CyP!A113</f>
        <v>10.1.1.13</v>
      </c>
      <c r="B108" s="433" t="str">
        <f t="shared" si="17"/>
        <v>PL</v>
      </c>
      <c r="C108" s="434"/>
      <c r="D108" s="13">
        <f t="shared" si="15"/>
        <v>0</v>
      </c>
      <c r="E108" s="47"/>
      <c r="F108" s="100"/>
      <c r="G108" s="100"/>
      <c r="H108" s="100"/>
      <c r="I108" s="100"/>
      <c r="J108" s="100"/>
      <c r="K108" s="100"/>
      <c r="L108" s="100"/>
      <c r="M108" s="100"/>
      <c r="N108" s="100"/>
      <c r="O108" s="100"/>
      <c r="P108" s="100"/>
      <c r="Q108" s="100"/>
      <c r="R108" s="19"/>
      <c r="S108" s="18">
        <f t="shared" si="16"/>
        <v>0</v>
      </c>
    </row>
    <row r="109" spans="1:19" ht="20.100000000000001" customHeight="1" x14ac:dyDescent="0.2">
      <c r="A109" s="49" t="str">
        <f>CyP!A114</f>
        <v>10.1.1.14</v>
      </c>
      <c r="B109" s="433" t="str">
        <f t="shared" si="17"/>
        <v>PL1</v>
      </c>
      <c r="C109" s="434"/>
      <c r="D109" s="13">
        <f t="shared" ref="D109:D140" si="18">IFERROR(VLOOKUP(A109,Tabla_CyP,9,FALSE),0)</f>
        <v>0</v>
      </c>
      <c r="E109" s="47"/>
      <c r="F109" s="100"/>
      <c r="G109" s="100"/>
      <c r="H109" s="100"/>
      <c r="I109" s="100"/>
      <c r="J109" s="100"/>
      <c r="K109" s="100"/>
      <c r="L109" s="100"/>
      <c r="M109" s="100"/>
      <c r="N109" s="100"/>
      <c r="O109" s="100"/>
      <c r="P109" s="100"/>
      <c r="Q109" s="100"/>
      <c r="R109" s="19"/>
      <c r="S109" s="18">
        <f t="shared" si="16"/>
        <v>0</v>
      </c>
    </row>
    <row r="110" spans="1:19" ht="20.100000000000001" customHeight="1" x14ac:dyDescent="0.2">
      <c r="A110" s="49" t="str">
        <f>CyP!A115</f>
        <v>10.1.1.15</v>
      </c>
      <c r="B110" s="433" t="str">
        <f t="shared" si="17"/>
        <v>P12</v>
      </c>
      <c r="C110" s="434"/>
      <c r="D110" s="13">
        <f t="shared" si="18"/>
        <v>0</v>
      </c>
      <c r="E110" s="47"/>
      <c r="F110" s="100"/>
      <c r="G110" s="100"/>
      <c r="H110" s="100"/>
      <c r="I110" s="100"/>
      <c r="J110" s="100"/>
      <c r="K110" s="100"/>
      <c r="L110" s="100"/>
      <c r="M110" s="100"/>
      <c r="N110" s="100"/>
      <c r="O110" s="100"/>
      <c r="P110" s="100"/>
      <c r="Q110" s="100"/>
      <c r="R110" s="19"/>
      <c r="S110" s="18">
        <f t="shared" si="16"/>
        <v>0</v>
      </c>
    </row>
    <row r="111" spans="1:19" ht="20.100000000000001" customHeight="1" x14ac:dyDescent="0.2">
      <c r="A111" s="49" t="str">
        <f>CyP!A116</f>
        <v>10.1.1.16</v>
      </c>
      <c r="B111" s="433" t="str">
        <f t="shared" si="17"/>
        <v>V6</v>
      </c>
      <c r="C111" s="434"/>
      <c r="D111" s="13">
        <f t="shared" si="18"/>
        <v>0</v>
      </c>
      <c r="E111" s="47"/>
      <c r="F111" s="100"/>
      <c r="G111" s="100"/>
      <c r="H111" s="100"/>
      <c r="I111" s="100"/>
      <c r="J111" s="100"/>
      <c r="K111" s="100"/>
      <c r="L111" s="100"/>
      <c r="M111" s="100"/>
      <c r="N111" s="100"/>
      <c r="O111" s="100"/>
      <c r="P111" s="100"/>
      <c r="Q111" s="100"/>
      <c r="R111" s="19"/>
      <c r="S111" s="18">
        <f t="shared" si="16"/>
        <v>0</v>
      </c>
    </row>
    <row r="112" spans="1:19" ht="20.100000000000001" customHeight="1" x14ac:dyDescent="0.2">
      <c r="A112" s="49" t="str">
        <f>CyP!A117</f>
        <v>10.1.1.17</v>
      </c>
      <c r="B112" s="433" t="str">
        <f t="shared" si="17"/>
        <v>V7</v>
      </c>
      <c r="C112" s="434"/>
      <c r="D112" s="13">
        <f t="shared" si="18"/>
        <v>0</v>
      </c>
      <c r="E112" s="47"/>
      <c r="F112" s="100"/>
      <c r="G112" s="100"/>
      <c r="H112" s="100"/>
      <c r="I112" s="100"/>
      <c r="J112" s="100"/>
      <c r="K112" s="100"/>
      <c r="L112" s="100"/>
      <c r="M112" s="100"/>
      <c r="N112" s="100"/>
      <c r="O112" s="100"/>
      <c r="P112" s="100"/>
      <c r="Q112" s="100"/>
      <c r="R112" s="19"/>
      <c r="S112" s="18">
        <f t="shared" si="16"/>
        <v>0</v>
      </c>
    </row>
    <row r="113" spans="1:19" ht="20.100000000000001" customHeight="1" x14ac:dyDescent="0.2">
      <c r="A113" s="49" t="str">
        <f>CyP!A118</f>
        <v>10.1.1.18</v>
      </c>
      <c r="B113" s="433" t="str">
        <f t="shared" si="17"/>
        <v>V8</v>
      </c>
      <c r="C113" s="434"/>
      <c r="D113" s="13">
        <f t="shared" si="18"/>
        <v>0</v>
      </c>
      <c r="E113" s="47"/>
      <c r="F113" s="100"/>
      <c r="G113" s="100"/>
      <c r="H113" s="100"/>
      <c r="I113" s="100"/>
      <c r="J113" s="100"/>
      <c r="K113" s="100"/>
      <c r="L113" s="100"/>
      <c r="M113" s="100"/>
      <c r="N113" s="100"/>
      <c r="O113" s="100"/>
      <c r="P113" s="100"/>
      <c r="Q113" s="100"/>
      <c r="R113" s="19"/>
      <c r="S113" s="18">
        <f t="shared" si="16"/>
        <v>0</v>
      </c>
    </row>
    <row r="114" spans="1:19" ht="20.100000000000001" customHeight="1" x14ac:dyDescent="0.2">
      <c r="A114" s="49" t="str">
        <f>CyP!A119</f>
        <v>10.1.1.19</v>
      </c>
      <c r="B114" s="433" t="str">
        <f t="shared" si="17"/>
        <v>V9</v>
      </c>
      <c r="C114" s="434"/>
      <c r="D114" s="13">
        <f t="shared" si="18"/>
        <v>0</v>
      </c>
      <c r="E114" s="47"/>
      <c r="F114" s="100"/>
      <c r="G114" s="100"/>
      <c r="H114" s="100"/>
      <c r="I114" s="100"/>
      <c r="J114" s="100"/>
      <c r="K114" s="100"/>
      <c r="L114" s="100"/>
      <c r="M114" s="100"/>
      <c r="N114" s="100"/>
      <c r="O114" s="100"/>
      <c r="P114" s="100"/>
      <c r="Q114" s="100"/>
      <c r="R114" s="19"/>
      <c r="S114" s="18">
        <f t="shared" si="16"/>
        <v>0</v>
      </c>
    </row>
    <row r="115" spans="1:19" ht="20.100000000000001" customHeight="1" x14ac:dyDescent="0.2">
      <c r="A115" s="49" t="str">
        <f>CyP!A120</f>
        <v>10.1.5</v>
      </c>
      <c r="B115" s="433" t="str">
        <f t="shared" si="17"/>
        <v>Malla de Seguridad</v>
      </c>
      <c r="C115" s="434"/>
      <c r="D115" s="13">
        <f t="shared" si="18"/>
        <v>0</v>
      </c>
      <c r="E115" s="47"/>
      <c r="F115" s="100"/>
      <c r="G115" s="100"/>
      <c r="H115" s="100"/>
      <c r="I115" s="100"/>
      <c r="J115" s="100"/>
      <c r="K115" s="100"/>
      <c r="L115" s="100"/>
      <c r="M115" s="100"/>
      <c r="N115" s="100"/>
      <c r="O115" s="100"/>
      <c r="P115" s="100"/>
      <c r="Q115" s="100"/>
      <c r="R115" s="19"/>
      <c r="S115" s="18">
        <f t="shared" si="16"/>
        <v>0</v>
      </c>
    </row>
    <row r="116" spans="1:19" ht="20.100000000000001" customHeight="1" x14ac:dyDescent="0.2">
      <c r="A116" s="49" t="str">
        <f>CyP!A121</f>
        <v>10.2</v>
      </c>
      <c r="B116" s="433" t="str">
        <f t="shared" si="17"/>
        <v>Carpintería de Aluminio</v>
      </c>
      <c r="C116" s="434"/>
      <c r="D116" s="13">
        <f t="shared" si="18"/>
        <v>0</v>
      </c>
      <c r="E116" s="47"/>
      <c r="F116" s="100"/>
      <c r="G116" s="100"/>
      <c r="H116" s="100"/>
      <c r="I116" s="100"/>
      <c r="J116" s="100"/>
      <c r="K116" s="100"/>
      <c r="L116" s="100"/>
      <c r="M116" s="100"/>
      <c r="N116" s="100"/>
      <c r="O116" s="100"/>
      <c r="P116" s="100"/>
      <c r="Q116" s="100"/>
      <c r="R116" s="19"/>
      <c r="S116" s="18">
        <f t="shared" si="16"/>
        <v>0</v>
      </c>
    </row>
    <row r="117" spans="1:19" ht="20.100000000000001" customHeight="1" x14ac:dyDescent="0.2">
      <c r="A117" s="49" t="str">
        <f>CyP!A122</f>
        <v>10.2.1</v>
      </c>
      <c r="B117" s="433" t="str">
        <f t="shared" si="17"/>
        <v>V1</v>
      </c>
      <c r="C117" s="434"/>
      <c r="D117" s="13">
        <f t="shared" si="18"/>
        <v>0</v>
      </c>
      <c r="E117" s="47"/>
      <c r="F117" s="100"/>
      <c r="G117" s="100"/>
      <c r="H117" s="100"/>
      <c r="I117" s="100"/>
      <c r="J117" s="100"/>
      <c r="K117" s="100"/>
      <c r="L117" s="100"/>
      <c r="M117" s="100"/>
      <c r="N117" s="100"/>
      <c r="O117" s="100"/>
      <c r="P117" s="100"/>
      <c r="Q117" s="100"/>
      <c r="R117" s="19"/>
      <c r="S117" s="18">
        <f t="shared" si="16"/>
        <v>0</v>
      </c>
    </row>
    <row r="118" spans="1:19" ht="20.100000000000001" customHeight="1" x14ac:dyDescent="0.2">
      <c r="A118" s="49" t="str">
        <f>CyP!A123</f>
        <v>10.2.2</v>
      </c>
      <c r="B118" s="433" t="str">
        <f t="shared" si="17"/>
        <v>V2</v>
      </c>
      <c r="C118" s="434"/>
      <c r="D118" s="13">
        <f t="shared" si="18"/>
        <v>0</v>
      </c>
      <c r="E118" s="47"/>
      <c r="F118" s="100"/>
      <c r="G118" s="100"/>
      <c r="H118" s="100"/>
      <c r="I118" s="100"/>
      <c r="J118" s="100"/>
      <c r="K118" s="100"/>
      <c r="L118" s="100"/>
      <c r="M118" s="100"/>
      <c r="N118" s="100"/>
      <c r="O118" s="100"/>
      <c r="P118" s="100"/>
      <c r="Q118" s="100"/>
      <c r="R118" s="19"/>
      <c r="S118" s="18">
        <f t="shared" si="16"/>
        <v>0</v>
      </c>
    </row>
    <row r="119" spans="1:19" ht="20.100000000000001" customHeight="1" x14ac:dyDescent="0.2">
      <c r="A119" s="49" t="str">
        <f>CyP!A124</f>
        <v>10.2.3</v>
      </c>
      <c r="B119" s="433" t="str">
        <f t="shared" si="17"/>
        <v>V3</v>
      </c>
      <c r="C119" s="434"/>
      <c r="D119" s="13">
        <f t="shared" si="18"/>
        <v>0</v>
      </c>
      <c r="E119" s="47"/>
      <c r="F119" s="100"/>
      <c r="G119" s="100"/>
      <c r="H119" s="100"/>
      <c r="I119" s="100"/>
      <c r="J119" s="100"/>
      <c r="K119" s="100"/>
      <c r="L119" s="100"/>
      <c r="M119" s="100"/>
      <c r="N119" s="100"/>
      <c r="O119" s="100"/>
      <c r="P119" s="100"/>
      <c r="Q119" s="100"/>
      <c r="R119" s="19"/>
      <c r="S119" s="18">
        <f t="shared" si="16"/>
        <v>0</v>
      </c>
    </row>
    <row r="120" spans="1:19" ht="20.100000000000001" customHeight="1" x14ac:dyDescent="0.2">
      <c r="A120" s="49" t="str">
        <f>CyP!A125</f>
        <v>10.2.4</v>
      </c>
      <c r="B120" s="433" t="str">
        <f t="shared" si="17"/>
        <v>V4</v>
      </c>
      <c r="C120" s="434"/>
      <c r="D120" s="13">
        <f t="shared" si="18"/>
        <v>0</v>
      </c>
      <c r="E120" s="47"/>
      <c r="F120" s="100"/>
      <c r="G120" s="100"/>
      <c r="H120" s="100"/>
      <c r="I120" s="100"/>
      <c r="J120" s="100"/>
      <c r="K120" s="100"/>
      <c r="L120" s="100"/>
      <c r="M120" s="100"/>
      <c r="N120" s="100"/>
      <c r="O120" s="100"/>
      <c r="P120" s="100"/>
      <c r="Q120" s="100"/>
      <c r="R120" s="19"/>
      <c r="S120" s="18">
        <f t="shared" si="16"/>
        <v>0</v>
      </c>
    </row>
    <row r="121" spans="1:19" ht="20.100000000000001" customHeight="1" x14ac:dyDescent="0.2">
      <c r="A121" s="49" t="str">
        <f>CyP!A126</f>
        <v>10.2.5</v>
      </c>
      <c r="B121" s="433" t="str">
        <f t="shared" si="17"/>
        <v>V4a</v>
      </c>
      <c r="C121" s="434"/>
      <c r="D121" s="13">
        <f t="shared" si="18"/>
        <v>0</v>
      </c>
      <c r="E121" s="47"/>
      <c r="F121" s="100"/>
      <c r="G121" s="100"/>
      <c r="H121" s="100"/>
      <c r="I121" s="100"/>
      <c r="J121" s="100"/>
      <c r="K121" s="100"/>
      <c r="L121" s="100"/>
      <c r="M121" s="100"/>
      <c r="N121" s="100"/>
      <c r="O121" s="100"/>
      <c r="P121" s="100"/>
      <c r="Q121" s="100"/>
      <c r="R121" s="19"/>
      <c r="S121" s="18">
        <f t="shared" si="16"/>
        <v>0</v>
      </c>
    </row>
    <row r="122" spans="1:19" ht="20.100000000000001" customHeight="1" x14ac:dyDescent="0.2">
      <c r="A122" s="49" t="str">
        <f>CyP!A127</f>
        <v>10.2.6</v>
      </c>
      <c r="B122" s="433" t="str">
        <f t="shared" si="17"/>
        <v>V5</v>
      </c>
      <c r="C122" s="434"/>
      <c r="D122" s="13">
        <f t="shared" si="18"/>
        <v>0</v>
      </c>
      <c r="E122" s="47"/>
      <c r="F122" s="100"/>
      <c r="G122" s="100"/>
      <c r="H122" s="100"/>
      <c r="I122" s="100"/>
      <c r="J122" s="100"/>
      <c r="K122" s="100"/>
      <c r="L122" s="100"/>
      <c r="M122" s="100"/>
      <c r="N122" s="100"/>
      <c r="O122" s="100"/>
      <c r="P122" s="100"/>
      <c r="Q122" s="100"/>
      <c r="R122" s="19"/>
      <c r="S122" s="18">
        <f t="shared" si="16"/>
        <v>0</v>
      </c>
    </row>
    <row r="123" spans="1:19" ht="20.100000000000001" customHeight="1" x14ac:dyDescent="0.2">
      <c r="A123" s="49" t="str">
        <f>CyP!A128</f>
        <v>10.2.7</v>
      </c>
      <c r="B123" s="433" t="str">
        <f t="shared" si="17"/>
        <v>V5a</v>
      </c>
      <c r="C123" s="434"/>
      <c r="D123" s="13">
        <f t="shared" si="18"/>
        <v>0</v>
      </c>
      <c r="E123" s="47"/>
      <c r="F123" s="100"/>
      <c r="G123" s="100"/>
      <c r="H123" s="100"/>
      <c r="I123" s="100"/>
      <c r="J123" s="100"/>
      <c r="K123" s="100"/>
      <c r="L123" s="100"/>
      <c r="M123" s="100"/>
      <c r="N123" s="100"/>
      <c r="O123" s="100"/>
      <c r="P123" s="100"/>
      <c r="Q123" s="100"/>
      <c r="R123" s="19"/>
      <c r="S123" s="18">
        <f t="shared" si="16"/>
        <v>0</v>
      </c>
    </row>
    <row r="124" spans="1:19" ht="20.100000000000001" customHeight="1" x14ac:dyDescent="0.2">
      <c r="A124" s="49" t="str">
        <f>CyP!A129</f>
        <v>10.4</v>
      </c>
      <c r="B124" s="433" t="str">
        <f t="shared" si="17"/>
        <v>Muebles fijos</v>
      </c>
      <c r="C124" s="434"/>
      <c r="D124" s="13">
        <f t="shared" si="18"/>
        <v>0</v>
      </c>
      <c r="E124" s="47"/>
      <c r="F124" s="100"/>
      <c r="G124" s="100"/>
      <c r="H124" s="100"/>
      <c r="I124" s="100"/>
      <c r="J124" s="100"/>
      <c r="K124" s="100"/>
      <c r="L124" s="100"/>
      <c r="M124" s="100"/>
      <c r="N124" s="100"/>
      <c r="O124" s="100"/>
      <c r="P124" s="100"/>
      <c r="Q124" s="100"/>
      <c r="R124" s="19"/>
      <c r="S124" s="18">
        <f t="shared" si="16"/>
        <v>0</v>
      </c>
    </row>
    <row r="125" spans="1:19" ht="20.100000000000001" customHeight="1" x14ac:dyDescent="0.2">
      <c r="A125" s="49">
        <f>CyP!A130</f>
        <v>11</v>
      </c>
      <c r="B125" s="433" t="str">
        <f t="shared" si="17"/>
        <v xml:space="preserve"> INSTALACIÓN ELÉCTRICA</v>
      </c>
      <c r="C125" s="434"/>
      <c r="D125" s="13">
        <f t="shared" si="18"/>
        <v>0</v>
      </c>
      <c r="E125" s="47"/>
      <c r="F125" s="100"/>
      <c r="G125" s="100"/>
      <c r="H125" s="100"/>
      <c r="I125" s="100"/>
      <c r="J125" s="100"/>
      <c r="K125" s="100"/>
      <c r="L125" s="100"/>
      <c r="M125" s="100"/>
      <c r="N125" s="100"/>
      <c r="O125" s="100"/>
      <c r="P125" s="100"/>
      <c r="Q125" s="100"/>
      <c r="R125" s="19"/>
      <c r="S125" s="18">
        <f t="shared" si="16"/>
        <v>0</v>
      </c>
    </row>
    <row r="126" spans="1:19" ht="20.100000000000001" customHeight="1" x14ac:dyDescent="0.2">
      <c r="A126" s="49" t="str">
        <f>CyP!A131</f>
        <v>11.1</v>
      </c>
      <c r="B126" s="433" t="str">
        <f t="shared" si="17"/>
        <v>Fuerza motriz</v>
      </c>
      <c r="C126" s="434"/>
      <c r="D126" s="13">
        <f t="shared" si="18"/>
        <v>0</v>
      </c>
      <c r="E126" s="47"/>
      <c r="F126" s="100"/>
      <c r="G126" s="100"/>
      <c r="H126" s="100"/>
      <c r="I126" s="100"/>
      <c r="J126" s="100"/>
      <c r="K126" s="100"/>
      <c r="L126" s="100"/>
      <c r="M126" s="100"/>
      <c r="N126" s="100"/>
      <c r="O126" s="100"/>
      <c r="P126" s="100"/>
      <c r="Q126" s="100"/>
      <c r="R126" s="19"/>
      <c r="S126" s="18">
        <f t="shared" si="16"/>
        <v>0</v>
      </c>
    </row>
    <row r="127" spans="1:19" ht="20.100000000000001" customHeight="1" x14ac:dyDescent="0.2">
      <c r="A127" s="49" t="str">
        <f>CyP!A132</f>
        <v>11.1.1</v>
      </c>
      <c r="B127" s="433" t="str">
        <f t="shared" si="17"/>
        <v>Bomba centrifuga 1HP</v>
      </c>
      <c r="C127" s="434"/>
      <c r="D127" s="13">
        <f t="shared" si="18"/>
        <v>0</v>
      </c>
      <c r="E127" s="47"/>
      <c r="F127" s="100"/>
      <c r="G127" s="100"/>
      <c r="H127" s="100"/>
      <c r="I127" s="100"/>
      <c r="J127" s="100"/>
      <c r="K127" s="100"/>
      <c r="L127" s="100"/>
      <c r="M127" s="100"/>
      <c r="N127" s="100"/>
      <c r="O127" s="100"/>
      <c r="P127" s="100"/>
      <c r="Q127" s="100"/>
      <c r="R127" s="19"/>
      <c r="S127" s="18">
        <f t="shared" si="16"/>
        <v>0</v>
      </c>
    </row>
    <row r="128" spans="1:19" ht="20.100000000000001" customHeight="1" x14ac:dyDescent="0.2">
      <c r="A128" s="49" t="str">
        <f>CyP!A133</f>
        <v>11.2</v>
      </c>
      <c r="B128" s="433" t="str">
        <f t="shared" si="17"/>
        <v>Media tensión</v>
      </c>
      <c r="C128" s="434"/>
      <c r="D128" s="13">
        <f t="shared" si="18"/>
        <v>0</v>
      </c>
      <c r="E128" s="47"/>
      <c r="F128" s="100"/>
      <c r="G128" s="100"/>
      <c r="H128" s="100"/>
      <c r="I128" s="100"/>
      <c r="J128" s="100"/>
      <c r="K128" s="100"/>
      <c r="L128" s="100"/>
      <c r="M128" s="100"/>
      <c r="N128" s="100"/>
      <c r="O128" s="100"/>
      <c r="P128" s="100"/>
      <c r="Q128" s="100"/>
      <c r="R128" s="19"/>
      <c r="S128" s="18">
        <f t="shared" si="16"/>
        <v>0</v>
      </c>
    </row>
    <row r="129" spans="1:19" ht="20.100000000000001" customHeight="1" x14ac:dyDescent="0.2">
      <c r="A129" s="49" t="str">
        <f>CyP!A134</f>
        <v>11.2.1</v>
      </c>
      <c r="B129" s="433" t="str">
        <f t="shared" si="17"/>
        <v>GABINETE ELÉCTRICO</v>
      </c>
      <c r="C129" s="434"/>
      <c r="D129" s="13">
        <f t="shared" si="18"/>
        <v>0</v>
      </c>
      <c r="E129" s="47"/>
      <c r="F129" s="100"/>
      <c r="G129" s="100"/>
      <c r="H129" s="100"/>
      <c r="I129" s="100"/>
      <c r="J129" s="100"/>
      <c r="K129" s="100"/>
      <c r="L129" s="100"/>
      <c r="M129" s="100"/>
      <c r="N129" s="100"/>
      <c r="O129" s="100"/>
      <c r="P129" s="100"/>
      <c r="Q129" s="100"/>
      <c r="R129" s="19"/>
      <c r="S129" s="18">
        <f t="shared" si="16"/>
        <v>0</v>
      </c>
    </row>
    <row r="130" spans="1:19" ht="20.100000000000001" customHeight="1" x14ac:dyDescent="0.2">
      <c r="A130" s="49" t="str">
        <f>CyP!A135</f>
        <v>11.2.2</v>
      </c>
      <c r="B130" s="433" t="str">
        <f t="shared" si="17"/>
        <v>GABINETE ELÉCTRICO</v>
      </c>
      <c r="C130" s="434"/>
      <c r="D130" s="13">
        <f t="shared" si="18"/>
        <v>0</v>
      </c>
      <c r="E130" s="47"/>
      <c r="F130" s="100"/>
      <c r="G130" s="100"/>
      <c r="H130" s="100"/>
      <c r="I130" s="100"/>
      <c r="J130" s="100"/>
      <c r="K130" s="100"/>
      <c r="L130" s="100"/>
      <c r="M130" s="100"/>
      <c r="N130" s="100"/>
      <c r="O130" s="100"/>
      <c r="P130" s="100"/>
      <c r="Q130" s="100"/>
      <c r="R130" s="19"/>
      <c r="S130" s="18">
        <f t="shared" si="16"/>
        <v>0</v>
      </c>
    </row>
    <row r="131" spans="1:19" ht="20.100000000000001" customHeight="1" x14ac:dyDescent="0.2">
      <c r="A131" s="49" t="str">
        <f>CyP!A136</f>
        <v>11.2.3</v>
      </c>
      <c r="B131" s="433" t="str">
        <f t="shared" si="17"/>
        <v>CAJAS RECTANGULARES</v>
      </c>
      <c r="C131" s="434"/>
      <c r="D131" s="13">
        <f t="shared" si="18"/>
        <v>0</v>
      </c>
      <c r="E131" s="47"/>
      <c r="F131" s="100"/>
      <c r="G131" s="100"/>
      <c r="H131" s="100"/>
      <c r="I131" s="100"/>
      <c r="J131" s="100"/>
      <c r="K131" s="100"/>
      <c r="L131" s="100"/>
      <c r="M131" s="100"/>
      <c r="N131" s="100"/>
      <c r="O131" s="100"/>
      <c r="P131" s="100"/>
      <c r="Q131" s="100"/>
      <c r="R131" s="19"/>
      <c r="S131" s="18">
        <f t="shared" si="16"/>
        <v>0</v>
      </c>
    </row>
    <row r="132" spans="1:19" ht="20.100000000000001" customHeight="1" x14ac:dyDescent="0.2">
      <c r="A132" s="49" t="str">
        <f>CyP!A137</f>
        <v>11.2.4</v>
      </c>
      <c r="B132" s="433" t="str">
        <f t="shared" si="17"/>
        <v>CAJAS OCTOGONAL GRANDE</v>
      </c>
      <c r="C132" s="434"/>
      <c r="D132" s="13">
        <f t="shared" si="18"/>
        <v>0</v>
      </c>
      <c r="E132" s="47"/>
      <c r="F132" s="100"/>
      <c r="G132" s="100"/>
      <c r="H132" s="100"/>
      <c r="I132" s="100"/>
      <c r="J132" s="100"/>
      <c r="K132" s="100"/>
      <c r="L132" s="100"/>
      <c r="M132" s="100"/>
      <c r="N132" s="100"/>
      <c r="O132" s="100"/>
      <c r="P132" s="100"/>
      <c r="Q132" s="100"/>
      <c r="R132" s="19"/>
      <c r="S132" s="18">
        <f t="shared" si="16"/>
        <v>0</v>
      </c>
    </row>
    <row r="133" spans="1:19" ht="20.100000000000001" customHeight="1" x14ac:dyDescent="0.2">
      <c r="A133" s="49" t="str">
        <f>CyP!A138</f>
        <v>11.2.5</v>
      </c>
      <c r="B133" s="433" t="str">
        <f t="shared" si="17"/>
        <v>CUPLAS</v>
      </c>
      <c r="C133" s="434"/>
      <c r="D133" s="13">
        <f t="shared" si="18"/>
        <v>0</v>
      </c>
      <c r="E133" s="47"/>
      <c r="F133" s="100"/>
      <c r="G133" s="100"/>
      <c r="H133" s="100"/>
      <c r="I133" s="100"/>
      <c r="J133" s="100"/>
      <c r="K133" s="100"/>
      <c r="L133" s="100"/>
      <c r="M133" s="100"/>
      <c r="N133" s="100"/>
      <c r="O133" s="100"/>
      <c r="P133" s="100"/>
      <c r="Q133" s="100"/>
      <c r="R133" s="19"/>
      <c r="S133" s="18">
        <f t="shared" si="16"/>
        <v>0</v>
      </c>
    </row>
    <row r="134" spans="1:19" ht="20.100000000000001" customHeight="1" x14ac:dyDescent="0.2">
      <c r="A134" s="49" t="str">
        <f>CyP!A139</f>
        <v>11.2.6</v>
      </c>
      <c r="B134" s="433" t="str">
        <f t="shared" si="17"/>
        <v>CAJA DE DERIVACIÓN</v>
      </c>
      <c r="C134" s="434"/>
      <c r="D134" s="13">
        <f t="shared" si="18"/>
        <v>0</v>
      </c>
      <c r="E134" s="47"/>
      <c r="F134" s="100"/>
      <c r="G134" s="100"/>
      <c r="H134" s="100"/>
      <c r="I134" s="100"/>
      <c r="J134" s="100"/>
      <c r="K134" s="100"/>
      <c r="L134" s="100"/>
      <c r="M134" s="100"/>
      <c r="N134" s="100"/>
      <c r="O134" s="100"/>
      <c r="P134" s="100"/>
      <c r="Q134" s="100"/>
      <c r="R134" s="19"/>
      <c r="S134" s="18">
        <f t="shared" si="16"/>
        <v>0</v>
      </c>
    </row>
    <row r="135" spans="1:19" ht="20.100000000000001" customHeight="1" x14ac:dyDescent="0.2">
      <c r="A135" s="49" t="str">
        <f>CyP!A140</f>
        <v>11.2.7</v>
      </c>
      <c r="B135" s="433" t="str">
        <f t="shared" si="17"/>
        <v>TOMA PERISCOPIO</v>
      </c>
      <c r="C135" s="434"/>
      <c r="D135" s="13">
        <f t="shared" si="18"/>
        <v>0</v>
      </c>
      <c r="E135" s="47"/>
      <c r="F135" s="100"/>
      <c r="G135" s="100"/>
      <c r="H135" s="100"/>
      <c r="I135" s="100"/>
      <c r="J135" s="100"/>
      <c r="K135" s="100"/>
      <c r="L135" s="100"/>
      <c r="M135" s="100"/>
      <c r="N135" s="100"/>
      <c r="O135" s="100"/>
      <c r="P135" s="100"/>
      <c r="Q135" s="100"/>
      <c r="R135" s="19"/>
      <c r="S135" s="18">
        <f t="shared" si="16"/>
        <v>0</v>
      </c>
    </row>
    <row r="136" spans="1:19" ht="20.100000000000001" customHeight="1" x14ac:dyDescent="0.2">
      <c r="A136" s="49" t="str">
        <f>CyP!A141</f>
        <v>11.2.8</v>
      </c>
      <c r="B136" s="433" t="str">
        <f t="shared" si="17"/>
        <v>TOMA TRIFASICO</v>
      </c>
      <c r="C136" s="434"/>
      <c r="D136" s="13">
        <f t="shared" si="18"/>
        <v>0</v>
      </c>
      <c r="E136" s="47"/>
      <c r="F136" s="100"/>
      <c r="G136" s="100"/>
      <c r="H136" s="100"/>
      <c r="I136" s="100"/>
      <c r="J136" s="100"/>
      <c r="K136" s="100"/>
      <c r="L136" s="100"/>
      <c r="M136" s="100"/>
      <c r="N136" s="100"/>
      <c r="O136" s="100"/>
      <c r="P136" s="100"/>
      <c r="Q136" s="100"/>
      <c r="R136" s="19"/>
      <c r="S136" s="18">
        <f t="shared" si="16"/>
        <v>0</v>
      </c>
    </row>
    <row r="137" spans="1:19" ht="20.100000000000001" customHeight="1" x14ac:dyDescent="0.2">
      <c r="A137" s="49" t="str">
        <f>CyP!A142</f>
        <v>11.2.9</v>
      </c>
      <c r="B137" s="433" t="str">
        <f t="shared" si="17"/>
        <v>TOMA MONOFASICO</v>
      </c>
      <c r="C137" s="434"/>
      <c r="D137" s="13">
        <f t="shared" si="18"/>
        <v>0</v>
      </c>
      <c r="E137" s="47"/>
      <c r="F137" s="100"/>
      <c r="G137" s="100"/>
      <c r="H137" s="100"/>
      <c r="I137" s="100"/>
      <c r="J137" s="100"/>
      <c r="K137" s="100"/>
      <c r="L137" s="100"/>
      <c r="M137" s="100"/>
      <c r="N137" s="100"/>
      <c r="O137" s="100"/>
      <c r="P137" s="100"/>
      <c r="Q137" s="100"/>
      <c r="R137" s="19"/>
      <c r="S137" s="18">
        <f t="shared" si="16"/>
        <v>0</v>
      </c>
    </row>
    <row r="138" spans="1:19" ht="20.100000000000001" customHeight="1" x14ac:dyDescent="0.2">
      <c r="A138" s="49" t="str">
        <f>CyP!A143</f>
        <v>11.2.10</v>
      </c>
      <c r="B138" s="433" t="str">
        <f t="shared" si="17"/>
        <v>TOMA In=10 [Amp]</v>
      </c>
      <c r="C138" s="434"/>
      <c r="D138" s="13">
        <f t="shared" si="18"/>
        <v>0</v>
      </c>
      <c r="E138" s="47"/>
      <c r="F138" s="100"/>
      <c r="G138" s="100"/>
      <c r="H138" s="100"/>
      <c r="I138" s="100"/>
      <c r="J138" s="100"/>
      <c r="K138" s="100"/>
      <c r="L138" s="100"/>
      <c r="M138" s="100"/>
      <c r="N138" s="100"/>
      <c r="O138" s="100"/>
      <c r="P138" s="100"/>
      <c r="Q138" s="100"/>
      <c r="R138" s="19"/>
      <c r="S138" s="18">
        <f t="shared" si="16"/>
        <v>0</v>
      </c>
    </row>
    <row r="139" spans="1:19" ht="20.100000000000001" customHeight="1" x14ac:dyDescent="0.2">
      <c r="A139" s="49" t="str">
        <f>CyP!A144</f>
        <v>11.2.11</v>
      </c>
      <c r="B139" s="433" t="str">
        <f t="shared" si="17"/>
        <v>LLAVE DE UN PUNTO</v>
      </c>
      <c r="C139" s="434"/>
      <c r="D139" s="13">
        <f t="shared" si="18"/>
        <v>0</v>
      </c>
      <c r="E139" s="47"/>
      <c r="F139" s="100"/>
      <c r="G139" s="100"/>
      <c r="H139" s="100"/>
      <c r="I139" s="100"/>
      <c r="J139" s="100"/>
      <c r="K139" s="100"/>
      <c r="L139" s="100"/>
      <c r="M139" s="100"/>
      <c r="N139" s="100"/>
      <c r="O139" s="100"/>
      <c r="P139" s="100"/>
      <c r="Q139" s="100"/>
      <c r="R139" s="19"/>
      <c r="S139" s="18">
        <f t="shared" si="16"/>
        <v>0</v>
      </c>
    </row>
    <row r="140" spans="1:19" ht="20.100000000000001" customHeight="1" x14ac:dyDescent="0.2">
      <c r="A140" s="49" t="str">
        <f>CyP!A145</f>
        <v>11.2.12</v>
      </c>
      <c r="B140" s="433" t="str">
        <f t="shared" si="17"/>
        <v>LLAVE PUNTO Y TOMA</v>
      </c>
      <c r="C140" s="434"/>
      <c r="D140" s="13">
        <f t="shared" si="18"/>
        <v>0</v>
      </c>
      <c r="E140" s="47"/>
      <c r="F140" s="100"/>
      <c r="G140" s="100"/>
      <c r="H140" s="100"/>
      <c r="I140" s="100"/>
      <c r="J140" s="100"/>
      <c r="K140" s="100"/>
      <c r="L140" s="100"/>
      <c r="M140" s="100"/>
      <c r="N140" s="100"/>
      <c r="O140" s="100"/>
      <c r="P140" s="100"/>
      <c r="Q140" s="100"/>
      <c r="R140" s="19"/>
      <c r="S140" s="18">
        <f t="shared" si="16"/>
        <v>0</v>
      </c>
    </row>
    <row r="141" spans="1:19" ht="20.100000000000001" customHeight="1" x14ac:dyDescent="0.2">
      <c r="A141" s="49" t="str">
        <f>CyP!A146</f>
        <v>11.2.13</v>
      </c>
      <c r="B141" s="433" t="str">
        <f t="shared" si="17"/>
        <v>CONDUCTOR 1.5 mm2</v>
      </c>
      <c r="C141" s="434"/>
      <c r="D141" s="13">
        <f t="shared" ref="D141:D172" si="19">IFERROR(VLOOKUP(A141,Tabla_CyP,9,FALSE),0)</f>
        <v>0</v>
      </c>
      <c r="E141" s="47"/>
      <c r="F141" s="100"/>
      <c r="G141" s="100"/>
      <c r="H141" s="100"/>
      <c r="I141" s="100"/>
      <c r="J141" s="100"/>
      <c r="K141" s="100"/>
      <c r="L141" s="100"/>
      <c r="M141" s="100"/>
      <c r="N141" s="100"/>
      <c r="O141" s="100"/>
      <c r="P141" s="100"/>
      <c r="Q141" s="100"/>
      <c r="R141" s="19"/>
      <c r="S141" s="18">
        <f t="shared" ref="S141:S204" si="20">SUM(F141:Q141)</f>
        <v>0</v>
      </c>
    </row>
    <row r="142" spans="1:19" ht="20.100000000000001" customHeight="1" x14ac:dyDescent="0.2">
      <c r="A142" s="49" t="str">
        <f>CyP!A147</f>
        <v>11.2.14</v>
      </c>
      <c r="B142" s="433" t="str">
        <f t="shared" si="17"/>
        <v>CONDUCTOR 2.5 mm2</v>
      </c>
      <c r="C142" s="434"/>
      <c r="D142" s="13">
        <f t="shared" si="19"/>
        <v>0</v>
      </c>
      <c r="E142" s="47"/>
      <c r="F142" s="100"/>
      <c r="G142" s="100"/>
      <c r="H142" s="100"/>
      <c r="I142" s="100"/>
      <c r="J142" s="100"/>
      <c r="K142" s="100"/>
      <c r="L142" s="100"/>
      <c r="M142" s="100"/>
      <c r="N142" s="100"/>
      <c r="O142" s="100"/>
      <c r="P142" s="100"/>
      <c r="Q142" s="100"/>
      <c r="R142" s="19"/>
      <c r="S142" s="18">
        <f t="shared" si="20"/>
        <v>0</v>
      </c>
    </row>
    <row r="143" spans="1:19" ht="20.100000000000001" customHeight="1" x14ac:dyDescent="0.2">
      <c r="A143" s="49" t="str">
        <f>CyP!A148</f>
        <v>11.2.15</v>
      </c>
      <c r="B143" s="433" t="str">
        <f t="shared" si="17"/>
        <v>CONDUCTOR 4 mm2</v>
      </c>
      <c r="C143" s="434"/>
      <c r="D143" s="13">
        <f t="shared" si="19"/>
        <v>0</v>
      </c>
      <c r="E143" s="47"/>
      <c r="F143" s="100"/>
      <c r="G143" s="100"/>
      <c r="H143" s="100"/>
      <c r="I143" s="100"/>
      <c r="J143" s="100"/>
      <c r="K143" s="100"/>
      <c r="L143" s="100"/>
      <c r="M143" s="100"/>
      <c r="N143" s="100"/>
      <c r="O143" s="100"/>
      <c r="P143" s="100"/>
      <c r="Q143" s="100"/>
      <c r="R143" s="19"/>
      <c r="S143" s="18">
        <f t="shared" si="20"/>
        <v>0</v>
      </c>
    </row>
    <row r="144" spans="1:19" ht="20.100000000000001" customHeight="1" x14ac:dyDescent="0.2">
      <c r="A144" s="49" t="str">
        <f>CyP!A149</f>
        <v>11.2.16</v>
      </c>
      <c r="B144" s="433" t="str">
        <f t="shared" si="17"/>
        <v>CONDUCTOR subterraneo 2.5 mm2</v>
      </c>
      <c r="C144" s="434"/>
      <c r="D144" s="13">
        <f t="shared" si="19"/>
        <v>0</v>
      </c>
      <c r="E144" s="47"/>
      <c r="F144" s="100"/>
      <c r="G144" s="100"/>
      <c r="H144" s="100"/>
      <c r="I144" s="100"/>
      <c r="J144" s="100"/>
      <c r="K144" s="100"/>
      <c r="L144" s="100"/>
      <c r="M144" s="100"/>
      <c r="N144" s="100"/>
      <c r="O144" s="100"/>
      <c r="P144" s="100"/>
      <c r="Q144" s="100"/>
      <c r="R144" s="19"/>
      <c r="S144" s="18">
        <f t="shared" si="20"/>
        <v>0</v>
      </c>
    </row>
    <row r="145" spans="1:19" ht="20.100000000000001" customHeight="1" x14ac:dyDescent="0.2">
      <c r="A145" s="49" t="str">
        <f>CyP!A150</f>
        <v>11.2.17</v>
      </c>
      <c r="B145" s="433" t="str">
        <f t="shared" si="17"/>
        <v>CONDUCTOR subterraneo 6 mm2</v>
      </c>
      <c r="C145" s="434"/>
      <c r="D145" s="13">
        <f t="shared" si="19"/>
        <v>0</v>
      </c>
      <c r="E145" s="47"/>
      <c r="F145" s="100"/>
      <c r="G145" s="100"/>
      <c r="H145" s="100"/>
      <c r="I145" s="100"/>
      <c r="J145" s="100"/>
      <c r="K145" s="100"/>
      <c r="L145" s="100"/>
      <c r="M145" s="100"/>
      <c r="N145" s="100"/>
      <c r="O145" s="100"/>
      <c r="P145" s="100"/>
      <c r="Q145" s="100"/>
      <c r="R145" s="19"/>
      <c r="S145" s="18">
        <f t="shared" si="20"/>
        <v>0</v>
      </c>
    </row>
    <row r="146" spans="1:19" ht="20.100000000000001" customHeight="1" x14ac:dyDescent="0.2">
      <c r="A146" s="49" t="str">
        <f>CyP!A151</f>
        <v>11.2.18</v>
      </c>
      <c r="B146" s="433" t="str">
        <f t="shared" si="17"/>
        <v>CONDUCTOR tetrapolar 16 mm2</v>
      </c>
      <c r="C146" s="434"/>
      <c r="D146" s="13">
        <f t="shared" si="19"/>
        <v>0</v>
      </c>
      <c r="E146" s="47"/>
      <c r="F146" s="100"/>
      <c r="G146" s="100"/>
      <c r="H146" s="100"/>
      <c r="I146" s="100"/>
      <c r="J146" s="100"/>
      <c r="K146" s="100"/>
      <c r="L146" s="100"/>
      <c r="M146" s="100"/>
      <c r="N146" s="100"/>
      <c r="O146" s="100"/>
      <c r="P146" s="100"/>
      <c r="Q146" s="100"/>
      <c r="R146" s="19"/>
      <c r="S146" s="18">
        <f t="shared" si="20"/>
        <v>0</v>
      </c>
    </row>
    <row r="147" spans="1:19" ht="20.100000000000001" customHeight="1" x14ac:dyDescent="0.2">
      <c r="A147" s="49" t="str">
        <f>CyP!A152</f>
        <v>11.2.19</v>
      </c>
      <c r="B147" s="433" t="str">
        <f t="shared" si="17"/>
        <v>CONDUCTOR subterraneo 35 mm2</v>
      </c>
      <c r="C147" s="434"/>
      <c r="D147" s="13">
        <f t="shared" si="19"/>
        <v>0</v>
      </c>
      <c r="E147" s="47"/>
      <c r="F147" s="100"/>
      <c r="G147" s="100"/>
      <c r="H147" s="100"/>
      <c r="I147" s="100"/>
      <c r="J147" s="100"/>
      <c r="K147" s="100"/>
      <c r="L147" s="100"/>
      <c r="M147" s="100"/>
      <c r="N147" s="100"/>
      <c r="O147" s="100"/>
      <c r="P147" s="100"/>
      <c r="Q147" s="100"/>
      <c r="R147" s="19"/>
      <c r="S147" s="18">
        <f t="shared" si="20"/>
        <v>0</v>
      </c>
    </row>
    <row r="148" spans="1:19" ht="20.100000000000001" customHeight="1" x14ac:dyDescent="0.2">
      <c r="A148" s="49" t="str">
        <f>CyP!A153</f>
        <v>11.2.20</v>
      </c>
      <c r="B148" s="433" t="str">
        <f t="shared" si="17"/>
        <v>CONDUCTOR de proteccion 2.5 mm2</v>
      </c>
      <c r="C148" s="434"/>
      <c r="D148" s="13">
        <f t="shared" si="19"/>
        <v>0</v>
      </c>
      <c r="E148" s="47"/>
      <c r="F148" s="100"/>
      <c r="G148" s="100"/>
      <c r="H148" s="100"/>
      <c r="I148" s="100"/>
      <c r="J148" s="100"/>
      <c r="K148" s="100"/>
      <c r="L148" s="100"/>
      <c r="M148" s="100"/>
      <c r="N148" s="100"/>
      <c r="O148" s="100"/>
      <c r="P148" s="100"/>
      <c r="Q148" s="100"/>
      <c r="R148" s="19"/>
      <c r="S148" s="18">
        <f t="shared" si="20"/>
        <v>0</v>
      </c>
    </row>
    <row r="149" spans="1:19" ht="20.100000000000001" customHeight="1" x14ac:dyDescent="0.2">
      <c r="A149" s="49" t="str">
        <f>CyP!A154</f>
        <v>11.2.21</v>
      </c>
      <c r="B149" s="433" t="str">
        <f t="shared" si="17"/>
        <v>CONDUCTOR de proteccion 6 mm2</v>
      </c>
      <c r="C149" s="434"/>
      <c r="D149" s="13">
        <f t="shared" si="19"/>
        <v>0</v>
      </c>
      <c r="E149" s="47"/>
      <c r="F149" s="100"/>
      <c r="G149" s="100"/>
      <c r="H149" s="100"/>
      <c r="I149" s="100"/>
      <c r="J149" s="100"/>
      <c r="K149" s="100"/>
      <c r="L149" s="100"/>
      <c r="M149" s="100"/>
      <c r="N149" s="100"/>
      <c r="O149" s="100"/>
      <c r="P149" s="100"/>
      <c r="Q149" s="100"/>
      <c r="R149" s="19"/>
      <c r="S149" s="18">
        <f t="shared" si="20"/>
        <v>0</v>
      </c>
    </row>
    <row r="150" spans="1:19" ht="20.100000000000001" customHeight="1" x14ac:dyDescent="0.2">
      <c r="A150" s="49" t="str">
        <f>CyP!A155</f>
        <v>11.2.22</v>
      </c>
      <c r="B150" s="433" t="str">
        <f t="shared" si="17"/>
        <v>CONDUCTOR de proteccion 16 mm2</v>
      </c>
      <c r="C150" s="434"/>
      <c r="D150" s="13">
        <f t="shared" si="19"/>
        <v>0</v>
      </c>
      <c r="E150" s="47"/>
      <c r="F150" s="100"/>
      <c r="G150" s="100"/>
      <c r="H150" s="100"/>
      <c r="I150" s="100"/>
      <c r="J150" s="100"/>
      <c r="K150" s="100"/>
      <c r="L150" s="100"/>
      <c r="M150" s="100"/>
      <c r="N150" s="100"/>
      <c r="O150" s="100"/>
      <c r="P150" s="100"/>
      <c r="Q150" s="100"/>
      <c r="R150" s="19"/>
      <c r="S150" s="18">
        <f t="shared" si="20"/>
        <v>0</v>
      </c>
    </row>
    <row r="151" spans="1:19" ht="20.100000000000001" customHeight="1" x14ac:dyDescent="0.2">
      <c r="A151" s="49" t="str">
        <f>CyP!A156</f>
        <v>11.2.23</v>
      </c>
      <c r="B151" s="433" t="str">
        <f t="shared" si="17"/>
        <v>JABALINA de proteccion 3/4" 18mm2</v>
      </c>
      <c r="C151" s="434"/>
      <c r="D151" s="13">
        <f t="shared" si="19"/>
        <v>0</v>
      </c>
      <c r="E151" s="47"/>
      <c r="F151" s="100"/>
      <c r="G151" s="100"/>
      <c r="H151" s="100"/>
      <c r="I151" s="100"/>
      <c r="J151" s="100"/>
      <c r="K151" s="100"/>
      <c r="L151" s="100"/>
      <c r="M151" s="100"/>
      <c r="N151" s="100"/>
      <c r="O151" s="100"/>
      <c r="P151" s="100"/>
      <c r="Q151" s="100"/>
      <c r="R151" s="19"/>
      <c r="S151" s="18">
        <f t="shared" si="20"/>
        <v>0</v>
      </c>
    </row>
    <row r="152" spans="1:19" ht="20.100000000000001" customHeight="1" x14ac:dyDescent="0.2">
      <c r="A152" s="49" t="str">
        <f>CyP!A157</f>
        <v>11.2.24</v>
      </c>
      <c r="B152" s="433" t="str">
        <f t="shared" si="17"/>
        <v>MORCETOS</v>
      </c>
      <c r="C152" s="434"/>
      <c r="D152" s="13">
        <f t="shared" si="19"/>
        <v>0</v>
      </c>
      <c r="E152" s="47"/>
      <c r="F152" s="100"/>
      <c r="G152" s="100"/>
      <c r="H152" s="100"/>
      <c r="I152" s="100"/>
      <c r="J152" s="100"/>
      <c r="K152" s="100"/>
      <c r="L152" s="100"/>
      <c r="M152" s="100"/>
      <c r="N152" s="100"/>
      <c r="O152" s="100"/>
      <c r="P152" s="100"/>
      <c r="Q152" s="100"/>
      <c r="R152" s="19"/>
      <c r="S152" s="18">
        <f t="shared" si="20"/>
        <v>0</v>
      </c>
    </row>
    <row r="153" spans="1:19" ht="20.100000000000001" customHeight="1" x14ac:dyDescent="0.2">
      <c r="A153" s="49" t="str">
        <f>CyP!A158</f>
        <v>11.2.25</v>
      </c>
      <c r="B153" s="433" t="str">
        <f t="shared" si="17"/>
        <v>Caño semipesado</v>
      </c>
      <c r="C153" s="434"/>
      <c r="D153" s="13">
        <f t="shared" si="19"/>
        <v>0</v>
      </c>
      <c r="E153" s="47"/>
      <c r="F153" s="100"/>
      <c r="G153" s="100"/>
      <c r="H153" s="100"/>
      <c r="I153" s="100"/>
      <c r="J153" s="100"/>
      <c r="K153" s="100"/>
      <c r="L153" s="100"/>
      <c r="M153" s="100"/>
      <c r="N153" s="100"/>
      <c r="O153" s="100"/>
      <c r="P153" s="100"/>
      <c r="Q153" s="100"/>
      <c r="R153" s="19"/>
      <c r="S153" s="18">
        <f t="shared" si="20"/>
        <v>0</v>
      </c>
    </row>
    <row r="154" spans="1:19" ht="20.100000000000001" customHeight="1" x14ac:dyDescent="0.2">
      <c r="A154" s="49" t="str">
        <f>CyP!A159</f>
        <v>11.2.26</v>
      </c>
      <c r="B154" s="433" t="str">
        <f t="shared" si="17"/>
        <v xml:space="preserve">curvas </v>
      </c>
      <c r="C154" s="434"/>
      <c r="D154" s="13">
        <f t="shared" si="19"/>
        <v>0</v>
      </c>
      <c r="E154" s="47"/>
      <c r="F154" s="100"/>
      <c r="G154" s="100"/>
      <c r="H154" s="100"/>
      <c r="I154" s="100"/>
      <c r="J154" s="100"/>
      <c r="K154" s="100"/>
      <c r="L154" s="100"/>
      <c r="M154" s="100"/>
      <c r="N154" s="100"/>
      <c r="O154" s="100"/>
      <c r="P154" s="100"/>
      <c r="Q154" s="100"/>
      <c r="R154" s="19"/>
      <c r="S154" s="18">
        <f t="shared" si="20"/>
        <v>0</v>
      </c>
    </row>
    <row r="155" spans="1:19" ht="20.100000000000001" customHeight="1" x14ac:dyDescent="0.2">
      <c r="A155" s="49" t="str">
        <f>CyP!A160</f>
        <v>11.2.27</v>
      </c>
      <c r="B155" s="433" t="str">
        <f t="shared" si="17"/>
        <v>conectores/ cupla</v>
      </c>
      <c r="C155" s="434"/>
      <c r="D155" s="13">
        <f t="shared" si="19"/>
        <v>0</v>
      </c>
      <c r="E155" s="47"/>
      <c r="F155" s="100"/>
      <c r="G155" s="100"/>
      <c r="H155" s="100"/>
      <c r="I155" s="100"/>
      <c r="J155" s="100"/>
      <c r="K155" s="100"/>
      <c r="L155" s="100"/>
      <c r="M155" s="100"/>
      <c r="N155" s="100"/>
      <c r="O155" s="100"/>
      <c r="P155" s="100"/>
      <c r="Q155" s="100"/>
      <c r="R155" s="19"/>
      <c r="S155" s="18">
        <f t="shared" si="20"/>
        <v>0</v>
      </c>
    </row>
    <row r="156" spans="1:19" ht="20.100000000000001" customHeight="1" x14ac:dyDescent="0.2">
      <c r="A156" s="49" t="str">
        <f>CyP!A161</f>
        <v>11.2.28</v>
      </c>
      <c r="B156" s="433" t="str">
        <f t="shared" si="17"/>
        <v>DISYUNTOR DIFERENCIAL</v>
      </c>
      <c r="C156" s="434"/>
      <c r="D156" s="13">
        <f t="shared" si="19"/>
        <v>0</v>
      </c>
      <c r="E156" s="47"/>
      <c r="F156" s="100"/>
      <c r="G156" s="100"/>
      <c r="H156" s="100"/>
      <c r="I156" s="100"/>
      <c r="J156" s="100"/>
      <c r="K156" s="100"/>
      <c r="L156" s="100"/>
      <c r="M156" s="100"/>
      <c r="N156" s="100"/>
      <c r="O156" s="100"/>
      <c r="P156" s="100"/>
      <c r="Q156" s="100"/>
      <c r="R156" s="19"/>
      <c r="S156" s="18">
        <f t="shared" si="20"/>
        <v>0</v>
      </c>
    </row>
    <row r="157" spans="1:19" ht="20.100000000000001" customHeight="1" x14ac:dyDescent="0.2">
      <c r="A157" s="49" t="str">
        <f>CyP!A162</f>
        <v>11.2.29</v>
      </c>
      <c r="B157" s="433" t="str">
        <f t="shared" si="17"/>
        <v>DISYUNTOR DIFERENCIAL</v>
      </c>
      <c r="C157" s="434"/>
      <c r="D157" s="13">
        <f t="shared" si="19"/>
        <v>0</v>
      </c>
      <c r="E157" s="47"/>
      <c r="F157" s="100"/>
      <c r="G157" s="100"/>
      <c r="H157" s="100"/>
      <c r="I157" s="100"/>
      <c r="J157" s="100"/>
      <c r="K157" s="100"/>
      <c r="L157" s="100"/>
      <c r="M157" s="100"/>
      <c r="N157" s="100"/>
      <c r="O157" s="100"/>
      <c r="P157" s="100"/>
      <c r="Q157" s="100"/>
      <c r="R157" s="19"/>
      <c r="S157" s="18">
        <f t="shared" si="20"/>
        <v>0</v>
      </c>
    </row>
    <row r="158" spans="1:19" ht="20.100000000000001" customHeight="1" x14ac:dyDescent="0.2">
      <c r="A158" s="49" t="str">
        <f>CyP!A163</f>
        <v>11.2.30</v>
      </c>
      <c r="B158" s="433" t="str">
        <f t="shared" si="17"/>
        <v>DISYUNTOR DIFERENCIAL</v>
      </c>
      <c r="C158" s="434"/>
      <c r="D158" s="13">
        <f t="shared" si="19"/>
        <v>0</v>
      </c>
      <c r="E158" s="47"/>
      <c r="F158" s="100"/>
      <c r="G158" s="100"/>
      <c r="H158" s="100"/>
      <c r="I158" s="100"/>
      <c r="J158" s="100"/>
      <c r="K158" s="100"/>
      <c r="L158" s="100"/>
      <c r="M158" s="100"/>
      <c r="N158" s="100"/>
      <c r="O158" s="100"/>
      <c r="P158" s="100"/>
      <c r="Q158" s="100"/>
      <c r="R158" s="19"/>
      <c r="S158" s="18">
        <f t="shared" si="20"/>
        <v>0</v>
      </c>
    </row>
    <row r="159" spans="1:19" ht="20.100000000000001" customHeight="1" x14ac:dyDescent="0.2">
      <c r="A159" s="49" t="str">
        <f>CyP!A164</f>
        <v>11.2.31</v>
      </c>
      <c r="B159" s="433" t="str">
        <f t="shared" si="17"/>
        <v>DISYUNTOR DIFERENCIAL</v>
      </c>
      <c r="C159" s="434"/>
      <c r="D159" s="13">
        <f t="shared" si="19"/>
        <v>0</v>
      </c>
      <c r="E159" s="47"/>
      <c r="F159" s="100"/>
      <c r="G159" s="100"/>
      <c r="H159" s="100"/>
      <c r="I159" s="100"/>
      <c r="J159" s="100"/>
      <c r="K159" s="100"/>
      <c r="L159" s="100"/>
      <c r="M159" s="100"/>
      <c r="N159" s="100"/>
      <c r="O159" s="100"/>
      <c r="P159" s="100"/>
      <c r="Q159" s="100"/>
      <c r="R159" s="19"/>
      <c r="S159" s="18">
        <f t="shared" si="20"/>
        <v>0</v>
      </c>
    </row>
    <row r="160" spans="1:19" ht="20.100000000000001" customHeight="1" x14ac:dyDescent="0.2">
      <c r="A160" s="49" t="str">
        <f>CyP!A165</f>
        <v>11.2.32</v>
      </c>
      <c r="B160" s="433" t="str">
        <f t="shared" si="17"/>
        <v>LLAVE TERMOMAGNETICA TETRAPOLAR</v>
      </c>
      <c r="C160" s="434"/>
      <c r="D160" s="13">
        <f t="shared" si="19"/>
        <v>0</v>
      </c>
      <c r="E160" s="47"/>
      <c r="F160" s="100"/>
      <c r="G160" s="100"/>
      <c r="H160" s="100"/>
      <c r="I160" s="100"/>
      <c r="J160" s="100"/>
      <c r="K160" s="100"/>
      <c r="L160" s="100"/>
      <c r="M160" s="100"/>
      <c r="N160" s="100"/>
      <c r="O160" s="100"/>
      <c r="P160" s="100"/>
      <c r="Q160" s="100"/>
      <c r="R160" s="19"/>
      <c r="S160" s="18">
        <f t="shared" si="20"/>
        <v>0</v>
      </c>
    </row>
    <row r="161" spans="1:19" ht="20.100000000000001" customHeight="1" x14ac:dyDescent="0.2">
      <c r="A161" s="49" t="str">
        <f>CyP!A166</f>
        <v>11.2.33</v>
      </c>
      <c r="B161" s="433" t="str">
        <f t="shared" si="17"/>
        <v>LLAVE TERMOMAGNETICA BIPOLAR</v>
      </c>
      <c r="C161" s="434"/>
      <c r="D161" s="13">
        <f t="shared" si="19"/>
        <v>0</v>
      </c>
      <c r="E161" s="47"/>
      <c r="F161" s="100"/>
      <c r="G161" s="100"/>
      <c r="H161" s="100"/>
      <c r="I161" s="100"/>
      <c r="J161" s="100"/>
      <c r="K161" s="100"/>
      <c r="L161" s="100"/>
      <c r="M161" s="100"/>
      <c r="N161" s="100"/>
      <c r="O161" s="100"/>
      <c r="P161" s="100"/>
      <c r="Q161" s="100"/>
      <c r="R161" s="19"/>
      <c r="S161" s="18">
        <f t="shared" si="20"/>
        <v>0</v>
      </c>
    </row>
    <row r="162" spans="1:19" ht="20.100000000000001" customHeight="1" x14ac:dyDescent="0.2">
      <c r="A162" s="49" t="str">
        <f>CyP!A167</f>
        <v>11.2.34</v>
      </c>
      <c r="B162" s="433" t="str">
        <f t="shared" ref="B162:B208" si="21">IFERROR(VLOOKUP(A162,Tabla_CyP,2,FALSE),"")</f>
        <v>LLAVE TERMOMAGNETICA BIPOLAR</v>
      </c>
      <c r="C162" s="434"/>
      <c r="D162" s="13">
        <f t="shared" si="19"/>
        <v>0</v>
      </c>
      <c r="E162" s="47"/>
      <c r="F162" s="100"/>
      <c r="G162" s="100"/>
      <c r="H162" s="100"/>
      <c r="I162" s="100"/>
      <c r="J162" s="100"/>
      <c r="K162" s="100"/>
      <c r="L162" s="100"/>
      <c r="M162" s="100"/>
      <c r="N162" s="100"/>
      <c r="O162" s="100"/>
      <c r="P162" s="100"/>
      <c r="Q162" s="100"/>
      <c r="R162" s="19"/>
      <c r="S162" s="18">
        <f t="shared" si="20"/>
        <v>0</v>
      </c>
    </row>
    <row r="163" spans="1:19" ht="20.100000000000001" customHeight="1" x14ac:dyDescent="0.2">
      <c r="A163" s="49" t="str">
        <f>CyP!A168</f>
        <v>11.2.35</v>
      </c>
      <c r="B163" s="433" t="str">
        <f t="shared" si="21"/>
        <v>LLAVE TERMOMAGNETICA TETRAPOLAR</v>
      </c>
      <c r="C163" s="434"/>
      <c r="D163" s="13">
        <f t="shared" si="19"/>
        <v>0</v>
      </c>
      <c r="E163" s="47"/>
      <c r="F163" s="100"/>
      <c r="G163" s="100"/>
      <c r="H163" s="100"/>
      <c r="I163" s="100"/>
      <c r="J163" s="100"/>
      <c r="K163" s="100"/>
      <c r="L163" s="100"/>
      <c r="M163" s="100"/>
      <c r="N163" s="100"/>
      <c r="O163" s="100"/>
      <c r="P163" s="100"/>
      <c r="Q163" s="100"/>
      <c r="R163" s="19"/>
      <c r="S163" s="18">
        <f t="shared" si="20"/>
        <v>0</v>
      </c>
    </row>
    <row r="164" spans="1:19" ht="20.100000000000001" customHeight="1" x14ac:dyDescent="0.2">
      <c r="A164" s="49" t="str">
        <f>CyP!A169</f>
        <v>11.2.36</v>
      </c>
      <c r="B164" s="433" t="str">
        <f t="shared" si="21"/>
        <v>TIMER</v>
      </c>
      <c r="C164" s="434"/>
      <c r="D164" s="13">
        <f t="shared" si="19"/>
        <v>0</v>
      </c>
      <c r="E164" s="47"/>
      <c r="F164" s="100"/>
      <c r="G164" s="100"/>
      <c r="H164" s="100"/>
      <c r="I164" s="100"/>
      <c r="J164" s="100"/>
      <c r="K164" s="100"/>
      <c r="L164" s="100"/>
      <c r="M164" s="100"/>
      <c r="N164" s="100"/>
      <c r="O164" s="100"/>
      <c r="P164" s="100"/>
      <c r="Q164" s="100"/>
      <c r="R164" s="19"/>
      <c r="S164" s="18">
        <f t="shared" si="20"/>
        <v>0</v>
      </c>
    </row>
    <row r="165" spans="1:19" ht="20.100000000000001" customHeight="1" x14ac:dyDescent="0.2">
      <c r="A165" s="49" t="str">
        <f>CyP!A170</f>
        <v>11.3</v>
      </c>
      <c r="B165" s="433" t="str">
        <f t="shared" si="21"/>
        <v>Baja tensión</v>
      </c>
      <c r="C165" s="434"/>
      <c r="D165" s="13">
        <f t="shared" si="19"/>
        <v>0</v>
      </c>
      <c r="E165" s="47"/>
      <c r="F165" s="100"/>
      <c r="G165" s="100"/>
      <c r="H165" s="100"/>
      <c r="I165" s="100"/>
      <c r="J165" s="100"/>
      <c r="K165" s="100"/>
      <c r="L165" s="100"/>
      <c r="M165" s="100"/>
      <c r="N165" s="100"/>
      <c r="O165" s="100"/>
      <c r="P165" s="100"/>
      <c r="Q165" s="100"/>
      <c r="R165" s="19"/>
      <c r="S165" s="18">
        <f t="shared" si="20"/>
        <v>0</v>
      </c>
    </row>
    <row r="166" spans="1:19" ht="20.100000000000001" customHeight="1" x14ac:dyDescent="0.2">
      <c r="A166" s="49" t="str">
        <f>CyP!A171</f>
        <v>11.3.1</v>
      </c>
      <c r="B166" s="433" t="str">
        <f t="shared" si="21"/>
        <v>BOCA RJ 45</v>
      </c>
      <c r="C166" s="434"/>
      <c r="D166" s="13">
        <f t="shared" si="19"/>
        <v>0</v>
      </c>
      <c r="E166" s="47"/>
      <c r="F166" s="100"/>
      <c r="G166" s="100"/>
      <c r="H166" s="100"/>
      <c r="I166" s="100"/>
      <c r="J166" s="100"/>
      <c r="K166" s="100"/>
      <c r="L166" s="100"/>
      <c r="M166" s="100"/>
      <c r="N166" s="100"/>
      <c r="O166" s="100"/>
      <c r="P166" s="100"/>
      <c r="Q166" s="100"/>
      <c r="R166" s="19"/>
      <c r="S166" s="18">
        <f t="shared" si="20"/>
        <v>0</v>
      </c>
    </row>
    <row r="167" spans="1:19" ht="20.100000000000001" customHeight="1" x14ac:dyDescent="0.2">
      <c r="A167" s="49" t="str">
        <f>CyP!A172</f>
        <v>11.3.2</v>
      </c>
      <c r="B167" s="433" t="str">
        <f t="shared" si="21"/>
        <v>CENTRAL MULTIZONA DE ALARMA</v>
      </c>
      <c r="C167" s="434"/>
      <c r="D167" s="13">
        <f t="shared" si="19"/>
        <v>0</v>
      </c>
      <c r="E167" s="47"/>
      <c r="F167" s="100"/>
      <c r="G167" s="100"/>
      <c r="H167" s="100"/>
      <c r="I167" s="100"/>
      <c r="J167" s="100"/>
      <c r="K167" s="100"/>
      <c r="L167" s="100"/>
      <c r="M167" s="100"/>
      <c r="N167" s="100"/>
      <c r="O167" s="100"/>
      <c r="P167" s="100"/>
      <c r="Q167" s="100"/>
      <c r="R167" s="19"/>
      <c r="S167" s="18">
        <f t="shared" si="20"/>
        <v>0</v>
      </c>
    </row>
    <row r="168" spans="1:19" ht="20.100000000000001" customHeight="1" x14ac:dyDescent="0.2">
      <c r="A168" s="49" t="str">
        <f>CyP!A173</f>
        <v>11.3.3</v>
      </c>
      <c r="B168" s="433" t="str">
        <f t="shared" si="21"/>
        <v>HUB DE 16 BOCAS</v>
      </c>
      <c r="C168" s="434"/>
      <c r="D168" s="13">
        <f t="shared" si="19"/>
        <v>0</v>
      </c>
      <c r="E168" s="47"/>
      <c r="F168" s="100"/>
      <c r="G168" s="100"/>
      <c r="H168" s="100"/>
      <c r="I168" s="100"/>
      <c r="J168" s="100"/>
      <c r="K168" s="100"/>
      <c r="L168" s="100"/>
      <c r="M168" s="100"/>
      <c r="N168" s="100"/>
      <c r="O168" s="100"/>
      <c r="P168" s="100"/>
      <c r="Q168" s="100"/>
      <c r="R168" s="19"/>
      <c r="S168" s="18">
        <f t="shared" si="20"/>
        <v>0</v>
      </c>
    </row>
    <row r="169" spans="1:19" ht="20.100000000000001" customHeight="1" x14ac:dyDescent="0.2">
      <c r="A169" s="49" t="str">
        <f>CyP!A174</f>
        <v>11.3.4</v>
      </c>
      <c r="B169" s="433" t="str">
        <f t="shared" si="21"/>
        <v>CANALIZACION DE DATOS</v>
      </c>
      <c r="C169" s="434"/>
      <c r="D169" s="13">
        <f t="shared" si="19"/>
        <v>0</v>
      </c>
      <c r="E169" s="47"/>
      <c r="F169" s="100"/>
      <c r="G169" s="100"/>
      <c r="H169" s="100"/>
      <c r="I169" s="100"/>
      <c r="J169" s="100"/>
      <c r="K169" s="100"/>
      <c r="L169" s="100"/>
      <c r="M169" s="100"/>
      <c r="N169" s="100"/>
      <c r="O169" s="100"/>
      <c r="P169" s="100"/>
      <c r="Q169" s="100"/>
      <c r="R169" s="19"/>
      <c r="S169" s="18">
        <f t="shared" si="20"/>
        <v>0</v>
      </c>
    </row>
    <row r="170" spans="1:19" ht="20.100000000000001" customHeight="1" x14ac:dyDescent="0.2">
      <c r="A170" s="49" t="str">
        <f>CyP!A175</f>
        <v>11.3.5</v>
      </c>
      <c r="B170" s="433" t="str">
        <f t="shared" si="21"/>
        <v>SERVIDOR DE INTERNET</v>
      </c>
      <c r="C170" s="434"/>
      <c r="D170" s="13">
        <f t="shared" si="19"/>
        <v>0</v>
      </c>
      <c r="E170" s="47"/>
      <c r="F170" s="100"/>
      <c r="G170" s="100"/>
      <c r="H170" s="100"/>
      <c r="I170" s="100"/>
      <c r="J170" s="100"/>
      <c r="K170" s="100"/>
      <c r="L170" s="100"/>
      <c r="M170" s="100"/>
      <c r="N170" s="100"/>
      <c r="O170" s="100"/>
      <c r="P170" s="100"/>
      <c r="Q170" s="100"/>
      <c r="R170" s="19"/>
      <c r="S170" s="18">
        <f t="shared" si="20"/>
        <v>0</v>
      </c>
    </row>
    <row r="171" spans="1:19" ht="20.100000000000001" customHeight="1" x14ac:dyDescent="0.2">
      <c r="A171" s="49" t="str">
        <f>CyP!A176</f>
        <v>11.3.6</v>
      </c>
      <c r="B171" s="433" t="str">
        <f t="shared" si="21"/>
        <v>CANALIZACION ALARMA</v>
      </c>
      <c r="C171" s="434"/>
      <c r="D171" s="13">
        <f t="shared" si="19"/>
        <v>0</v>
      </c>
      <c r="E171" s="47"/>
      <c r="F171" s="100"/>
      <c r="G171" s="100"/>
      <c r="H171" s="100"/>
      <c r="I171" s="100"/>
      <c r="J171" s="100"/>
      <c r="K171" s="100"/>
      <c r="L171" s="100"/>
      <c r="M171" s="100"/>
      <c r="N171" s="100"/>
      <c r="O171" s="100"/>
      <c r="P171" s="100"/>
      <c r="Q171" s="100"/>
      <c r="R171" s="19"/>
      <c r="S171" s="18">
        <f t="shared" si="20"/>
        <v>0</v>
      </c>
    </row>
    <row r="172" spans="1:19" ht="20.100000000000001" customHeight="1" x14ac:dyDescent="0.2">
      <c r="A172" s="49" t="str">
        <f>CyP!A177</f>
        <v>11.3.7</v>
      </c>
      <c r="B172" s="433" t="str">
        <f t="shared" si="21"/>
        <v>CAJA DE DERIVACION</v>
      </c>
      <c r="C172" s="434"/>
      <c r="D172" s="13">
        <f t="shared" si="19"/>
        <v>0</v>
      </c>
      <c r="E172" s="47"/>
      <c r="F172" s="100"/>
      <c r="G172" s="100"/>
      <c r="H172" s="100"/>
      <c r="I172" s="100"/>
      <c r="J172" s="100"/>
      <c r="K172" s="100"/>
      <c r="L172" s="100"/>
      <c r="M172" s="100"/>
      <c r="N172" s="100"/>
      <c r="O172" s="100"/>
      <c r="P172" s="100"/>
      <c r="Q172" s="100"/>
      <c r="R172" s="19"/>
      <c r="S172" s="18">
        <f t="shared" si="20"/>
        <v>0</v>
      </c>
    </row>
    <row r="173" spans="1:19" ht="20.100000000000001" customHeight="1" x14ac:dyDescent="0.2">
      <c r="A173" s="49" t="str">
        <f>CyP!A178</f>
        <v>11.3.8</v>
      </c>
      <c r="B173" s="433" t="str">
        <f t="shared" si="21"/>
        <v>PULSADOR DE TIMBRE</v>
      </c>
      <c r="C173" s="434"/>
      <c r="D173" s="13">
        <f t="shared" ref="D173:D204" si="22">IFERROR(VLOOKUP(A173,Tabla_CyP,9,FALSE),0)</f>
        <v>0</v>
      </c>
      <c r="E173" s="47"/>
      <c r="F173" s="100"/>
      <c r="G173" s="100"/>
      <c r="H173" s="100"/>
      <c r="I173" s="100"/>
      <c r="J173" s="100"/>
      <c r="K173" s="100"/>
      <c r="L173" s="100"/>
      <c r="M173" s="100"/>
      <c r="N173" s="100"/>
      <c r="O173" s="100"/>
      <c r="P173" s="100"/>
      <c r="Q173" s="100"/>
      <c r="R173" s="19"/>
      <c r="S173" s="18">
        <f t="shared" si="20"/>
        <v>0</v>
      </c>
    </row>
    <row r="174" spans="1:19" ht="20.100000000000001" customHeight="1" x14ac:dyDescent="0.2">
      <c r="A174" s="49" t="str">
        <f>CyP!A179</f>
        <v>11.3.9</v>
      </c>
      <c r="B174" s="433" t="str">
        <f t="shared" si="21"/>
        <v>SIRENA Y LUZ ESTROBOSCOPICA</v>
      </c>
      <c r="C174" s="434"/>
      <c r="D174" s="13">
        <f t="shared" si="22"/>
        <v>0</v>
      </c>
      <c r="E174" s="47"/>
      <c r="F174" s="100"/>
      <c r="G174" s="100"/>
      <c r="H174" s="100"/>
      <c r="I174" s="100"/>
      <c r="J174" s="100"/>
      <c r="K174" s="100"/>
      <c r="L174" s="100"/>
      <c r="M174" s="100"/>
      <c r="N174" s="100"/>
      <c r="O174" s="100"/>
      <c r="P174" s="100"/>
      <c r="Q174" s="100"/>
      <c r="R174" s="19"/>
      <c r="S174" s="18">
        <f t="shared" si="20"/>
        <v>0</v>
      </c>
    </row>
    <row r="175" spans="1:19" ht="20.100000000000001" customHeight="1" x14ac:dyDescent="0.2">
      <c r="A175" s="49" t="str">
        <f>CyP!A180</f>
        <v>11.3.10</v>
      </c>
      <c r="B175" s="433" t="str">
        <f t="shared" si="21"/>
        <v>SENSORES</v>
      </c>
      <c r="C175" s="434"/>
      <c r="D175" s="13">
        <f t="shared" si="22"/>
        <v>0</v>
      </c>
      <c r="E175" s="47"/>
      <c r="F175" s="100"/>
      <c r="G175" s="100"/>
      <c r="H175" s="100"/>
      <c r="I175" s="100"/>
      <c r="J175" s="100"/>
      <c r="K175" s="100"/>
      <c r="L175" s="100"/>
      <c r="M175" s="100"/>
      <c r="N175" s="100"/>
      <c r="O175" s="100"/>
      <c r="P175" s="100"/>
      <c r="Q175" s="100"/>
      <c r="R175" s="19"/>
      <c r="S175" s="18">
        <f t="shared" si="20"/>
        <v>0</v>
      </c>
    </row>
    <row r="176" spans="1:19" ht="20.100000000000001" customHeight="1" x14ac:dyDescent="0.2">
      <c r="A176" s="49" t="str">
        <f>CyP!A181</f>
        <v>11.3.11</v>
      </c>
      <c r="B176" s="433" t="str">
        <f t="shared" si="21"/>
        <v>CAMPANILLA</v>
      </c>
      <c r="C176" s="434"/>
      <c r="D176" s="13">
        <f t="shared" si="22"/>
        <v>0</v>
      </c>
      <c r="E176" s="47"/>
      <c r="F176" s="100"/>
      <c r="G176" s="100"/>
      <c r="H176" s="100"/>
      <c r="I176" s="100"/>
      <c r="J176" s="100"/>
      <c r="K176" s="100"/>
      <c r="L176" s="100"/>
      <c r="M176" s="100"/>
      <c r="N176" s="100"/>
      <c r="O176" s="100"/>
      <c r="P176" s="100"/>
      <c r="Q176" s="100"/>
      <c r="R176" s="19"/>
      <c r="S176" s="18">
        <f t="shared" si="20"/>
        <v>0</v>
      </c>
    </row>
    <row r="177" spans="1:19" ht="20.100000000000001" customHeight="1" x14ac:dyDescent="0.2">
      <c r="A177" s="49" t="str">
        <f>CyP!A182</f>
        <v>11.3.12</v>
      </c>
      <c r="B177" s="433" t="str">
        <f t="shared" si="21"/>
        <v>BOCA RJ11</v>
      </c>
      <c r="C177" s="434"/>
      <c r="D177" s="13">
        <f t="shared" si="22"/>
        <v>0</v>
      </c>
      <c r="E177" s="47"/>
      <c r="F177" s="100"/>
      <c r="G177" s="100"/>
      <c r="H177" s="100"/>
      <c r="I177" s="100"/>
      <c r="J177" s="100"/>
      <c r="K177" s="100"/>
      <c r="L177" s="100"/>
      <c r="M177" s="100"/>
      <c r="N177" s="100"/>
      <c r="O177" s="100"/>
      <c r="P177" s="100"/>
      <c r="Q177" s="100"/>
      <c r="R177" s="19"/>
      <c r="S177" s="18">
        <f t="shared" si="20"/>
        <v>0</v>
      </c>
    </row>
    <row r="178" spans="1:19" ht="20.100000000000001" customHeight="1" x14ac:dyDescent="0.2">
      <c r="A178" s="49" t="str">
        <f>CyP!A183</f>
        <v>11.3.13</v>
      </c>
      <c r="B178" s="433" t="str">
        <f t="shared" si="21"/>
        <v>SIRENA INTERIOR</v>
      </c>
      <c r="C178" s="434"/>
      <c r="D178" s="13">
        <f t="shared" si="22"/>
        <v>0</v>
      </c>
      <c r="E178" s="47"/>
      <c r="F178" s="100"/>
      <c r="G178" s="100"/>
      <c r="H178" s="100"/>
      <c r="I178" s="100"/>
      <c r="J178" s="100"/>
      <c r="K178" s="100"/>
      <c r="L178" s="100"/>
      <c r="M178" s="100"/>
      <c r="N178" s="100"/>
      <c r="O178" s="100"/>
      <c r="P178" s="100"/>
      <c r="Q178" s="100"/>
      <c r="R178" s="19"/>
      <c r="S178" s="18">
        <f t="shared" si="20"/>
        <v>0</v>
      </c>
    </row>
    <row r="179" spans="1:19" ht="20.100000000000001" customHeight="1" x14ac:dyDescent="0.2">
      <c r="A179" s="49" t="str">
        <f>CyP!A184</f>
        <v>11.3.14</v>
      </c>
      <c r="B179" s="433" t="str">
        <f t="shared" si="21"/>
        <v>CONDUCTORES</v>
      </c>
      <c r="C179" s="434"/>
      <c r="D179" s="13">
        <f t="shared" si="22"/>
        <v>0</v>
      </c>
      <c r="E179" s="47"/>
      <c r="F179" s="100"/>
      <c r="G179" s="100"/>
      <c r="H179" s="100"/>
      <c r="I179" s="100"/>
      <c r="J179" s="100"/>
      <c r="K179" s="100"/>
      <c r="L179" s="100"/>
      <c r="M179" s="100"/>
      <c r="N179" s="100"/>
      <c r="O179" s="100"/>
      <c r="P179" s="100"/>
      <c r="Q179" s="100"/>
      <c r="R179" s="19"/>
      <c r="S179" s="18">
        <f t="shared" si="20"/>
        <v>0</v>
      </c>
    </row>
    <row r="180" spans="1:19" ht="20.100000000000001" customHeight="1" x14ac:dyDescent="0.2">
      <c r="A180" s="49" t="str">
        <f>CyP!A185</f>
        <v>11.3.15</v>
      </c>
      <c r="B180" s="433" t="str">
        <f t="shared" si="21"/>
        <v>CONDUCTOR ALARMA</v>
      </c>
      <c r="C180" s="434"/>
      <c r="D180" s="13">
        <f t="shared" si="22"/>
        <v>0</v>
      </c>
      <c r="E180" s="47"/>
      <c r="F180" s="100"/>
      <c r="G180" s="100"/>
      <c r="H180" s="100"/>
      <c r="I180" s="100"/>
      <c r="J180" s="100"/>
      <c r="K180" s="100"/>
      <c r="L180" s="100"/>
      <c r="M180" s="100"/>
      <c r="N180" s="100"/>
      <c r="O180" s="100"/>
      <c r="P180" s="100"/>
      <c r="Q180" s="100"/>
      <c r="R180" s="19"/>
      <c r="S180" s="18">
        <f t="shared" si="20"/>
        <v>0</v>
      </c>
    </row>
    <row r="181" spans="1:19" ht="20.100000000000001" customHeight="1" x14ac:dyDescent="0.2">
      <c r="A181" s="49" t="str">
        <f>CyP!A186</f>
        <v>11.4</v>
      </c>
      <c r="B181" s="433" t="str">
        <f t="shared" si="21"/>
        <v>Artefactos</v>
      </c>
      <c r="C181" s="434"/>
      <c r="D181" s="13">
        <f t="shared" si="22"/>
        <v>0</v>
      </c>
      <c r="E181" s="47"/>
      <c r="F181" s="100"/>
      <c r="G181" s="100"/>
      <c r="H181" s="100"/>
      <c r="I181" s="100"/>
      <c r="J181" s="100"/>
      <c r="K181" s="100"/>
      <c r="L181" s="100"/>
      <c r="M181" s="100"/>
      <c r="N181" s="100"/>
      <c r="O181" s="100"/>
      <c r="P181" s="100"/>
      <c r="Q181" s="100"/>
      <c r="R181" s="19"/>
      <c r="S181" s="18">
        <f t="shared" si="20"/>
        <v>0</v>
      </c>
    </row>
    <row r="182" spans="1:19" ht="20.100000000000001" customHeight="1" x14ac:dyDescent="0.2">
      <c r="A182" s="49" t="str">
        <f>CyP!A187</f>
        <v>11.4.1</v>
      </c>
      <c r="B182" s="433" t="str">
        <f t="shared" si="21"/>
        <v>Artefactos de Iluminación</v>
      </c>
      <c r="C182" s="434"/>
      <c r="D182" s="13">
        <f t="shared" si="22"/>
        <v>0</v>
      </c>
      <c r="E182" s="47"/>
      <c r="F182" s="100"/>
      <c r="G182" s="100"/>
      <c r="H182" s="100"/>
      <c r="I182" s="100"/>
      <c r="J182" s="100"/>
      <c r="K182" s="100"/>
      <c r="L182" s="100"/>
      <c r="M182" s="100"/>
      <c r="N182" s="100"/>
      <c r="O182" s="100"/>
      <c r="P182" s="100"/>
      <c r="Q182" s="100"/>
      <c r="R182" s="19"/>
      <c r="S182" s="18">
        <f t="shared" si="20"/>
        <v>0</v>
      </c>
    </row>
    <row r="183" spans="1:19" ht="20.100000000000001" customHeight="1" x14ac:dyDescent="0.2">
      <c r="A183" s="49" t="str">
        <f>CyP!A188</f>
        <v>11.4.1.1</v>
      </c>
      <c r="B183" s="433" t="str">
        <f t="shared" si="21"/>
        <v>FLOURESCENTE LED</v>
      </c>
      <c r="C183" s="434"/>
      <c r="D183" s="13">
        <f t="shared" si="22"/>
        <v>0</v>
      </c>
      <c r="E183" s="47"/>
      <c r="F183" s="100"/>
      <c r="G183" s="100"/>
      <c r="H183" s="100"/>
      <c r="I183" s="100"/>
      <c r="J183" s="100"/>
      <c r="K183" s="100"/>
      <c r="L183" s="100"/>
      <c r="M183" s="100"/>
      <c r="N183" s="100"/>
      <c r="O183" s="100"/>
      <c r="P183" s="100"/>
      <c r="Q183" s="100"/>
      <c r="R183" s="19"/>
      <c r="S183" s="18">
        <f t="shared" si="20"/>
        <v>0</v>
      </c>
    </row>
    <row r="184" spans="1:19" ht="20.100000000000001" customHeight="1" x14ac:dyDescent="0.2">
      <c r="A184" s="49" t="str">
        <f>CyP!A189</f>
        <v>11.4.1.2</v>
      </c>
      <c r="B184" s="433" t="str">
        <f t="shared" si="21"/>
        <v>FLOURESCENTE LED</v>
      </c>
      <c r="C184" s="434"/>
      <c r="D184" s="13">
        <f t="shared" si="22"/>
        <v>0</v>
      </c>
      <c r="E184" s="47"/>
      <c r="F184" s="100"/>
      <c r="G184" s="100"/>
      <c r="H184" s="100"/>
      <c r="I184" s="100"/>
      <c r="J184" s="100"/>
      <c r="K184" s="100"/>
      <c r="L184" s="100"/>
      <c r="M184" s="100"/>
      <c r="N184" s="100"/>
      <c r="O184" s="100"/>
      <c r="P184" s="100"/>
      <c r="Q184" s="100"/>
      <c r="R184" s="19"/>
      <c r="S184" s="18">
        <f t="shared" si="20"/>
        <v>0</v>
      </c>
    </row>
    <row r="185" spans="1:19" ht="20.100000000000001" customHeight="1" x14ac:dyDescent="0.2">
      <c r="A185" s="49" t="str">
        <f>CyP!A190</f>
        <v>11.4.1.3</v>
      </c>
      <c r="B185" s="433" t="str">
        <f t="shared" si="21"/>
        <v>LAMPARA LED</v>
      </c>
      <c r="C185" s="434"/>
      <c r="D185" s="13">
        <f t="shared" si="22"/>
        <v>0</v>
      </c>
      <c r="E185" s="47"/>
      <c r="F185" s="100"/>
      <c r="G185" s="100"/>
      <c r="H185" s="100"/>
      <c r="I185" s="100"/>
      <c r="J185" s="100"/>
      <c r="K185" s="100"/>
      <c r="L185" s="100"/>
      <c r="M185" s="100"/>
      <c r="N185" s="100"/>
      <c r="O185" s="100"/>
      <c r="P185" s="100"/>
      <c r="Q185" s="100"/>
      <c r="R185" s="19"/>
      <c r="S185" s="18">
        <f t="shared" si="20"/>
        <v>0</v>
      </c>
    </row>
    <row r="186" spans="1:19" ht="20.100000000000001" customHeight="1" x14ac:dyDescent="0.2">
      <c r="A186" s="49" t="str">
        <f>CyP!A191</f>
        <v>11.4.1.4</v>
      </c>
      <c r="B186" s="433" t="str">
        <f t="shared" si="21"/>
        <v>LAMPARA LED</v>
      </c>
      <c r="C186" s="434"/>
      <c r="D186" s="13">
        <f t="shared" si="22"/>
        <v>0</v>
      </c>
      <c r="E186" s="47"/>
      <c r="F186" s="100"/>
      <c r="G186" s="100"/>
      <c r="H186" s="100"/>
      <c r="I186" s="100"/>
      <c r="J186" s="100"/>
      <c r="K186" s="100"/>
      <c r="L186" s="100"/>
      <c r="M186" s="100"/>
      <c r="N186" s="100"/>
      <c r="O186" s="100"/>
      <c r="P186" s="100"/>
      <c r="Q186" s="100"/>
      <c r="R186" s="19"/>
      <c r="S186" s="18">
        <f t="shared" si="20"/>
        <v>0</v>
      </c>
    </row>
    <row r="187" spans="1:19" ht="20.100000000000001" customHeight="1" x14ac:dyDescent="0.2">
      <c r="A187" s="49" t="str">
        <f>CyP!A192</f>
        <v>11.4.1.5</v>
      </c>
      <c r="B187" s="433" t="str">
        <f t="shared" si="21"/>
        <v>LAMPARA LED ALTO BRILLO</v>
      </c>
      <c r="C187" s="434"/>
      <c r="D187" s="13">
        <f t="shared" si="22"/>
        <v>0</v>
      </c>
      <c r="E187" s="47"/>
      <c r="F187" s="100"/>
      <c r="G187" s="100"/>
      <c r="H187" s="100"/>
      <c r="I187" s="100"/>
      <c r="J187" s="100"/>
      <c r="K187" s="100"/>
      <c r="L187" s="100"/>
      <c r="M187" s="100"/>
      <c r="N187" s="100"/>
      <c r="O187" s="100"/>
      <c r="P187" s="100"/>
      <c r="Q187" s="100"/>
      <c r="R187" s="19"/>
      <c r="S187" s="18">
        <f t="shared" si="20"/>
        <v>0</v>
      </c>
    </row>
    <row r="188" spans="1:19" ht="20.100000000000001" customHeight="1" x14ac:dyDescent="0.2">
      <c r="A188" s="49" t="str">
        <f>CyP!A193</f>
        <v>11.4.1.6</v>
      </c>
      <c r="B188" s="433" t="str">
        <f t="shared" si="21"/>
        <v>LAMPARA PROYECTOR LED</v>
      </c>
      <c r="C188" s="434"/>
      <c r="D188" s="13">
        <f t="shared" si="22"/>
        <v>0</v>
      </c>
      <c r="E188" s="47"/>
      <c r="F188" s="100"/>
      <c r="G188" s="100"/>
      <c r="H188" s="100"/>
      <c r="I188" s="100"/>
      <c r="J188" s="100"/>
      <c r="K188" s="100"/>
      <c r="L188" s="100"/>
      <c r="M188" s="100"/>
      <c r="N188" s="100"/>
      <c r="O188" s="100"/>
      <c r="P188" s="100"/>
      <c r="Q188" s="100"/>
      <c r="R188" s="19"/>
      <c r="S188" s="18">
        <f t="shared" si="20"/>
        <v>0</v>
      </c>
    </row>
    <row r="189" spans="1:19" ht="20.100000000000001" customHeight="1" x14ac:dyDescent="0.2">
      <c r="A189" s="49" t="str">
        <f>CyP!A194</f>
        <v>11.4.2</v>
      </c>
      <c r="B189" s="433" t="str">
        <f t="shared" si="21"/>
        <v>Luminarias</v>
      </c>
      <c r="C189" s="434"/>
      <c r="D189" s="13">
        <f t="shared" si="22"/>
        <v>0</v>
      </c>
      <c r="E189" s="47"/>
      <c r="F189" s="100"/>
      <c r="G189" s="100"/>
      <c r="H189" s="100"/>
      <c r="I189" s="100"/>
      <c r="J189" s="100"/>
      <c r="K189" s="100"/>
      <c r="L189" s="100"/>
      <c r="M189" s="100"/>
      <c r="N189" s="100"/>
      <c r="O189" s="100"/>
      <c r="P189" s="100"/>
      <c r="Q189" s="100"/>
      <c r="R189" s="19"/>
      <c r="S189" s="18">
        <f t="shared" si="20"/>
        <v>0</v>
      </c>
    </row>
    <row r="190" spans="1:19" ht="20.100000000000001" customHeight="1" x14ac:dyDescent="0.2">
      <c r="A190" s="49" t="str">
        <f>CyP!A195</f>
        <v>11.4.3</v>
      </c>
      <c r="B190" s="433" t="str">
        <f t="shared" si="21"/>
        <v>Iluminación de Emergencia</v>
      </c>
      <c r="C190" s="434"/>
      <c r="D190" s="13">
        <f t="shared" si="22"/>
        <v>0</v>
      </c>
      <c r="E190" s="47"/>
      <c r="F190" s="100"/>
      <c r="G190" s="100"/>
      <c r="H190" s="100"/>
      <c r="I190" s="100"/>
      <c r="J190" s="100"/>
      <c r="K190" s="100"/>
      <c r="L190" s="100"/>
      <c r="M190" s="100"/>
      <c r="N190" s="100"/>
      <c r="O190" s="100"/>
      <c r="P190" s="100"/>
      <c r="Q190" s="100"/>
      <c r="R190" s="19"/>
      <c r="S190" s="18">
        <f t="shared" si="20"/>
        <v>0</v>
      </c>
    </row>
    <row r="191" spans="1:19" ht="20.100000000000001" customHeight="1" x14ac:dyDescent="0.2">
      <c r="A191" s="49" t="str">
        <f>CyP!A196</f>
        <v>11.4.4</v>
      </c>
      <c r="B191" s="433" t="str">
        <f t="shared" si="21"/>
        <v>Ventiladores</v>
      </c>
      <c r="C191" s="434"/>
      <c r="D191" s="13">
        <f t="shared" si="22"/>
        <v>0</v>
      </c>
      <c r="E191" s="47"/>
      <c r="F191" s="100"/>
      <c r="G191" s="100"/>
      <c r="H191" s="100"/>
      <c r="I191" s="100"/>
      <c r="J191" s="100"/>
      <c r="K191" s="100"/>
      <c r="L191" s="100"/>
      <c r="M191" s="100"/>
      <c r="N191" s="100"/>
      <c r="O191" s="100"/>
      <c r="P191" s="100"/>
      <c r="Q191" s="100"/>
      <c r="R191" s="19"/>
      <c r="S191" s="18">
        <f t="shared" si="20"/>
        <v>0</v>
      </c>
    </row>
    <row r="192" spans="1:19" ht="20.100000000000001" customHeight="1" x14ac:dyDescent="0.2">
      <c r="A192" s="49" t="str">
        <f>CyP!A197</f>
        <v>11.4.5</v>
      </c>
      <c r="B192" s="433" t="str">
        <f t="shared" si="21"/>
        <v>Otros Artefactos</v>
      </c>
      <c r="C192" s="434"/>
      <c r="D192" s="13">
        <f t="shared" si="22"/>
        <v>0</v>
      </c>
      <c r="E192" s="47"/>
      <c r="F192" s="100"/>
      <c r="G192" s="100"/>
      <c r="H192" s="100"/>
      <c r="I192" s="100"/>
      <c r="J192" s="100"/>
      <c r="K192" s="100"/>
      <c r="L192" s="100"/>
      <c r="M192" s="100"/>
      <c r="N192" s="100"/>
      <c r="O192" s="100"/>
      <c r="P192" s="100"/>
      <c r="Q192" s="100"/>
      <c r="R192" s="19"/>
      <c r="S192" s="18">
        <f t="shared" si="20"/>
        <v>0</v>
      </c>
    </row>
    <row r="193" spans="1:19" ht="20.100000000000001" customHeight="1" x14ac:dyDescent="0.2">
      <c r="A193" s="49" t="str">
        <f>CyP!A198</f>
        <v>11.4.5.1</v>
      </c>
      <c r="B193" s="433" t="str">
        <f t="shared" si="21"/>
        <v>COCINA ELECTRICA</v>
      </c>
      <c r="C193" s="434"/>
      <c r="D193" s="13">
        <f t="shared" si="22"/>
        <v>0</v>
      </c>
      <c r="E193" s="47"/>
      <c r="F193" s="100"/>
      <c r="G193" s="100"/>
      <c r="H193" s="100"/>
      <c r="I193" s="100"/>
      <c r="J193" s="100"/>
      <c r="K193" s="100"/>
      <c r="L193" s="100"/>
      <c r="M193" s="100"/>
      <c r="N193" s="100"/>
      <c r="O193" s="100"/>
      <c r="P193" s="100"/>
      <c r="Q193" s="100"/>
      <c r="R193" s="19"/>
      <c r="S193" s="18">
        <f t="shared" si="20"/>
        <v>0</v>
      </c>
    </row>
    <row r="194" spans="1:19" ht="20.100000000000001" customHeight="1" x14ac:dyDescent="0.2">
      <c r="A194" s="49" t="str">
        <f>CyP!A199</f>
        <v>11.4.5.2</v>
      </c>
      <c r="B194" s="433" t="str">
        <f t="shared" si="21"/>
        <v>TERMOTANQUE ELECTRICO</v>
      </c>
      <c r="C194" s="434"/>
      <c r="D194" s="13">
        <f t="shared" si="22"/>
        <v>0</v>
      </c>
      <c r="E194" s="47"/>
      <c r="F194" s="100"/>
      <c r="G194" s="100"/>
      <c r="H194" s="100"/>
      <c r="I194" s="100"/>
      <c r="J194" s="100"/>
      <c r="K194" s="100"/>
      <c r="L194" s="100"/>
      <c r="M194" s="100"/>
      <c r="N194" s="100"/>
      <c r="O194" s="100"/>
      <c r="P194" s="100"/>
      <c r="Q194" s="100"/>
      <c r="R194" s="19"/>
      <c r="S194" s="18">
        <f t="shared" si="20"/>
        <v>0</v>
      </c>
    </row>
    <row r="195" spans="1:19" ht="20.100000000000001" customHeight="1" x14ac:dyDescent="0.2">
      <c r="A195" s="49" t="str">
        <f>CyP!A200</f>
        <v>11.4.5.3</v>
      </c>
      <c r="B195" s="433" t="str">
        <f t="shared" si="21"/>
        <v>HORNO ELECTRICO</v>
      </c>
      <c r="C195" s="434"/>
      <c r="D195" s="13">
        <f t="shared" si="22"/>
        <v>0</v>
      </c>
      <c r="E195" s="47"/>
      <c r="F195" s="100"/>
      <c r="G195" s="100"/>
      <c r="H195" s="100"/>
      <c r="I195" s="100"/>
      <c r="J195" s="100"/>
      <c r="K195" s="100"/>
      <c r="L195" s="100"/>
      <c r="M195" s="100"/>
      <c r="N195" s="100"/>
      <c r="O195" s="100"/>
      <c r="P195" s="100"/>
      <c r="Q195" s="100"/>
      <c r="R195" s="19"/>
      <c r="S195" s="18">
        <f t="shared" si="20"/>
        <v>0</v>
      </c>
    </row>
    <row r="196" spans="1:19" ht="20.100000000000001" customHeight="1" x14ac:dyDescent="0.2">
      <c r="A196" s="49" t="str">
        <f>CyP!A201</f>
        <v>11.4.5.4</v>
      </c>
      <c r="B196" s="433" t="str">
        <f t="shared" si="21"/>
        <v>FREEZER</v>
      </c>
      <c r="C196" s="434"/>
      <c r="D196" s="13">
        <f t="shared" si="22"/>
        <v>0</v>
      </c>
      <c r="E196" s="47"/>
      <c r="F196" s="100"/>
      <c r="G196" s="100"/>
      <c r="H196" s="100"/>
      <c r="I196" s="100"/>
      <c r="J196" s="100"/>
      <c r="K196" s="100"/>
      <c r="L196" s="100"/>
      <c r="M196" s="100"/>
      <c r="N196" s="100"/>
      <c r="O196" s="100"/>
      <c r="P196" s="100"/>
      <c r="Q196" s="100"/>
      <c r="R196" s="19"/>
      <c r="S196" s="18">
        <f t="shared" si="20"/>
        <v>0</v>
      </c>
    </row>
    <row r="197" spans="1:19" ht="20.100000000000001" customHeight="1" x14ac:dyDescent="0.2">
      <c r="A197" s="49" t="str">
        <f>CyP!A202</f>
        <v>11.4.5.5</v>
      </c>
      <c r="B197" s="433" t="str">
        <f t="shared" si="21"/>
        <v>HELADERA</v>
      </c>
      <c r="C197" s="434"/>
      <c r="D197" s="13">
        <f t="shared" si="22"/>
        <v>0</v>
      </c>
      <c r="E197" s="47"/>
      <c r="F197" s="100"/>
      <c r="G197" s="100"/>
      <c r="H197" s="100"/>
      <c r="I197" s="100"/>
      <c r="J197" s="100"/>
      <c r="K197" s="100"/>
      <c r="L197" s="100"/>
      <c r="M197" s="100"/>
      <c r="N197" s="100"/>
      <c r="O197" s="100"/>
      <c r="P197" s="100"/>
      <c r="Q197" s="100"/>
      <c r="R197" s="19"/>
      <c r="S197" s="18">
        <f t="shared" si="20"/>
        <v>0</v>
      </c>
    </row>
    <row r="198" spans="1:19" ht="20.100000000000001" customHeight="1" x14ac:dyDescent="0.2">
      <c r="A198" s="49" t="str">
        <f>CyP!A203</f>
        <v>12</v>
      </c>
      <c r="B198" s="433" t="str">
        <f t="shared" si="21"/>
        <v>INSTALACIÓN SANITARIA</v>
      </c>
      <c r="C198" s="434"/>
      <c r="D198" s="13">
        <f t="shared" si="22"/>
        <v>0</v>
      </c>
      <c r="E198" s="47"/>
      <c r="F198" s="100"/>
      <c r="G198" s="100"/>
      <c r="H198" s="100"/>
      <c r="I198" s="100"/>
      <c r="J198" s="100"/>
      <c r="K198" s="100"/>
      <c r="L198" s="100"/>
      <c r="M198" s="100"/>
      <c r="N198" s="100"/>
      <c r="O198" s="100"/>
      <c r="P198" s="100"/>
      <c r="Q198" s="100"/>
      <c r="R198" s="19"/>
      <c r="S198" s="18">
        <f t="shared" si="20"/>
        <v>0</v>
      </c>
    </row>
    <row r="199" spans="1:19" ht="20.100000000000001" customHeight="1" x14ac:dyDescent="0.2">
      <c r="A199" s="49" t="str">
        <f>CyP!A204</f>
        <v>12.1</v>
      </c>
      <c r="B199" s="433" t="str">
        <f t="shared" si="21"/>
        <v>Instalación base de cloacas, caños, cámaras</v>
      </c>
      <c r="C199" s="434"/>
      <c r="D199" s="13">
        <f t="shared" si="22"/>
        <v>0</v>
      </c>
      <c r="E199" s="47"/>
      <c r="F199" s="100"/>
      <c r="G199" s="100"/>
      <c r="H199" s="100"/>
      <c r="I199" s="100"/>
      <c r="J199" s="100"/>
      <c r="K199" s="100"/>
      <c r="L199" s="100"/>
      <c r="M199" s="100"/>
      <c r="N199" s="100"/>
      <c r="O199" s="100"/>
      <c r="P199" s="100"/>
      <c r="Q199" s="100"/>
      <c r="R199" s="19"/>
      <c r="S199" s="18">
        <f t="shared" si="20"/>
        <v>0</v>
      </c>
    </row>
    <row r="200" spans="1:19" ht="20.100000000000001" customHeight="1" x14ac:dyDescent="0.2">
      <c r="A200" s="49" t="str">
        <f>CyP!A205</f>
        <v>12.1.1</v>
      </c>
      <c r="B200" s="433" t="str">
        <f t="shared" si="21"/>
        <v>Excavaciones</v>
      </c>
      <c r="C200" s="434"/>
      <c r="D200" s="13">
        <f t="shared" si="22"/>
        <v>0</v>
      </c>
      <c r="E200" s="47"/>
      <c r="F200" s="100"/>
      <c r="G200" s="100"/>
      <c r="H200" s="100"/>
      <c r="I200" s="100"/>
      <c r="J200" s="100"/>
      <c r="K200" s="100"/>
      <c r="L200" s="100"/>
      <c r="M200" s="100"/>
      <c r="N200" s="100"/>
      <c r="O200" s="100"/>
      <c r="P200" s="100"/>
      <c r="Q200" s="100"/>
      <c r="R200" s="19"/>
      <c r="S200" s="18">
        <f t="shared" si="20"/>
        <v>0</v>
      </c>
    </row>
    <row r="201" spans="1:19" ht="20.100000000000001" customHeight="1" x14ac:dyDescent="0.2">
      <c r="A201" s="49" t="str">
        <f>CyP!A206</f>
        <v>12.1.2</v>
      </c>
      <c r="B201" s="433" t="str">
        <f t="shared" si="21"/>
        <v>Rellenos de Tierra</v>
      </c>
      <c r="C201" s="434"/>
      <c r="D201" s="13">
        <f t="shared" si="22"/>
        <v>0</v>
      </c>
      <c r="E201" s="47"/>
      <c r="F201" s="100"/>
      <c r="G201" s="100"/>
      <c r="H201" s="100"/>
      <c r="I201" s="100"/>
      <c r="J201" s="100"/>
      <c r="K201" s="100"/>
      <c r="L201" s="100"/>
      <c r="M201" s="100"/>
      <c r="N201" s="100"/>
      <c r="O201" s="100"/>
      <c r="P201" s="100"/>
      <c r="Q201" s="100"/>
      <c r="R201" s="19"/>
      <c r="S201" s="18">
        <f t="shared" si="20"/>
        <v>0</v>
      </c>
    </row>
    <row r="202" spans="1:19" ht="20.100000000000001" customHeight="1" x14ac:dyDescent="0.2">
      <c r="A202" s="49" t="str">
        <f>CyP!A207</f>
        <v>12.1.3</v>
      </c>
      <c r="B202" s="433" t="str">
        <f t="shared" si="21"/>
        <v>Revoques de cámaras de inspección y receptáculos</v>
      </c>
      <c r="C202" s="434"/>
      <c r="D202" s="13">
        <f t="shared" si="22"/>
        <v>0</v>
      </c>
      <c r="E202" s="47"/>
      <c r="F202" s="100"/>
      <c r="G202" s="100"/>
      <c r="H202" s="100"/>
      <c r="I202" s="100"/>
      <c r="J202" s="100"/>
      <c r="K202" s="100"/>
      <c r="L202" s="100"/>
      <c r="M202" s="100"/>
      <c r="N202" s="100"/>
      <c r="O202" s="100"/>
      <c r="P202" s="100"/>
      <c r="Q202" s="100"/>
      <c r="R202" s="19"/>
      <c r="S202" s="18">
        <f t="shared" si="20"/>
        <v>0</v>
      </c>
    </row>
    <row r="203" spans="1:19" ht="20.100000000000001" customHeight="1" x14ac:dyDescent="0.2">
      <c r="A203" s="49" t="str">
        <f>CyP!A208</f>
        <v>12.1.4</v>
      </c>
      <c r="B203" s="433" t="str">
        <f t="shared" si="21"/>
        <v>Cámaras y receptáculos</v>
      </c>
      <c r="C203" s="434"/>
      <c r="D203" s="13">
        <f t="shared" si="22"/>
        <v>0</v>
      </c>
      <c r="E203" s="47"/>
      <c r="F203" s="100"/>
      <c r="G203" s="100"/>
      <c r="H203" s="100"/>
      <c r="I203" s="100"/>
      <c r="J203" s="100"/>
      <c r="K203" s="100"/>
      <c r="L203" s="100"/>
      <c r="M203" s="100"/>
      <c r="N203" s="100"/>
      <c r="O203" s="100"/>
      <c r="P203" s="100"/>
      <c r="Q203" s="100"/>
      <c r="R203" s="19"/>
      <c r="S203" s="18">
        <f t="shared" si="20"/>
        <v>0</v>
      </c>
    </row>
    <row r="204" spans="1:19" ht="20.100000000000001" customHeight="1" x14ac:dyDescent="0.2">
      <c r="A204" s="49" t="str">
        <f>CyP!A209</f>
        <v>12.1.5</v>
      </c>
      <c r="B204" s="433" t="str">
        <f t="shared" si="21"/>
        <v>Cañerías, piezas y accesorios</v>
      </c>
      <c r="C204" s="434"/>
      <c r="D204" s="13">
        <f t="shared" si="22"/>
        <v>0</v>
      </c>
      <c r="E204" s="47"/>
      <c r="F204" s="100"/>
      <c r="G204" s="100"/>
      <c r="H204" s="100"/>
      <c r="I204" s="100"/>
      <c r="J204" s="100"/>
      <c r="K204" s="100"/>
      <c r="L204" s="100"/>
      <c r="M204" s="100"/>
      <c r="N204" s="100"/>
      <c r="O204" s="100"/>
      <c r="P204" s="100"/>
      <c r="Q204" s="100"/>
      <c r="R204" s="19"/>
      <c r="S204" s="18">
        <f t="shared" si="20"/>
        <v>0</v>
      </c>
    </row>
    <row r="205" spans="1:19" ht="20.100000000000001" customHeight="1" x14ac:dyDescent="0.2">
      <c r="A205" s="49" t="str">
        <f>CyP!A210</f>
        <v>12.1.5.1</v>
      </c>
      <c r="B205" s="433" t="str">
        <f t="shared" si="21"/>
        <v>Caño PVC Ø 110 (incluido accesorios)</v>
      </c>
      <c r="C205" s="434"/>
      <c r="D205" s="13">
        <f t="shared" ref="D205:D268" si="23">IFERROR(VLOOKUP(A205,Tabla_CyP,9,FALSE),0)</f>
        <v>0</v>
      </c>
      <c r="E205" s="47"/>
      <c r="F205" s="100"/>
      <c r="G205" s="100"/>
      <c r="H205" s="100"/>
      <c r="I205" s="100"/>
      <c r="J205" s="100"/>
      <c r="K205" s="100"/>
      <c r="L205" s="100"/>
      <c r="M205" s="100"/>
      <c r="N205" s="100"/>
      <c r="O205" s="100"/>
      <c r="P205" s="100"/>
      <c r="Q205" s="100"/>
      <c r="R205" s="19"/>
      <c r="S205" s="18">
        <f t="shared" ref="S205:S268" si="24">SUM(F205:Q205)</f>
        <v>0</v>
      </c>
    </row>
    <row r="206" spans="1:19" ht="20.100000000000001" customHeight="1" x14ac:dyDescent="0.2">
      <c r="A206" s="49" t="str">
        <f>CyP!A211</f>
        <v>12.1.5.2</v>
      </c>
      <c r="B206" s="433" t="str">
        <f t="shared" si="21"/>
        <v>Caño PVC Ø 63 (incluido accesorios)</v>
      </c>
      <c r="C206" s="434"/>
      <c r="D206" s="13">
        <f t="shared" si="23"/>
        <v>0</v>
      </c>
      <c r="E206" s="47"/>
      <c r="F206" s="100"/>
      <c r="G206" s="100"/>
      <c r="H206" s="100"/>
      <c r="I206" s="100"/>
      <c r="J206" s="100"/>
      <c r="K206" s="100"/>
      <c r="L206" s="100"/>
      <c r="M206" s="100"/>
      <c r="N206" s="100"/>
      <c r="O206" s="100"/>
      <c r="P206" s="100"/>
      <c r="Q206" s="100"/>
      <c r="R206" s="19"/>
      <c r="S206" s="18">
        <f t="shared" si="24"/>
        <v>0</v>
      </c>
    </row>
    <row r="207" spans="1:19" ht="20.100000000000001" customHeight="1" x14ac:dyDescent="0.2">
      <c r="A207" s="49" t="str">
        <f>CyP!A212</f>
        <v>12.1.5.3</v>
      </c>
      <c r="B207" s="433" t="str">
        <f t="shared" si="21"/>
        <v>Caño PVC Ø 40 (incluido accesorios)</v>
      </c>
      <c r="C207" s="434"/>
      <c r="D207" s="13">
        <f t="shared" si="23"/>
        <v>0</v>
      </c>
      <c r="E207" s="47"/>
      <c r="F207" s="100"/>
      <c r="G207" s="100"/>
      <c r="H207" s="100"/>
      <c r="I207" s="100"/>
      <c r="J207" s="100"/>
      <c r="K207" s="100"/>
      <c r="L207" s="100"/>
      <c r="M207" s="100"/>
      <c r="N207" s="100"/>
      <c r="O207" s="100"/>
      <c r="P207" s="100"/>
      <c r="Q207" s="100"/>
      <c r="R207" s="19"/>
      <c r="S207" s="18">
        <f t="shared" si="24"/>
        <v>0</v>
      </c>
    </row>
    <row r="208" spans="1:19" ht="20.100000000000001" customHeight="1" x14ac:dyDescent="0.2">
      <c r="A208" s="49" t="str">
        <f>CyP!A213</f>
        <v>12.2</v>
      </c>
      <c r="B208" s="433" t="str">
        <f t="shared" si="21"/>
        <v>Ventilacion</v>
      </c>
      <c r="C208" s="434"/>
      <c r="D208" s="13">
        <f t="shared" si="23"/>
        <v>0</v>
      </c>
      <c r="E208" s="47"/>
      <c r="F208" s="100"/>
      <c r="G208" s="100"/>
      <c r="H208" s="100"/>
      <c r="I208" s="100"/>
      <c r="J208" s="100"/>
      <c r="K208" s="100"/>
      <c r="L208" s="100"/>
      <c r="M208" s="100"/>
      <c r="N208" s="100"/>
      <c r="O208" s="100"/>
      <c r="P208" s="100"/>
      <c r="Q208" s="100"/>
      <c r="R208" s="19"/>
      <c r="S208" s="18">
        <f t="shared" si="24"/>
        <v>0</v>
      </c>
    </row>
    <row r="209" spans="1:19" ht="20.100000000000001" customHeight="1" x14ac:dyDescent="0.2">
      <c r="A209" s="49" t="str">
        <f>CyP!A214</f>
        <v>12.2.1</v>
      </c>
      <c r="B209" s="433" t="str">
        <f t="shared" si="14"/>
        <v>Cañerías de P.V.C. y Accesorios</v>
      </c>
      <c r="C209" s="434"/>
      <c r="D209" s="13">
        <f t="shared" si="23"/>
        <v>0</v>
      </c>
      <c r="E209" s="47"/>
      <c r="F209" s="100"/>
      <c r="G209" s="100"/>
      <c r="H209" s="100"/>
      <c r="I209" s="100"/>
      <c r="J209" s="100"/>
      <c r="K209" s="100"/>
      <c r="L209" s="100"/>
      <c r="M209" s="100"/>
      <c r="N209" s="100"/>
      <c r="O209" s="100"/>
      <c r="P209" s="100"/>
      <c r="Q209" s="100"/>
      <c r="R209" s="19"/>
      <c r="S209" s="18">
        <f t="shared" si="24"/>
        <v>0</v>
      </c>
    </row>
    <row r="210" spans="1:19" ht="20.100000000000001" customHeight="1" x14ac:dyDescent="0.2">
      <c r="A210" s="49" t="str">
        <f>CyP!A215</f>
        <v>12.3</v>
      </c>
      <c r="B210" s="433" t="str">
        <f t="shared" si="14"/>
        <v>Dispositivos de tratamiento y otros</v>
      </c>
      <c r="C210" s="434"/>
      <c r="D210" s="13">
        <f t="shared" si="23"/>
        <v>0</v>
      </c>
      <c r="E210" s="47"/>
      <c r="F210" s="100"/>
      <c r="G210" s="100"/>
      <c r="H210" s="100"/>
      <c r="I210" s="100"/>
      <c r="J210" s="100"/>
      <c r="K210" s="100"/>
      <c r="L210" s="100"/>
      <c r="M210" s="100"/>
      <c r="N210" s="100"/>
      <c r="O210" s="100"/>
      <c r="P210" s="100"/>
      <c r="Q210" s="100"/>
      <c r="R210" s="17"/>
      <c r="S210" s="18">
        <f t="shared" si="24"/>
        <v>0</v>
      </c>
    </row>
    <row r="211" spans="1:19" ht="20.100000000000001" customHeight="1" x14ac:dyDescent="0.2">
      <c r="A211" s="49" t="str">
        <f>CyP!A216</f>
        <v>12.3.5</v>
      </c>
      <c r="B211" s="433" t="str">
        <f t="shared" si="14"/>
        <v>Interceptores de grasas y aceites</v>
      </c>
      <c r="C211" s="434"/>
      <c r="D211" s="13">
        <f t="shared" si="23"/>
        <v>0</v>
      </c>
      <c r="E211" s="47"/>
      <c r="F211" s="101"/>
      <c r="G211" s="101"/>
      <c r="H211" s="101"/>
      <c r="I211" s="101"/>
      <c r="J211" s="101"/>
      <c r="K211" s="101"/>
      <c r="L211" s="101"/>
      <c r="M211" s="101"/>
      <c r="N211" s="101"/>
      <c r="O211" s="101"/>
      <c r="P211" s="101"/>
      <c r="Q211" s="101"/>
      <c r="R211" s="17"/>
      <c r="S211" s="18">
        <f t="shared" si="24"/>
        <v>0</v>
      </c>
    </row>
    <row r="212" spans="1:19" ht="20.100000000000001" customHeight="1" x14ac:dyDescent="0.2">
      <c r="A212" s="49" t="str">
        <f>CyP!A217</f>
        <v>12.3.6</v>
      </c>
      <c r="B212" s="433" t="str">
        <f t="shared" ref="B212" si="25">IFERROR(VLOOKUP(A212,Tabla_CyP,2,FALSE),"")</f>
        <v>Cámara de extracción de muestras de caudales</v>
      </c>
      <c r="C212" s="434"/>
      <c r="D212" s="13">
        <f t="shared" si="23"/>
        <v>0</v>
      </c>
      <c r="E212" s="47"/>
      <c r="F212" s="101"/>
      <c r="G212" s="101"/>
      <c r="H212" s="101"/>
      <c r="I212" s="101"/>
      <c r="J212" s="101"/>
      <c r="K212" s="101"/>
      <c r="L212" s="101"/>
      <c r="M212" s="101"/>
      <c r="N212" s="101"/>
      <c r="O212" s="101"/>
      <c r="P212" s="101"/>
      <c r="Q212" s="101"/>
      <c r="R212" s="17"/>
      <c r="S212" s="18">
        <f t="shared" si="24"/>
        <v>0</v>
      </c>
    </row>
    <row r="213" spans="1:19" ht="20.100000000000001" customHeight="1" x14ac:dyDescent="0.2">
      <c r="A213" s="49" t="str">
        <f>CyP!A218</f>
        <v>12.6</v>
      </c>
      <c r="B213" s="433" t="str">
        <f t="shared" ref="B213:B226" si="26">IFERROR(VLOOKUP(A213,Tabla_CyP,2,FALSE),"")</f>
        <v>Cañería distribución agua fría-caliente</v>
      </c>
      <c r="C213" s="434"/>
      <c r="D213" s="13">
        <f t="shared" si="23"/>
        <v>0</v>
      </c>
      <c r="E213" s="47"/>
      <c r="F213" s="101"/>
      <c r="G213" s="101"/>
      <c r="H213" s="101"/>
      <c r="I213" s="101"/>
      <c r="J213" s="101"/>
      <c r="K213" s="101"/>
      <c r="L213" s="101"/>
      <c r="M213" s="101"/>
      <c r="N213" s="101"/>
      <c r="O213" s="101"/>
      <c r="P213" s="101"/>
      <c r="Q213" s="101"/>
      <c r="R213" s="17"/>
      <c r="S213" s="18">
        <f t="shared" si="24"/>
        <v>0</v>
      </c>
    </row>
    <row r="214" spans="1:19" ht="20.100000000000001" customHeight="1" x14ac:dyDescent="0.2">
      <c r="A214" s="49" t="str">
        <f>CyP!A219</f>
        <v>12.6.1</v>
      </c>
      <c r="B214" s="433" t="str">
        <f t="shared" si="26"/>
        <v>Piezas especiales</v>
      </c>
      <c r="C214" s="434"/>
      <c r="D214" s="13">
        <f t="shared" si="23"/>
        <v>0</v>
      </c>
      <c r="E214" s="47"/>
      <c r="F214" s="101"/>
      <c r="G214" s="101"/>
      <c r="H214" s="101"/>
      <c r="I214" s="101"/>
      <c r="J214" s="101"/>
      <c r="K214" s="101"/>
      <c r="L214" s="101"/>
      <c r="M214" s="101"/>
      <c r="N214" s="101"/>
      <c r="O214" s="101"/>
      <c r="P214" s="101"/>
      <c r="Q214" s="101"/>
      <c r="R214" s="17"/>
      <c r="S214" s="18">
        <f t="shared" si="24"/>
        <v>0</v>
      </c>
    </row>
    <row r="215" spans="1:19" ht="20.100000000000001" customHeight="1" x14ac:dyDescent="0.2">
      <c r="A215" s="49" t="str">
        <f>CyP!A220</f>
        <v>12.6.2</v>
      </c>
      <c r="B215" s="433" t="str">
        <f t="shared" si="26"/>
        <v>Cañerías para distribución de agua</v>
      </c>
      <c r="C215" s="434"/>
      <c r="D215" s="13">
        <f t="shared" si="23"/>
        <v>0</v>
      </c>
      <c r="E215" s="47"/>
      <c r="F215" s="101"/>
      <c r="G215" s="101"/>
      <c r="H215" s="101"/>
      <c r="I215" s="101"/>
      <c r="J215" s="101"/>
      <c r="K215" s="101"/>
      <c r="L215" s="101"/>
      <c r="M215" s="101"/>
      <c r="N215" s="101"/>
      <c r="O215" s="101"/>
      <c r="P215" s="101"/>
      <c r="Q215" s="101"/>
      <c r="R215" s="17"/>
      <c r="S215" s="18">
        <f t="shared" si="24"/>
        <v>0</v>
      </c>
    </row>
    <row r="216" spans="1:19" ht="20.100000000000001" customHeight="1" x14ac:dyDescent="0.2">
      <c r="A216" s="49" t="str">
        <f>CyP!A221</f>
        <v>12.6.2.1</v>
      </c>
      <c r="B216" s="433" t="str">
        <f t="shared" si="26"/>
        <v>Caño Acqua Fusion Ø 75mm</v>
      </c>
      <c r="C216" s="434"/>
      <c r="D216" s="13">
        <f t="shared" si="23"/>
        <v>0</v>
      </c>
      <c r="E216" s="47"/>
      <c r="F216" s="101"/>
      <c r="G216" s="101"/>
      <c r="H216" s="101"/>
      <c r="I216" s="101"/>
      <c r="J216" s="101"/>
      <c r="K216" s="101"/>
      <c r="L216" s="101"/>
      <c r="M216" s="101"/>
      <c r="N216" s="101"/>
      <c r="O216" s="101"/>
      <c r="P216" s="101"/>
      <c r="Q216" s="101"/>
      <c r="R216" s="17"/>
      <c r="S216" s="18">
        <f t="shared" si="24"/>
        <v>0</v>
      </c>
    </row>
    <row r="217" spans="1:19" ht="20.100000000000001" customHeight="1" x14ac:dyDescent="0.2">
      <c r="A217" s="49" t="str">
        <f>CyP!A222</f>
        <v>12.6.2.2</v>
      </c>
      <c r="B217" s="433" t="str">
        <f t="shared" si="26"/>
        <v>Caño Acqua Fusion Ø 63mm- P/colector</v>
      </c>
      <c r="C217" s="434"/>
      <c r="D217" s="13">
        <f t="shared" si="23"/>
        <v>0</v>
      </c>
      <c r="E217" s="47"/>
      <c r="F217" s="101"/>
      <c r="G217" s="101"/>
      <c r="H217" s="101"/>
      <c r="I217" s="101"/>
      <c r="J217" s="101"/>
      <c r="K217" s="101"/>
      <c r="L217" s="101"/>
      <c r="M217" s="101"/>
      <c r="N217" s="101"/>
      <c r="O217" s="101"/>
      <c r="P217" s="101"/>
      <c r="Q217" s="101"/>
      <c r="R217" s="17"/>
      <c r="S217" s="18">
        <f t="shared" si="24"/>
        <v>0</v>
      </c>
    </row>
    <row r="218" spans="1:19" ht="20.100000000000001" customHeight="1" x14ac:dyDescent="0.2">
      <c r="A218" s="49" t="str">
        <f>CyP!A223</f>
        <v>12.6.2.3</v>
      </c>
      <c r="B218" s="433" t="str">
        <f t="shared" si="26"/>
        <v>Caño Acqua Fusion Ø 50mm</v>
      </c>
      <c r="C218" s="434"/>
      <c r="D218" s="13">
        <f t="shared" si="23"/>
        <v>0</v>
      </c>
      <c r="E218" s="47"/>
      <c r="F218" s="101"/>
      <c r="G218" s="101"/>
      <c r="H218" s="101"/>
      <c r="I218" s="101"/>
      <c r="J218" s="101"/>
      <c r="K218" s="101"/>
      <c r="L218" s="101"/>
      <c r="M218" s="101"/>
      <c r="N218" s="101"/>
      <c r="O218" s="101"/>
      <c r="P218" s="101"/>
      <c r="Q218" s="101"/>
      <c r="R218" s="17"/>
      <c r="S218" s="18">
        <f t="shared" si="24"/>
        <v>0</v>
      </c>
    </row>
    <row r="219" spans="1:19" ht="20.100000000000001" customHeight="1" x14ac:dyDescent="0.2">
      <c r="A219" s="49" t="str">
        <f>CyP!A224</f>
        <v>12.6.2.4</v>
      </c>
      <c r="B219" s="433" t="str">
        <f t="shared" si="26"/>
        <v>Caño Acqua Fusion Ø40mm</v>
      </c>
      <c r="C219" s="434"/>
      <c r="D219" s="13">
        <f t="shared" si="23"/>
        <v>0</v>
      </c>
      <c r="E219" s="47"/>
      <c r="F219" s="101"/>
      <c r="G219" s="101"/>
      <c r="H219" s="101"/>
      <c r="I219" s="101"/>
      <c r="J219" s="101"/>
      <c r="K219" s="101"/>
      <c r="L219" s="101"/>
      <c r="M219" s="101"/>
      <c r="N219" s="101"/>
      <c r="O219" s="101"/>
      <c r="P219" s="101"/>
      <c r="Q219" s="101"/>
      <c r="R219" s="17"/>
      <c r="S219" s="18">
        <f t="shared" si="24"/>
        <v>0</v>
      </c>
    </row>
    <row r="220" spans="1:19" ht="20.100000000000001" customHeight="1" x14ac:dyDescent="0.2">
      <c r="A220" s="49" t="str">
        <f>CyP!A225</f>
        <v>12.6.2.5</v>
      </c>
      <c r="B220" s="433" t="str">
        <f t="shared" si="26"/>
        <v>Caño Acqua Fusion Ø 32mm</v>
      </c>
      <c r="C220" s="434"/>
      <c r="D220" s="13">
        <f t="shared" si="23"/>
        <v>0</v>
      </c>
      <c r="E220" s="47"/>
      <c r="F220" s="101"/>
      <c r="G220" s="101"/>
      <c r="H220" s="101"/>
      <c r="I220" s="101"/>
      <c r="J220" s="101"/>
      <c r="K220" s="101"/>
      <c r="L220" s="101"/>
      <c r="M220" s="101"/>
      <c r="N220" s="101"/>
      <c r="O220" s="101"/>
      <c r="P220" s="101"/>
      <c r="Q220" s="101"/>
      <c r="R220" s="17"/>
      <c r="S220" s="18">
        <f t="shared" si="24"/>
        <v>0</v>
      </c>
    </row>
    <row r="221" spans="1:19" ht="20.100000000000001" customHeight="1" x14ac:dyDescent="0.2">
      <c r="A221" s="49" t="str">
        <f>CyP!A226</f>
        <v>12.6.2.6</v>
      </c>
      <c r="B221" s="433" t="str">
        <f t="shared" si="26"/>
        <v>Caño Acqua Fusion Ø 25mm</v>
      </c>
      <c r="C221" s="434"/>
      <c r="D221" s="13">
        <f t="shared" si="23"/>
        <v>0</v>
      </c>
      <c r="E221" s="47"/>
      <c r="F221" s="101"/>
      <c r="G221" s="101"/>
      <c r="H221" s="101"/>
      <c r="I221" s="101"/>
      <c r="J221" s="101"/>
      <c r="K221" s="101"/>
      <c r="L221" s="101"/>
      <c r="M221" s="101"/>
      <c r="N221" s="101"/>
      <c r="O221" s="101"/>
      <c r="P221" s="101"/>
      <c r="Q221" s="101"/>
      <c r="R221" s="17"/>
      <c r="S221" s="18">
        <f t="shared" si="24"/>
        <v>0</v>
      </c>
    </row>
    <row r="222" spans="1:19" ht="20.100000000000001" customHeight="1" x14ac:dyDescent="0.2">
      <c r="A222" s="49" t="str">
        <f>CyP!A227</f>
        <v>12.6.2.7</v>
      </c>
      <c r="B222" s="433" t="str">
        <f t="shared" si="26"/>
        <v>Caño AcquaØ 20mm</v>
      </c>
      <c r="C222" s="434"/>
      <c r="D222" s="13">
        <f t="shared" si="23"/>
        <v>0</v>
      </c>
      <c r="E222" s="47"/>
      <c r="F222" s="101"/>
      <c r="G222" s="101"/>
      <c r="H222" s="101"/>
      <c r="I222" s="101"/>
      <c r="J222" s="101"/>
      <c r="K222" s="101"/>
      <c r="L222" s="101"/>
      <c r="M222" s="101"/>
      <c r="N222" s="101"/>
      <c r="O222" s="101"/>
      <c r="P222" s="101"/>
      <c r="Q222" s="101"/>
      <c r="R222" s="17"/>
      <c r="S222" s="18">
        <f t="shared" si="24"/>
        <v>0</v>
      </c>
    </row>
    <row r="223" spans="1:19" ht="20.100000000000001" customHeight="1" x14ac:dyDescent="0.2">
      <c r="A223" s="49" t="str">
        <f>CyP!A228</f>
        <v>12.6.3</v>
      </c>
      <c r="B223" s="433" t="str">
        <f t="shared" si="26"/>
        <v>Revestimientos de cañerías</v>
      </c>
      <c r="C223" s="434"/>
      <c r="D223" s="13">
        <f t="shared" si="23"/>
        <v>0</v>
      </c>
      <c r="E223" s="47"/>
      <c r="F223" s="101"/>
      <c r="G223" s="101"/>
      <c r="H223" s="101"/>
      <c r="I223" s="101"/>
      <c r="J223" s="101"/>
      <c r="K223" s="101"/>
      <c r="L223" s="101"/>
      <c r="M223" s="101"/>
      <c r="N223" s="101"/>
      <c r="O223" s="101"/>
      <c r="P223" s="101"/>
      <c r="Q223" s="101"/>
      <c r="R223" s="17"/>
      <c r="S223" s="18">
        <f t="shared" si="24"/>
        <v>0</v>
      </c>
    </row>
    <row r="224" spans="1:19" ht="20.100000000000001" customHeight="1" x14ac:dyDescent="0.2">
      <c r="A224" s="49" t="str">
        <f>CyP!A229</f>
        <v>12.7</v>
      </c>
      <c r="B224" s="433" t="str">
        <f t="shared" si="26"/>
        <v>Tanque de reserva y Bombeo</v>
      </c>
      <c r="C224" s="434"/>
      <c r="D224" s="13">
        <f t="shared" si="23"/>
        <v>0</v>
      </c>
      <c r="E224" s="47"/>
      <c r="F224" s="101"/>
      <c r="G224" s="101"/>
      <c r="H224" s="101"/>
      <c r="I224" s="101"/>
      <c r="J224" s="101"/>
      <c r="K224" s="101"/>
      <c r="L224" s="101"/>
      <c r="M224" s="101"/>
      <c r="N224" s="101"/>
      <c r="O224" s="101"/>
      <c r="P224" s="101"/>
      <c r="Q224" s="101"/>
      <c r="R224" s="17"/>
      <c r="S224" s="18">
        <f t="shared" si="24"/>
        <v>0</v>
      </c>
    </row>
    <row r="225" spans="1:19" ht="20.100000000000001" customHeight="1" x14ac:dyDescent="0.2">
      <c r="A225" s="49" t="str">
        <f>CyP!A230</f>
        <v>12.7.1</v>
      </c>
      <c r="B225" s="433" t="str">
        <f t="shared" si="26"/>
        <v>Tanques de Reserva</v>
      </c>
      <c r="C225" s="434"/>
      <c r="D225" s="13">
        <f t="shared" si="23"/>
        <v>0</v>
      </c>
      <c r="E225" s="47"/>
      <c r="F225" s="101"/>
      <c r="G225" s="101"/>
      <c r="H225" s="101"/>
      <c r="I225" s="101"/>
      <c r="J225" s="101"/>
      <c r="K225" s="101"/>
      <c r="L225" s="101"/>
      <c r="M225" s="101"/>
      <c r="N225" s="101"/>
      <c r="O225" s="101"/>
      <c r="P225" s="101"/>
      <c r="Q225" s="101"/>
      <c r="R225" s="17"/>
      <c r="S225" s="18">
        <f t="shared" si="24"/>
        <v>0</v>
      </c>
    </row>
    <row r="226" spans="1:19" ht="20.100000000000001" customHeight="1" x14ac:dyDescent="0.2">
      <c r="A226" s="49" t="str">
        <f>CyP!A231</f>
        <v>12.7.2</v>
      </c>
      <c r="B226" s="433" t="str">
        <f t="shared" si="26"/>
        <v>Tanque de bombeo</v>
      </c>
      <c r="C226" s="434"/>
      <c r="D226" s="13">
        <f t="shared" si="23"/>
        <v>0</v>
      </c>
      <c r="E226" s="47"/>
      <c r="F226" s="101"/>
      <c r="G226" s="101"/>
      <c r="H226" s="101"/>
      <c r="I226" s="101"/>
      <c r="J226" s="101"/>
      <c r="K226" s="101"/>
      <c r="L226" s="101"/>
      <c r="M226" s="101"/>
      <c r="N226" s="101"/>
      <c r="O226" s="101"/>
      <c r="P226" s="101"/>
      <c r="Q226" s="101"/>
      <c r="R226" s="17"/>
      <c r="S226" s="18">
        <f t="shared" si="24"/>
        <v>0</v>
      </c>
    </row>
    <row r="227" spans="1:19" ht="20.100000000000001" customHeight="1" x14ac:dyDescent="0.2">
      <c r="A227" s="49" t="str">
        <f>CyP!A232</f>
        <v>12.8</v>
      </c>
      <c r="B227" s="433" t="str">
        <f t="shared" ref="B227:B290" si="27">IFERROR(VLOOKUP(A227,Tabla_CyP,2,FALSE),"")</f>
        <v>Artefactos sanitarios y griferia</v>
      </c>
      <c r="C227" s="434"/>
      <c r="D227" s="13">
        <f t="shared" si="23"/>
        <v>0</v>
      </c>
      <c r="E227" s="47"/>
      <c r="F227" s="101"/>
      <c r="G227" s="101"/>
      <c r="H227" s="101"/>
      <c r="I227" s="101"/>
      <c r="J227" s="101"/>
      <c r="K227" s="101"/>
      <c r="L227" s="101"/>
      <c r="M227" s="101"/>
      <c r="N227" s="101"/>
      <c r="O227" s="101"/>
      <c r="P227" s="101"/>
      <c r="Q227" s="101"/>
      <c r="R227" s="17"/>
      <c r="S227" s="18">
        <f t="shared" si="24"/>
        <v>0</v>
      </c>
    </row>
    <row r="228" spans="1:19" ht="20.100000000000001" customHeight="1" x14ac:dyDescent="0.2">
      <c r="A228" s="49" t="str">
        <f>CyP!A233</f>
        <v>12.8.1</v>
      </c>
      <c r="B228" s="433" t="str">
        <f t="shared" si="27"/>
        <v>Artefactos y Accesorios</v>
      </c>
      <c r="C228" s="434"/>
      <c r="D228" s="13">
        <f t="shared" si="23"/>
        <v>0</v>
      </c>
      <c r="E228" s="47"/>
      <c r="F228" s="101"/>
      <c r="G228" s="101"/>
      <c r="H228" s="101"/>
      <c r="I228" s="101"/>
      <c r="J228" s="101"/>
      <c r="K228" s="101"/>
      <c r="L228" s="101"/>
      <c r="M228" s="101"/>
      <c r="N228" s="101"/>
      <c r="O228" s="101"/>
      <c r="P228" s="101"/>
      <c r="Q228" s="101"/>
      <c r="R228" s="17"/>
      <c r="S228" s="18">
        <f t="shared" si="24"/>
        <v>0</v>
      </c>
    </row>
    <row r="229" spans="1:19" ht="20.100000000000001" customHeight="1" x14ac:dyDescent="0.2">
      <c r="A229" s="49" t="str">
        <f>CyP!A234</f>
        <v>12.8.1.1</v>
      </c>
      <c r="B229" s="433" t="str">
        <f t="shared" si="27"/>
        <v xml:space="preserve">Inodoro Ferrum </v>
      </c>
      <c r="C229" s="434"/>
      <c r="D229" s="13">
        <f t="shared" si="23"/>
        <v>0</v>
      </c>
      <c r="E229" s="47"/>
      <c r="F229" s="101"/>
      <c r="G229" s="101"/>
      <c r="H229" s="101"/>
      <c r="I229" s="101"/>
      <c r="J229" s="101"/>
      <c r="K229" s="101"/>
      <c r="L229" s="101"/>
      <c r="M229" s="101"/>
      <c r="N229" s="101"/>
      <c r="O229" s="101"/>
      <c r="P229" s="101"/>
      <c r="Q229" s="101"/>
      <c r="R229" s="17"/>
      <c r="S229" s="18">
        <f t="shared" si="24"/>
        <v>0</v>
      </c>
    </row>
    <row r="230" spans="1:19" ht="20.100000000000001" customHeight="1" x14ac:dyDescent="0.2">
      <c r="A230" s="49" t="str">
        <f>CyP!A235</f>
        <v>12.8.1.2</v>
      </c>
      <c r="B230" s="433" t="str">
        <f t="shared" si="27"/>
        <v>Inodoro Ferrum discapasitado c/depósito mochila</v>
      </c>
      <c r="C230" s="434"/>
      <c r="D230" s="13">
        <f t="shared" si="23"/>
        <v>0</v>
      </c>
      <c r="E230" s="47"/>
      <c r="F230" s="101"/>
      <c r="G230" s="101"/>
      <c r="H230" s="101"/>
      <c r="I230" s="101"/>
      <c r="J230" s="101"/>
      <c r="K230" s="101"/>
      <c r="L230" s="101"/>
      <c r="M230" s="101"/>
      <c r="N230" s="101"/>
      <c r="O230" s="101"/>
      <c r="P230" s="101"/>
      <c r="Q230" s="101"/>
      <c r="R230" s="17"/>
      <c r="S230" s="18">
        <f t="shared" si="24"/>
        <v>0</v>
      </c>
    </row>
    <row r="231" spans="1:19" ht="20.100000000000001" customHeight="1" x14ac:dyDescent="0.2">
      <c r="A231" s="49" t="str">
        <f>CyP!A236</f>
        <v>12.8.1.3</v>
      </c>
      <c r="B231" s="433" t="str">
        <f t="shared" si="27"/>
        <v xml:space="preserve">Lavatorio sin pie </v>
      </c>
      <c r="C231" s="434"/>
      <c r="D231" s="13">
        <f t="shared" si="23"/>
        <v>0</v>
      </c>
      <c r="E231" s="47"/>
      <c r="F231" s="101"/>
      <c r="G231" s="101"/>
      <c r="H231" s="101"/>
      <c r="I231" s="101"/>
      <c r="J231" s="101"/>
      <c r="K231" s="101"/>
      <c r="L231" s="101"/>
      <c r="M231" s="101"/>
      <c r="N231" s="101"/>
      <c r="O231" s="101"/>
      <c r="P231" s="101"/>
      <c r="Q231" s="101"/>
      <c r="R231" s="17"/>
      <c r="S231" s="18">
        <f t="shared" si="24"/>
        <v>0</v>
      </c>
    </row>
    <row r="232" spans="1:19" ht="20.100000000000001" customHeight="1" x14ac:dyDescent="0.2">
      <c r="A232" s="49" t="str">
        <f>CyP!A237</f>
        <v>12.8.1.4</v>
      </c>
      <c r="B232" s="433" t="str">
        <f t="shared" si="27"/>
        <v xml:space="preserve">Griferia FV para Lavatorio </v>
      </c>
      <c r="C232" s="434"/>
      <c r="D232" s="13">
        <f t="shared" si="23"/>
        <v>0</v>
      </c>
      <c r="E232" s="47"/>
      <c r="F232" s="101"/>
      <c r="G232" s="101"/>
      <c r="H232" s="101"/>
      <c r="I232" s="101"/>
      <c r="J232" s="101"/>
      <c r="K232" s="101"/>
      <c r="L232" s="101"/>
      <c r="M232" s="101"/>
      <c r="N232" s="101"/>
      <c r="O232" s="101"/>
      <c r="P232" s="101"/>
      <c r="Q232" s="101"/>
      <c r="R232" s="17"/>
      <c r="S232" s="18">
        <f t="shared" si="24"/>
        <v>0</v>
      </c>
    </row>
    <row r="233" spans="1:19" ht="20.100000000000001" customHeight="1" x14ac:dyDescent="0.2">
      <c r="A233" s="49" t="str">
        <f>CyP!A238</f>
        <v>12.8.1.5</v>
      </c>
      <c r="B233" s="433" t="str">
        <f t="shared" si="27"/>
        <v>Bebedero</v>
      </c>
      <c r="C233" s="434"/>
      <c r="D233" s="13">
        <f t="shared" si="23"/>
        <v>0</v>
      </c>
      <c r="E233" s="47"/>
      <c r="F233" s="101"/>
      <c r="G233" s="101"/>
      <c r="H233" s="101"/>
      <c r="I233" s="101"/>
      <c r="J233" s="101"/>
      <c r="K233" s="101"/>
      <c r="L233" s="101"/>
      <c r="M233" s="101"/>
      <c r="N233" s="101"/>
      <c r="O233" s="101"/>
      <c r="P233" s="101"/>
      <c r="Q233" s="101"/>
      <c r="R233" s="17"/>
      <c r="S233" s="18">
        <f t="shared" si="24"/>
        <v>0</v>
      </c>
    </row>
    <row r="234" spans="1:19" ht="20.100000000000001" customHeight="1" x14ac:dyDescent="0.2">
      <c r="A234" s="49" t="str">
        <f>CyP!A239</f>
        <v>12.8.1.6</v>
      </c>
      <c r="B234" s="433" t="str">
        <f t="shared" si="27"/>
        <v>Griferia FV para Lavatorio p/discapacitado</v>
      </c>
      <c r="C234" s="434"/>
      <c r="D234" s="13">
        <f t="shared" si="23"/>
        <v>0</v>
      </c>
      <c r="E234" s="47"/>
      <c r="F234" s="101"/>
      <c r="G234" s="101"/>
      <c r="H234" s="101"/>
      <c r="I234" s="101"/>
      <c r="J234" s="101"/>
      <c r="K234" s="101"/>
      <c r="L234" s="101"/>
      <c r="M234" s="101"/>
      <c r="N234" s="101"/>
      <c r="O234" s="101"/>
      <c r="P234" s="101"/>
      <c r="Q234" s="101"/>
      <c r="R234" s="17"/>
      <c r="S234" s="18">
        <f t="shared" si="24"/>
        <v>0</v>
      </c>
    </row>
    <row r="235" spans="1:19" ht="20.100000000000001" customHeight="1" x14ac:dyDescent="0.2">
      <c r="A235" s="49" t="str">
        <f>CyP!A240</f>
        <v>12.8.1.7</v>
      </c>
      <c r="B235" s="433" t="str">
        <f t="shared" si="27"/>
        <v>Griferia Pileta Cocinar FV y Pileta de lavar</v>
      </c>
      <c r="C235" s="434"/>
      <c r="D235" s="13">
        <f t="shared" si="23"/>
        <v>0</v>
      </c>
      <c r="E235" s="47"/>
      <c r="F235" s="101"/>
      <c r="G235" s="101"/>
      <c r="H235" s="101"/>
      <c r="I235" s="101"/>
      <c r="J235" s="101"/>
      <c r="K235" s="101"/>
      <c r="L235" s="101"/>
      <c r="M235" s="101"/>
      <c r="N235" s="101"/>
      <c r="O235" s="101"/>
      <c r="P235" s="101"/>
      <c r="Q235" s="101"/>
      <c r="R235" s="17"/>
      <c r="S235" s="18">
        <f t="shared" si="24"/>
        <v>0</v>
      </c>
    </row>
    <row r="236" spans="1:19" ht="20.100000000000001" customHeight="1" x14ac:dyDescent="0.2">
      <c r="A236" s="49" t="str">
        <f>CyP!A241</f>
        <v>12.8.1.8</v>
      </c>
      <c r="B236" s="433" t="str">
        <f t="shared" si="27"/>
        <v>Pileta de Cocina Acero inox.</v>
      </c>
      <c r="C236" s="434"/>
      <c r="D236" s="13">
        <f t="shared" si="23"/>
        <v>0</v>
      </c>
      <c r="E236" s="47"/>
      <c r="F236" s="101"/>
      <c r="G236" s="101"/>
      <c r="H236" s="101"/>
      <c r="I236" s="101"/>
      <c r="J236" s="101"/>
      <c r="K236" s="101"/>
      <c r="L236" s="101"/>
      <c r="M236" s="101"/>
      <c r="N236" s="101"/>
      <c r="O236" s="101"/>
      <c r="P236" s="101"/>
      <c r="Q236" s="101"/>
      <c r="R236" s="17"/>
      <c r="S236" s="18">
        <f t="shared" si="24"/>
        <v>0</v>
      </c>
    </row>
    <row r="237" spans="1:19" ht="20.100000000000001" customHeight="1" x14ac:dyDescent="0.2">
      <c r="A237" s="49" t="str">
        <f>CyP!A242</f>
        <v>12.8.1.9</v>
      </c>
      <c r="B237" s="433" t="str">
        <f t="shared" si="27"/>
        <v xml:space="preserve">Lavabo discapasitado </v>
      </c>
      <c r="C237" s="434"/>
      <c r="D237" s="13">
        <f t="shared" si="23"/>
        <v>0</v>
      </c>
      <c r="E237" s="47"/>
      <c r="F237" s="101"/>
      <c r="G237" s="101"/>
      <c r="H237" s="101"/>
      <c r="I237" s="101"/>
      <c r="J237" s="101"/>
      <c r="K237" s="101"/>
      <c r="L237" s="101"/>
      <c r="M237" s="101"/>
      <c r="N237" s="101"/>
      <c r="O237" s="101"/>
      <c r="P237" s="101"/>
      <c r="Q237" s="101"/>
      <c r="R237" s="17"/>
      <c r="S237" s="18">
        <f t="shared" si="24"/>
        <v>0</v>
      </c>
    </row>
    <row r="238" spans="1:19" ht="20.100000000000001" customHeight="1" x14ac:dyDescent="0.2">
      <c r="A238" s="49" t="str">
        <f>CyP!A243</f>
        <v>12.8.1.10</v>
      </c>
      <c r="B238" s="433" t="str">
        <f t="shared" si="27"/>
        <v>Barrales discapacitado</v>
      </c>
      <c r="C238" s="434"/>
      <c r="D238" s="13">
        <f t="shared" si="23"/>
        <v>0</v>
      </c>
      <c r="E238" s="47"/>
      <c r="F238" s="101"/>
      <c r="G238" s="101"/>
      <c r="H238" s="101"/>
      <c r="I238" s="101"/>
      <c r="J238" s="101"/>
      <c r="K238" s="101"/>
      <c r="L238" s="101"/>
      <c r="M238" s="101"/>
      <c r="N238" s="101"/>
      <c r="O238" s="101"/>
      <c r="P238" s="101"/>
      <c r="Q238" s="101"/>
      <c r="R238" s="17"/>
      <c r="S238" s="18">
        <f t="shared" si="24"/>
        <v>0</v>
      </c>
    </row>
    <row r="239" spans="1:19" ht="20.100000000000001" customHeight="1" x14ac:dyDescent="0.2">
      <c r="A239" s="49" t="str">
        <f>CyP!A244</f>
        <v>12.8.1.11</v>
      </c>
      <c r="B239" s="433" t="str">
        <f t="shared" si="27"/>
        <v>Canillas surtidor</v>
      </c>
      <c r="C239" s="434"/>
      <c r="D239" s="13">
        <f t="shared" si="23"/>
        <v>0</v>
      </c>
      <c r="E239" s="47"/>
      <c r="F239" s="101"/>
      <c r="G239" s="101"/>
      <c r="H239" s="101"/>
      <c r="I239" s="101"/>
      <c r="J239" s="101"/>
      <c r="K239" s="101"/>
      <c r="L239" s="101"/>
      <c r="M239" s="101"/>
      <c r="N239" s="101"/>
      <c r="O239" s="101"/>
      <c r="P239" s="101"/>
      <c r="Q239" s="101"/>
      <c r="R239" s="17"/>
      <c r="S239" s="18">
        <f t="shared" si="24"/>
        <v>0</v>
      </c>
    </row>
    <row r="240" spans="1:19" ht="20.100000000000001" customHeight="1" x14ac:dyDescent="0.2">
      <c r="A240" s="49" t="str">
        <f>CyP!A245</f>
        <v>12.8.1.12</v>
      </c>
      <c r="B240" s="433" t="str">
        <f t="shared" si="27"/>
        <v>Termotanque AQUAPIU 80- 120 l/hr</v>
      </c>
      <c r="C240" s="434"/>
      <c r="D240" s="13">
        <f t="shared" si="23"/>
        <v>0</v>
      </c>
      <c r="E240" s="47"/>
      <c r="F240" s="101"/>
      <c r="G240" s="101"/>
      <c r="H240" s="101"/>
      <c r="I240" s="101"/>
      <c r="J240" s="101"/>
      <c r="K240" s="101"/>
      <c r="L240" s="101"/>
      <c r="M240" s="101"/>
      <c r="N240" s="101"/>
      <c r="O240" s="101"/>
      <c r="P240" s="101"/>
      <c r="Q240" s="101"/>
      <c r="R240" s="17"/>
      <c r="S240" s="18">
        <f t="shared" si="24"/>
        <v>0</v>
      </c>
    </row>
    <row r="241" spans="1:19" ht="20.100000000000001" customHeight="1" x14ac:dyDescent="0.2">
      <c r="A241" s="49" t="str">
        <f>CyP!A246</f>
        <v>12.8.1.13</v>
      </c>
      <c r="B241" s="433" t="str">
        <f t="shared" si="27"/>
        <v>Termotanque AQUAPIU 40- 60 l/hr</v>
      </c>
      <c r="C241" s="434"/>
      <c r="D241" s="13">
        <f t="shared" si="23"/>
        <v>0</v>
      </c>
      <c r="E241" s="47"/>
      <c r="F241" s="101"/>
      <c r="G241" s="101"/>
      <c r="H241" s="101"/>
      <c r="I241" s="101"/>
      <c r="J241" s="101"/>
      <c r="K241" s="101"/>
      <c r="L241" s="101"/>
      <c r="M241" s="101"/>
      <c r="N241" s="101"/>
      <c r="O241" s="101"/>
      <c r="P241" s="101"/>
      <c r="Q241" s="101"/>
      <c r="R241" s="17"/>
      <c r="S241" s="18">
        <f t="shared" si="24"/>
        <v>0</v>
      </c>
    </row>
    <row r="242" spans="1:19" ht="20.100000000000001" customHeight="1" x14ac:dyDescent="0.2">
      <c r="A242" s="49" t="str">
        <f>CyP!A247</f>
        <v>12.8.1.14</v>
      </c>
      <c r="B242" s="433" t="str">
        <f t="shared" si="27"/>
        <v>Varios, Accesorios para fijacion, adhesicos, etc.</v>
      </c>
      <c r="C242" s="434"/>
      <c r="D242" s="13">
        <f t="shared" si="23"/>
        <v>0</v>
      </c>
      <c r="E242" s="47"/>
      <c r="F242" s="101"/>
      <c r="G242" s="101"/>
      <c r="H242" s="101"/>
      <c r="I242" s="101"/>
      <c r="J242" s="101"/>
      <c r="K242" s="101"/>
      <c r="L242" s="101"/>
      <c r="M242" s="101"/>
      <c r="N242" s="101"/>
      <c r="O242" s="101"/>
      <c r="P242" s="101"/>
      <c r="Q242" s="101"/>
      <c r="R242" s="17"/>
      <c r="S242" s="18">
        <f t="shared" si="24"/>
        <v>0</v>
      </c>
    </row>
    <row r="243" spans="1:19" ht="20.100000000000001" customHeight="1" x14ac:dyDescent="0.2">
      <c r="A243" s="49" t="str">
        <f>CyP!A248</f>
        <v>12.9</v>
      </c>
      <c r="B243" s="433" t="str">
        <f t="shared" si="27"/>
        <v>Cañería de desague pluvial</v>
      </c>
      <c r="C243" s="434"/>
      <c r="D243" s="13">
        <f t="shared" si="23"/>
        <v>0</v>
      </c>
      <c r="E243" s="47"/>
      <c r="F243" s="101"/>
      <c r="G243" s="101"/>
      <c r="H243" s="101"/>
      <c r="I243" s="101"/>
      <c r="J243" s="101"/>
      <c r="K243" s="101"/>
      <c r="L243" s="101"/>
      <c r="M243" s="101"/>
      <c r="N243" s="101"/>
      <c r="O243" s="101"/>
      <c r="P243" s="101"/>
      <c r="Q243" s="101"/>
      <c r="R243" s="17"/>
      <c r="S243" s="18">
        <f t="shared" si="24"/>
        <v>0</v>
      </c>
    </row>
    <row r="244" spans="1:19" ht="20.100000000000001" customHeight="1" x14ac:dyDescent="0.2">
      <c r="A244" s="49" t="str">
        <f>CyP!A249</f>
        <v>12.9.1</v>
      </c>
      <c r="B244" s="433" t="str">
        <f t="shared" si="27"/>
        <v>De P.V.C.</v>
      </c>
      <c r="C244" s="434"/>
      <c r="D244" s="13">
        <f t="shared" si="23"/>
        <v>0</v>
      </c>
      <c r="E244" s="47"/>
      <c r="F244" s="101"/>
      <c r="G244" s="101"/>
      <c r="H244" s="101"/>
      <c r="I244" s="101"/>
      <c r="J244" s="101"/>
      <c r="K244" s="101"/>
      <c r="L244" s="101"/>
      <c r="M244" s="101"/>
      <c r="N244" s="101"/>
      <c r="O244" s="101"/>
      <c r="P244" s="101"/>
      <c r="Q244" s="101"/>
      <c r="R244" s="17"/>
      <c r="S244" s="18">
        <f t="shared" si="24"/>
        <v>0</v>
      </c>
    </row>
    <row r="245" spans="1:19" ht="20.100000000000001" customHeight="1" x14ac:dyDescent="0.2">
      <c r="A245" s="49" t="str">
        <f>CyP!A250</f>
        <v>12.10</v>
      </c>
      <c r="B245" s="433" t="str">
        <f t="shared" si="27"/>
        <v>Conexión a redes externas</v>
      </c>
      <c r="C245" s="434"/>
      <c r="D245" s="13">
        <f t="shared" si="23"/>
        <v>0</v>
      </c>
      <c r="E245" s="47"/>
      <c r="F245" s="101"/>
      <c r="G245" s="101"/>
      <c r="H245" s="101"/>
      <c r="I245" s="101"/>
      <c r="J245" s="101"/>
      <c r="K245" s="101"/>
      <c r="L245" s="101"/>
      <c r="M245" s="101"/>
      <c r="N245" s="101"/>
      <c r="O245" s="101"/>
      <c r="P245" s="101"/>
      <c r="Q245" s="101"/>
      <c r="R245" s="17"/>
      <c r="S245" s="18">
        <f t="shared" si="24"/>
        <v>0</v>
      </c>
    </row>
    <row r="246" spans="1:19" ht="20.100000000000001" customHeight="1" x14ac:dyDescent="0.2">
      <c r="A246" s="49" t="str">
        <f>CyP!A251</f>
        <v>12.10.1</v>
      </c>
      <c r="B246" s="433" t="str">
        <f t="shared" si="27"/>
        <v>Conexión de Agua</v>
      </c>
      <c r="C246" s="434"/>
      <c r="D246" s="13">
        <f t="shared" si="23"/>
        <v>0</v>
      </c>
      <c r="E246" s="47"/>
      <c r="F246" s="101"/>
      <c r="G246" s="101"/>
      <c r="H246" s="101"/>
      <c r="I246" s="101"/>
      <c r="J246" s="101"/>
      <c r="K246" s="101"/>
      <c r="L246" s="101"/>
      <c r="M246" s="101"/>
      <c r="N246" s="101"/>
      <c r="O246" s="101"/>
      <c r="P246" s="101"/>
      <c r="Q246" s="101"/>
      <c r="R246" s="17"/>
      <c r="S246" s="18">
        <f t="shared" si="24"/>
        <v>0</v>
      </c>
    </row>
    <row r="247" spans="1:19" ht="20.100000000000001" customHeight="1" x14ac:dyDescent="0.2">
      <c r="A247" s="49" t="str">
        <f>CyP!A252</f>
        <v>12.10.2</v>
      </c>
      <c r="B247" s="433" t="str">
        <f t="shared" si="27"/>
        <v>Conexión de Cloaca</v>
      </c>
      <c r="C247" s="434"/>
      <c r="D247" s="13">
        <f t="shared" si="23"/>
        <v>0</v>
      </c>
      <c r="E247" s="47"/>
      <c r="F247" s="101"/>
      <c r="G247" s="101"/>
      <c r="H247" s="101"/>
      <c r="I247" s="101"/>
      <c r="J247" s="101"/>
      <c r="K247" s="101"/>
      <c r="L247" s="101"/>
      <c r="M247" s="101"/>
      <c r="N247" s="101"/>
      <c r="O247" s="101"/>
      <c r="P247" s="101"/>
      <c r="Q247" s="101"/>
      <c r="R247" s="17"/>
      <c r="S247" s="18">
        <f t="shared" si="24"/>
        <v>0</v>
      </c>
    </row>
    <row r="248" spans="1:19" ht="20.100000000000001" customHeight="1" x14ac:dyDescent="0.2">
      <c r="A248" s="49" t="str">
        <f>CyP!A253</f>
        <v>14</v>
      </c>
      <c r="B248" s="433" t="str">
        <f t="shared" si="27"/>
        <v xml:space="preserve"> INSTALACIÓN ELECTROMECANICA</v>
      </c>
      <c r="C248" s="434"/>
      <c r="D248" s="13">
        <f t="shared" si="23"/>
        <v>0</v>
      </c>
      <c r="E248" s="47"/>
      <c r="F248" s="101"/>
      <c r="G248" s="101"/>
      <c r="H248" s="101"/>
      <c r="I248" s="101"/>
      <c r="J248" s="101"/>
      <c r="K248" s="101"/>
      <c r="L248" s="101"/>
      <c r="M248" s="101"/>
      <c r="N248" s="101"/>
      <c r="O248" s="101"/>
      <c r="P248" s="101"/>
      <c r="Q248" s="101"/>
      <c r="R248" s="17"/>
      <c r="S248" s="18">
        <f t="shared" si="24"/>
        <v>0</v>
      </c>
    </row>
    <row r="249" spans="1:19" ht="20.100000000000001" customHeight="1" x14ac:dyDescent="0.2">
      <c r="A249" s="49" t="str">
        <f>CyP!A254</f>
        <v>14.1</v>
      </c>
      <c r="B249" s="433" t="str">
        <f t="shared" si="27"/>
        <v>Sistema de Bombeo Sanitario</v>
      </c>
      <c r="C249" s="434"/>
      <c r="D249" s="13">
        <f t="shared" si="23"/>
        <v>0</v>
      </c>
      <c r="E249" s="47"/>
      <c r="F249" s="101"/>
      <c r="G249" s="101"/>
      <c r="H249" s="101"/>
      <c r="I249" s="101"/>
      <c r="J249" s="101"/>
      <c r="K249" s="101"/>
      <c r="L249" s="101"/>
      <c r="M249" s="101"/>
      <c r="N249" s="101"/>
      <c r="O249" s="101"/>
      <c r="P249" s="101"/>
      <c r="Q249" s="101"/>
      <c r="R249" s="17"/>
      <c r="S249" s="18">
        <f t="shared" si="24"/>
        <v>0</v>
      </c>
    </row>
    <row r="250" spans="1:19" ht="20.100000000000001" customHeight="1" x14ac:dyDescent="0.2">
      <c r="A250" s="49" t="str">
        <f>CyP!A255</f>
        <v>14.1.2</v>
      </c>
      <c r="B250" s="433" t="str">
        <f t="shared" si="27"/>
        <v>Grupo electrógeno para bombas de agua de consumo</v>
      </c>
      <c r="C250" s="434"/>
      <c r="D250" s="13">
        <f t="shared" si="23"/>
        <v>0</v>
      </c>
      <c r="E250" s="47"/>
      <c r="F250" s="101"/>
      <c r="G250" s="101"/>
      <c r="H250" s="101"/>
      <c r="I250" s="101"/>
      <c r="J250" s="101"/>
      <c r="K250" s="101"/>
      <c r="L250" s="101"/>
      <c r="M250" s="101"/>
      <c r="N250" s="101"/>
      <c r="O250" s="101"/>
      <c r="P250" s="101"/>
      <c r="Q250" s="101"/>
      <c r="R250" s="17"/>
      <c r="S250" s="18">
        <f t="shared" si="24"/>
        <v>0</v>
      </c>
    </row>
    <row r="251" spans="1:19" ht="20.100000000000001" customHeight="1" x14ac:dyDescent="0.2">
      <c r="A251" s="49">
        <f>CyP!A256</f>
        <v>16</v>
      </c>
      <c r="B251" s="433" t="str">
        <f t="shared" si="27"/>
        <v xml:space="preserve"> INSTALACIÓN DE AIRE ACONDICIONADO</v>
      </c>
      <c r="C251" s="434"/>
      <c r="D251" s="13">
        <f t="shared" si="23"/>
        <v>0</v>
      </c>
      <c r="E251" s="47"/>
      <c r="F251" s="101"/>
      <c r="G251" s="101"/>
      <c r="H251" s="101"/>
      <c r="I251" s="101"/>
      <c r="J251" s="101"/>
      <c r="K251" s="101"/>
      <c r="L251" s="101"/>
      <c r="M251" s="101"/>
      <c r="N251" s="101"/>
      <c r="O251" s="101"/>
      <c r="P251" s="101"/>
      <c r="Q251" s="101"/>
      <c r="R251" s="17"/>
      <c r="S251" s="18">
        <f t="shared" si="24"/>
        <v>0</v>
      </c>
    </row>
    <row r="252" spans="1:19" ht="20.100000000000001" customHeight="1" x14ac:dyDescent="0.2">
      <c r="A252" s="49" t="str">
        <f>CyP!A257</f>
        <v>16.1</v>
      </c>
      <c r="B252" s="433" t="str">
        <f t="shared" si="27"/>
        <v>Instalación de aire acondicionado frio - calor</v>
      </c>
      <c r="C252" s="434"/>
      <c r="D252" s="13">
        <f t="shared" si="23"/>
        <v>0</v>
      </c>
      <c r="E252" s="47"/>
      <c r="F252" s="101"/>
      <c r="G252" s="101"/>
      <c r="H252" s="101"/>
      <c r="I252" s="101"/>
      <c r="J252" s="101"/>
      <c r="K252" s="101"/>
      <c r="L252" s="101"/>
      <c r="M252" s="101"/>
      <c r="N252" s="101"/>
      <c r="O252" s="101"/>
      <c r="P252" s="101"/>
      <c r="Q252" s="101"/>
      <c r="R252" s="17"/>
      <c r="S252" s="18">
        <f t="shared" si="24"/>
        <v>0</v>
      </c>
    </row>
    <row r="253" spans="1:19" ht="20.100000000000001" customHeight="1" x14ac:dyDescent="0.2">
      <c r="A253" s="49">
        <f>CyP!A258</f>
        <v>17</v>
      </c>
      <c r="B253" s="433" t="str">
        <f t="shared" si="27"/>
        <v xml:space="preserve"> INSTALACIÓN DE SEGURIDAD</v>
      </c>
      <c r="C253" s="434"/>
      <c r="D253" s="13">
        <f t="shared" si="23"/>
        <v>0</v>
      </c>
      <c r="E253" s="47"/>
      <c r="F253" s="101"/>
      <c r="G253" s="101"/>
      <c r="H253" s="101"/>
      <c r="I253" s="101"/>
      <c r="J253" s="101"/>
      <c r="K253" s="101"/>
      <c r="L253" s="101"/>
      <c r="M253" s="101"/>
      <c r="N253" s="101"/>
      <c r="O253" s="101"/>
      <c r="P253" s="101"/>
      <c r="Q253" s="101"/>
      <c r="R253" s="17"/>
      <c r="S253" s="18">
        <f t="shared" si="24"/>
        <v>0</v>
      </c>
    </row>
    <row r="254" spans="1:19" ht="20.100000000000001" customHeight="1" x14ac:dyDescent="0.2">
      <c r="A254" s="49" t="str">
        <f>CyP!A259</f>
        <v>17.1</v>
      </c>
      <c r="B254" s="433" t="str">
        <f t="shared" si="27"/>
        <v>Contra Incendio</v>
      </c>
      <c r="C254" s="434"/>
      <c r="D254" s="13">
        <f t="shared" si="23"/>
        <v>0</v>
      </c>
      <c r="E254" s="47"/>
      <c r="F254" s="101"/>
      <c r="G254" s="101"/>
      <c r="H254" s="101"/>
      <c r="I254" s="101"/>
      <c r="J254" s="101"/>
      <c r="K254" s="101"/>
      <c r="L254" s="101"/>
      <c r="M254" s="101"/>
      <c r="N254" s="101"/>
      <c r="O254" s="101"/>
      <c r="P254" s="101"/>
      <c r="Q254" s="101"/>
      <c r="R254" s="17"/>
      <c r="S254" s="18">
        <f t="shared" si="24"/>
        <v>0</v>
      </c>
    </row>
    <row r="255" spans="1:19" ht="20.100000000000001" customHeight="1" x14ac:dyDescent="0.2">
      <c r="A255" s="49" t="str">
        <f>CyP!A260</f>
        <v>17.1.3</v>
      </c>
      <c r="B255" s="433" t="str">
        <f t="shared" si="27"/>
        <v>Matafuegos, carteles de señalización</v>
      </c>
      <c r="C255" s="434"/>
      <c r="D255" s="13">
        <f t="shared" si="23"/>
        <v>0</v>
      </c>
      <c r="E255" s="47"/>
      <c r="F255" s="101"/>
      <c r="G255" s="101"/>
      <c r="H255" s="101"/>
      <c r="I255" s="101"/>
      <c r="J255" s="101"/>
      <c r="K255" s="101"/>
      <c r="L255" s="101"/>
      <c r="M255" s="101"/>
      <c r="N255" s="101"/>
      <c r="O255" s="101"/>
      <c r="P255" s="101"/>
      <c r="Q255" s="101"/>
      <c r="R255" s="17"/>
      <c r="S255" s="18">
        <f t="shared" si="24"/>
        <v>0</v>
      </c>
    </row>
    <row r="256" spans="1:19" ht="20.100000000000001" customHeight="1" x14ac:dyDescent="0.2">
      <c r="A256" s="49" t="str">
        <f>CyP!A261</f>
        <v>17.1.5</v>
      </c>
      <c r="B256" s="433" t="str">
        <f t="shared" si="27"/>
        <v xml:space="preserve">Planos   </v>
      </c>
      <c r="C256" s="434"/>
      <c r="D256" s="13">
        <f t="shared" si="23"/>
        <v>0</v>
      </c>
      <c r="E256" s="47"/>
      <c r="F256" s="101"/>
      <c r="G256" s="101"/>
      <c r="H256" s="101"/>
      <c r="I256" s="101"/>
      <c r="J256" s="101"/>
      <c r="K256" s="101"/>
      <c r="L256" s="101"/>
      <c r="M256" s="101"/>
      <c r="N256" s="101"/>
      <c r="O256" s="101"/>
      <c r="P256" s="101"/>
      <c r="Q256" s="101"/>
      <c r="R256" s="17"/>
      <c r="S256" s="18">
        <f t="shared" si="24"/>
        <v>0</v>
      </c>
    </row>
    <row r="257" spans="1:19" ht="20.100000000000001" customHeight="1" x14ac:dyDescent="0.2">
      <c r="A257" s="49" t="str">
        <f>CyP!A262</f>
        <v>17.2</v>
      </c>
      <c r="B257" s="433" t="str">
        <f t="shared" si="27"/>
        <v>Alarmas técnicas</v>
      </c>
      <c r="C257" s="434"/>
      <c r="D257" s="13">
        <f t="shared" si="23"/>
        <v>0</v>
      </c>
      <c r="E257" s="47"/>
      <c r="F257" s="101"/>
      <c r="G257" s="101"/>
      <c r="H257" s="101"/>
      <c r="I257" s="101"/>
      <c r="J257" s="101"/>
      <c r="K257" s="101"/>
      <c r="L257" s="101"/>
      <c r="M257" s="101"/>
      <c r="N257" s="101"/>
      <c r="O257" s="101"/>
      <c r="P257" s="101"/>
      <c r="Q257" s="101"/>
      <c r="R257" s="17"/>
      <c r="S257" s="18">
        <f t="shared" si="24"/>
        <v>0</v>
      </c>
    </row>
    <row r="258" spans="1:19" ht="20.100000000000001" customHeight="1" x14ac:dyDescent="0.2">
      <c r="A258" s="49" t="str">
        <f>CyP!A263</f>
        <v>17.2.1</v>
      </c>
      <c r="B258" s="433" t="str">
        <f t="shared" si="27"/>
        <v>Detectores de Humo y Gas</v>
      </c>
      <c r="C258" s="434"/>
      <c r="D258" s="13">
        <f t="shared" si="23"/>
        <v>0</v>
      </c>
      <c r="E258" s="47"/>
      <c r="F258" s="101"/>
      <c r="G258" s="101"/>
      <c r="H258" s="101"/>
      <c r="I258" s="101"/>
      <c r="J258" s="101"/>
      <c r="K258" s="101"/>
      <c r="L258" s="101"/>
      <c r="M258" s="101"/>
      <c r="N258" s="101"/>
      <c r="O258" s="101"/>
      <c r="P258" s="101"/>
      <c r="Q258" s="101"/>
      <c r="R258" s="17"/>
      <c r="S258" s="18">
        <f t="shared" si="24"/>
        <v>0</v>
      </c>
    </row>
    <row r="259" spans="1:19" ht="20.100000000000001" customHeight="1" x14ac:dyDescent="0.2">
      <c r="A259" s="49" t="str">
        <f>CyP!A264</f>
        <v>17.2.2</v>
      </c>
      <c r="B259" s="433" t="str">
        <f t="shared" si="27"/>
        <v>Alarmas contra robos</v>
      </c>
      <c r="C259" s="434"/>
      <c r="D259" s="13">
        <f t="shared" si="23"/>
        <v>0</v>
      </c>
      <c r="E259" s="47"/>
      <c r="F259" s="101"/>
      <c r="G259" s="101"/>
      <c r="H259" s="101"/>
      <c r="I259" s="101"/>
      <c r="J259" s="101"/>
      <c r="K259" s="101"/>
      <c r="L259" s="101"/>
      <c r="M259" s="101"/>
      <c r="N259" s="101"/>
      <c r="O259" s="101"/>
      <c r="P259" s="101"/>
      <c r="Q259" s="101"/>
      <c r="R259" s="17"/>
      <c r="S259" s="18">
        <f t="shared" si="24"/>
        <v>0</v>
      </c>
    </row>
    <row r="260" spans="1:19" ht="20.100000000000001" customHeight="1" x14ac:dyDescent="0.2">
      <c r="A260" s="49" t="str">
        <f>CyP!A265</f>
        <v>17.3</v>
      </c>
      <c r="B260" s="433" t="str">
        <f t="shared" si="27"/>
        <v>Pararrayos</v>
      </c>
      <c r="C260" s="434"/>
      <c r="D260" s="13">
        <f t="shared" si="23"/>
        <v>0</v>
      </c>
      <c r="E260" s="47"/>
      <c r="F260" s="101"/>
      <c r="G260" s="101"/>
      <c r="H260" s="101"/>
      <c r="I260" s="101"/>
      <c r="J260" s="101"/>
      <c r="K260" s="101"/>
      <c r="L260" s="101"/>
      <c r="M260" s="101"/>
      <c r="N260" s="101"/>
      <c r="O260" s="101"/>
      <c r="P260" s="101"/>
      <c r="Q260" s="101"/>
      <c r="R260" s="17"/>
      <c r="S260" s="18">
        <f t="shared" si="24"/>
        <v>0</v>
      </c>
    </row>
    <row r="261" spans="1:19" ht="20.100000000000001" customHeight="1" x14ac:dyDescent="0.2">
      <c r="A261" s="49" t="str">
        <f>CyP!A266</f>
        <v>19</v>
      </c>
      <c r="B261" s="433" t="str">
        <f t="shared" si="27"/>
        <v xml:space="preserve"> CRISTALES, ESPEJOS Y VIDRIOS</v>
      </c>
      <c r="C261" s="434"/>
      <c r="D261" s="13">
        <f t="shared" si="23"/>
        <v>0</v>
      </c>
      <c r="E261" s="47"/>
      <c r="F261" s="101"/>
      <c r="G261" s="101"/>
      <c r="H261" s="101"/>
      <c r="I261" s="101"/>
      <c r="J261" s="101"/>
      <c r="K261" s="101"/>
      <c r="L261" s="101"/>
      <c r="M261" s="101"/>
      <c r="N261" s="101"/>
      <c r="O261" s="101"/>
      <c r="P261" s="101"/>
      <c r="Q261" s="101"/>
      <c r="R261" s="17"/>
      <c r="S261" s="18">
        <f t="shared" si="24"/>
        <v>0</v>
      </c>
    </row>
    <row r="262" spans="1:19" ht="20.100000000000001" customHeight="1" x14ac:dyDescent="0.2">
      <c r="A262" s="49" t="str">
        <f>CyP!A267</f>
        <v>19.1</v>
      </c>
      <c r="B262" s="433" t="str">
        <f t="shared" si="27"/>
        <v>Vidrios</v>
      </c>
      <c r="C262" s="434"/>
      <c r="D262" s="13">
        <f t="shared" si="23"/>
        <v>0</v>
      </c>
      <c r="E262" s="47"/>
      <c r="F262" s="101"/>
      <c r="G262" s="101"/>
      <c r="H262" s="101"/>
      <c r="I262" s="101"/>
      <c r="J262" s="101"/>
      <c r="K262" s="101"/>
      <c r="L262" s="101"/>
      <c r="M262" s="101"/>
      <c r="N262" s="101"/>
      <c r="O262" s="101"/>
      <c r="P262" s="101"/>
      <c r="Q262" s="101"/>
      <c r="R262" s="17"/>
      <c r="S262" s="18">
        <f t="shared" si="24"/>
        <v>0</v>
      </c>
    </row>
    <row r="263" spans="1:19" ht="20.100000000000001" customHeight="1" x14ac:dyDescent="0.2">
      <c r="A263" s="49" t="str">
        <f>CyP!A268</f>
        <v>19.2</v>
      </c>
      <c r="B263" s="433" t="str">
        <f t="shared" si="27"/>
        <v>Policarbonatos</v>
      </c>
      <c r="C263" s="434"/>
      <c r="D263" s="13">
        <f t="shared" si="23"/>
        <v>0</v>
      </c>
      <c r="E263" s="47"/>
      <c r="F263" s="101"/>
      <c r="G263" s="101"/>
      <c r="H263" s="101"/>
      <c r="I263" s="101"/>
      <c r="J263" s="101"/>
      <c r="K263" s="101"/>
      <c r="L263" s="101"/>
      <c r="M263" s="101"/>
      <c r="N263" s="101"/>
      <c r="O263" s="101"/>
      <c r="P263" s="101"/>
      <c r="Q263" s="101"/>
      <c r="R263" s="17"/>
      <c r="S263" s="18">
        <f t="shared" si="24"/>
        <v>0</v>
      </c>
    </row>
    <row r="264" spans="1:19" ht="20.100000000000001" customHeight="1" x14ac:dyDescent="0.2">
      <c r="A264" s="49" t="str">
        <f>CyP!A269</f>
        <v>19.3</v>
      </c>
      <c r="B264" s="433" t="str">
        <f t="shared" si="27"/>
        <v>Espejos</v>
      </c>
      <c r="C264" s="434"/>
      <c r="D264" s="13">
        <f t="shared" si="23"/>
        <v>0</v>
      </c>
      <c r="E264" s="47"/>
      <c r="F264" s="101"/>
      <c r="G264" s="101"/>
      <c r="H264" s="101"/>
      <c r="I264" s="101"/>
      <c r="J264" s="101"/>
      <c r="K264" s="101"/>
      <c r="L264" s="101"/>
      <c r="M264" s="101"/>
      <c r="N264" s="101"/>
      <c r="O264" s="101"/>
      <c r="P264" s="101"/>
      <c r="Q264" s="101"/>
      <c r="R264" s="17"/>
      <c r="S264" s="18">
        <f t="shared" si="24"/>
        <v>0</v>
      </c>
    </row>
    <row r="265" spans="1:19" ht="20.100000000000001" customHeight="1" x14ac:dyDescent="0.2">
      <c r="A265" s="49" t="str">
        <f>CyP!A270</f>
        <v>20</v>
      </c>
      <c r="B265" s="433" t="str">
        <f t="shared" si="27"/>
        <v xml:space="preserve"> PINTURAS</v>
      </c>
      <c r="C265" s="434"/>
      <c r="D265" s="13">
        <f t="shared" si="23"/>
        <v>0</v>
      </c>
      <c r="E265" s="47"/>
      <c r="F265" s="101"/>
      <c r="G265" s="101"/>
      <c r="H265" s="101"/>
      <c r="I265" s="101"/>
      <c r="J265" s="101"/>
      <c r="K265" s="101"/>
      <c r="L265" s="101"/>
      <c r="M265" s="101"/>
      <c r="N265" s="101"/>
      <c r="O265" s="101"/>
      <c r="P265" s="101"/>
      <c r="Q265" s="101"/>
      <c r="R265" s="17"/>
      <c r="S265" s="18">
        <f t="shared" si="24"/>
        <v>0</v>
      </c>
    </row>
    <row r="266" spans="1:19" ht="20.100000000000001" customHeight="1" x14ac:dyDescent="0.2">
      <c r="A266" s="49" t="str">
        <f>CyP!A271</f>
        <v>20.1</v>
      </c>
      <c r="B266" s="433" t="str">
        <f t="shared" si="27"/>
        <v>Pintura al látex en muros interiores</v>
      </c>
      <c r="C266" s="434"/>
      <c r="D266" s="13">
        <f t="shared" si="23"/>
        <v>0</v>
      </c>
      <c r="E266" s="47"/>
      <c r="F266" s="101"/>
      <c r="G266" s="101"/>
      <c r="H266" s="101"/>
      <c r="I266" s="101"/>
      <c r="J266" s="101"/>
      <c r="K266" s="101"/>
      <c r="L266" s="101"/>
      <c r="M266" s="101"/>
      <c r="N266" s="101"/>
      <c r="O266" s="101"/>
      <c r="P266" s="101"/>
      <c r="Q266" s="101"/>
      <c r="R266" s="17"/>
      <c r="S266" s="18">
        <f t="shared" si="24"/>
        <v>0</v>
      </c>
    </row>
    <row r="267" spans="1:19" ht="20.100000000000001" customHeight="1" x14ac:dyDescent="0.2">
      <c r="A267" s="49" t="str">
        <f>CyP!A272</f>
        <v>20.3</v>
      </c>
      <c r="B267" s="433" t="str">
        <f t="shared" si="27"/>
        <v>Pintura al látex en cielorrasos</v>
      </c>
      <c r="C267" s="434"/>
      <c r="D267" s="13">
        <f t="shared" si="23"/>
        <v>0</v>
      </c>
      <c r="E267" s="47"/>
      <c r="F267" s="101"/>
      <c r="G267" s="101"/>
      <c r="H267" s="101"/>
      <c r="I267" s="101"/>
      <c r="J267" s="101"/>
      <c r="K267" s="101"/>
      <c r="L267" s="101"/>
      <c r="M267" s="101"/>
      <c r="N267" s="101"/>
      <c r="O267" s="101"/>
      <c r="P267" s="101"/>
      <c r="Q267" s="101"/>
      <c r="R267" s="17"/>
      <c r="S267" s="18">
        <f t="shared" si="24"/>
        <v>0</v>
      </c>
    </row>
    <row r="268" spans="1:19" ht="20.100000000000001" customHeight="1" x14ac:dyDescent="0.2">
      <c r="A268" s="49" t="str">
        <f>CyP!A273</f>
        <v>20.4</v>
      </c>
      <c r="B268" s="433" t="str">
        <f t="shared" si="27"/>
        <v>Pintura esmalte sintético en carpintería</v>
      </c>
      <c r="C268" s="434"/>
      <c r="D268" s="13">
        <f t="shared" si="23"/>
        <v>0</v>
      </c>
      <c r="E268" s="47"/>
      <c r="F268" s="101"/>
      <c r="G268" s="101"/>
      <c r="H268" s="101"/>
      <c r="I268" s="101"/>
      <c r="J268" s="101"/>
      <c r="K268" s="101"/>
      <c r="L268" s="101"/>
      <c r="M268" s="101"/>
      <c r="N268" s="101"/>
      <c r="O268" s="101"/>
      <c r="P268" s="101"/>
      <c r="Q268" s="101"/>
      <c r="R268" s="17"/>
      <c r="S268" s="18">
        <f t="shared" si="24"/>
        <v>0</v>
      </c>
    </row>
    <row r="269" spans="1:19" ht="20.100000000000001" customHeight="1" x14ac:dyDescent="0.2">
      <c r="A269" s="49" t="str">
        <f>CyP!A274</f>
        <v>20.4.1</v>
      </c>
      <c r="B269" s="433" t="str">
        <f t="shared" si="27"/>
        <v>Sobre Carpintería Metálica y Herrería</v>
      </c>
      <c r="C269" s="434"/>
      <c r="D269" s="13">
        <f t="shared" ref="D269:D317" si="28">IFERROR(VLOOKUP(A269,Tabla_CyP,9,FALSE),0)</f>
        <v>0</v>
      </c>
      <c r="E269" s="47"/>
      <c r="F269" s="101"/>
      <c r="G269" s="101"/>
      <c r="H269" s="101"/>
      <c r="I269" s="101"/>
      <c r="J269" s="101"/>
      <c r="K269" s="101"/>
      <c r="L269" s="101"/>
      <c r="M269" s="101"/>
      <c r="N269" s="101"/>
      <c r="O269" s="101"/>
      <c r="P269" s="101"/>
      <c r="Q269" s="101"/>
      <c r="R269" s="17"/>
      <c r="S269" s="18">
        <f t="shared" ref="S269:S317" si="29">SUM(F269:Q269)</f>
        <v>0</v>
      </c>
    </row>
    <row r="270" spans="1:19" ht="20.100000000000001" customHeight="1" x14ac:dyDescent="0.2">
      <c r="A270" s="49" t="str">
        <f>CyP!A275</f>
        <v>20.4.2</v>
      </c>
      <c r="B270" s="433" t="str">
        <f t="shared" si="27"/>
        <v>Pintura Antióxido</v>
      </c>
      <c r="C270" s="434"/>
      <c r="D270" s="13">
        <f t="shared" si="28"/>
        <v>0</v>
      </c>
      <c r="E270" s="47"/>
      <c r="F270" s="101"/>
      <c r="G270" s="101"/>
      <c r="H270" s="101"/>
      <c r="I270" s="101"/>
      <c r="J270" s="101"/>
      <c r="K270" s="101"/>
      <c r="L270" s="101"/>
      <c r="M270" s="101"/>
      <c r="N270" s="101"/>
      <c r="O270" s="101"/>
      <c r="P270" s="101"/>
      <c r="Q270" s="101"/>
      <c r="R270" s="17"/>
      <c r="S270" s="18">
        <f t="shared" si="29"/>
        <v>0</v>
      </c>
    </row>
    <row r="271" spans="1:19" ht="20.100000000000001" customHeight="1" x14ac:dyDescent="0.2">
      <c r="A271" s="49" t="str">
        <f>CyP!A276</f>
        <v>20.5</v>
      </c>
      <c r="B271" s="433" t="str">
        <f t="shared" si="27"/>
        <v>Pinturas varias</v>
      </c>
      <c r="C271" s="434"/>
      <c r="D271" s="13">
        <f t="shared" si="28"/>
        <v>0</v>
      </c>
      <c r="E271" s="47"/>
      <c r="F271" s="101"/>
      <c r="G271" s="101"/>
      <c r="H271" s="101"/>
      <c r="I271" s="101"/>
      <c r="J271" s="101"/>
      <c r="K271" s="101"/>
      <c r="L271" s="101"/>
      <c r="M271" s="101"/>
      <c r="N271" s="101"/>
      <c r="O271" s="101"/>
      <c r="P271" s="101"/>
      <c r="Q271" s="101"/>
      <c r="R271" s="17"/>
      <c r="S271" s="18">
        <f t="shared" si="29"/>
        <v>0</v>
      </c>
    </row>
    <row r="272" spans="1:19" ht="20.100000000000001" customHeight="1" x14ac:dyDescent="0.2">
      <c r="A272" s="49" t="str">
        <f>CyP!A277</f>
        <v>20.5.4</v>
      </c>
      <c r="B272" s="433" t="str">
        <f t="shared" si="27"/>
        <v>Pintura esmalte sintético en paredes (friso)</v>
      </c>
      <c r="C272" s="434"/>
      <c r="D272" s="13">
        <f t="shared" si="28"/>
        <v>0</v>
      </c>
      <c r="E272" s="47"/>
      <c r="F272" s="101"/>
      <c r="G272" s="101"/>
      <c r="H272" s="101"/>
      <c r="I272" s="101"/>
      <c r="J272" s="101"/>
      <c r="K272" s="101"/>
      <c r="L272" s="101"/>
      <c r="M272" s="101"/>
      <c r="N272" s="101"/>
      <c r="O272" s="101"/>
      <c r="P272" s="101"/>
      <c r="Q272" s="101"/>
      <c r="R272" s="17"/>
      <c r="S272" s="18">
        <f t="shared" si="29"/>
        <v>0</v>
      </c>
    </row>
    <row r="273" spans="1:19" ht="20.100000000000001" customHeight="1" x14ac:dyDescent="0.2">
      <c r="A273" s="49" t="str">
        <f>CyP!A278</f>
        <v>21</v>
      </c>
      <c r="B273" s="433" t="str">
        <f t="shared" si="27"/>
        <v xml:space="preserve"> SEÑALETICA</v>
      </c>
      <c r="C273" s="434"/>
      <c r="D273" s="13">
        <f t="shared" si="28"/>
        <v>0</v>
      </c>
      <c r="E273" s="47"/>
      <c r="F273" s="101"/>
      <c r="G273" s="101"/>
      <c r="H273" s="101"/>
      <c r="I273" s="101"/>
      <c r="J273" s="101"/>
      <c r="K273" s="101"/>
      <c r="L273" s="101"/>
      <c r="M273" s="101"/>
      <c r="N273" s="101"/>
      <c r="O273" s="101"/>
      <c r="P273" s="101"/>
      <c r="Q273" s="101"/>
      <c r="R273" s="17"/>
      <c r="S273" s="18">
        <f t="shared" si="29"/>
        <v>0</v>
      </c>
    </row>
    <row r="274" spans="1:19" ht="20.100000000000001" customHeight="1" x14ac:dyDescent="0.2">
      <c r="A274" s="49" t="str">
        <f>CyP!A279</f>
        <v>21.1</v>
      </c>
      <c r="B274" s="433" t="str">
        <f t="shared" si="27"/>
        <v>Señalización</v>
      </c>
      <c r="C274" s="434"/>
      <c r="D274" s="13">
        <f t="shared" si="28"/>
        <v>0</v>
      </c>
      <c r="E274" s="47"/>
      <c r="F274" s="101"/>
      <c r="G274" s="101"/>
      <c r="H274" s="101"/>
      <c r="I274" s="101"/>
      <c r="J274" s="101"/>
      <c r="K274" s="101"/>
      <c r="L274" s="101"/>
      <c r="M274" s="101"/>
      <c r="N274" s="101"/>
      <c r="O274" s="101"/>
      <c r="P274" s="101"/>
      <c r="Q274" s="101"/>
      <c r="R274" s="17"/>
      <c r="S274" s="18">
        <f t="shared" si="29"/>
        <v>0</v>
      </c>
    </row>
    <row r="275" spans="1:19" ht="20.100000000000001" customHeight="1" x14ac:dyDescent="0.2">
      <c r="A275" s="49" t="str">
        <f>CyP!A280</f>
        <v>22</v>
      </c>
      <c r="B275" s="433" t="str">
        <f t="shared" si="27"/>
        <v xml:space="preserve"> OBRAS EXTERIORES</v>
      </c>
      <c r="C275" s="434"/>
      <c r="D275" s="13">
        <f t="shared" si="28"/>
        <v>0</v>
      </c>
      <c r="E275" s="47"/>
      <c r="F275" s="101"/>
      <c r="G275" s="101"/>
      <c r="H275" s="101"/>
      <c r="I275" s="101"/>
      <c r="J275" s="101"/>
      <c r="K275" s="101"/>
      <c r="L275" s="101"/>
      <c r="M275" s="101"/>
      <c r="N275" s="101"/>
      <c r="O275" s="101"/>
      <c r="P275" s="101"/>
      <c r="Q275" s="101"/>
      <c r="R275" s="17"/>
      <c r="S275" s="18">
        <f t="shared" si="29"/>
        <v>0</v>
      </c>
    </row>
    <row r="276" spans="1:19" ht="20.100000000000001" customHeight="1" x14ac:dyDescent="0.2">
      <c r="A276" s="49" t="str">
        <f>CyP!A281</f>
        <v>22.1</v>
      </c>
      <c r="B276" s="433" t="str">
        <f t="shared" si="27"/>
        <v xml:space="preserve">Cercos </v>
      </c>
      <c r="C276" s="434"/>
      <c r="D276" s="13">
        <f t="shared" si="28"/>
        <v>0</v>
      </c>
      <c r="E276" s="47"/>
      <c r="F276" s="101"/>
      <c r="G276" s="101"/>
      <c r="H276" s="101"/>
      <c r="I276" s="101"/>
      <c r="J276" s="101"/>
      <c r="K276" s="101"/>
      <c r="L276" s="101"/>
      <c r="M276" s="101"/>
      <c r="N276" s="101"/>
      <c r="O276" s="101"/>
      <c r="P276" s="101"/>
      <c r="Q276" s="101"/>
      <c r="R276" s="17"/>
      <c r="S276" s="18">
        <f t="shared" si="29"/>
        <v>0</v>
      </c>
    </row>
    <row r="277" spans="1:19" ht="20.100000000000001" customHeight="1" x14ac:dyDescent="0.2">
      <c r="A277" s="49" t="str">
        <f>CyP!A282</f>
        <v>22.1.1</v>
      </c>
      <c r="B277" s="433" t="str">
        <f t="shared" si="27"/>
        <v>Cercos Perimetrales</v>
      </c>
      <c r="C277" s="434"/>
      <c r="D277" s="13">
        <f t="shared" si="28"/>
        <v>0</v>
      </c>
      <c r="E277" s="47"/>
      <c r="F277" s="101"/>
      <c r="G277" s="101"/>
      <c r="H277" s="101"/>
      <c r="I277" s="101"/>
      <c r="J277" s="101"/>
      <c r="K277" s="101"/>
      <c r="L277" s="101"/>
      <c r="M277" s="101"/>
      <c r="N277" s="101"/>
      <c r="O277" s="101"/>
      <c r="P277" s="101"/>
      <c r="Q277" s="101"/>
      <c r="R277" s="17"/>
      <c r="S277" s="18">
        <f t="shared" si="29"/>
        <v>0</v>
      </c>
    </row>
    <row r="278" spans="1:19" ht="20.100000000000001" customHeight="1" x14ac:dyDescent="0.2">
      <c r="A278" s="49" t="str">
        <f>CyP!A283</f>
        <v>22.1.2</v>
      </c>
      <c r="B278" s="433" t="str">
        <f t="shared" si="27"/>
        <v>Cercos Frente</v>
      </c>
      <c r="C278" s="434"/>
      <c r="D278" s="13">
        <f t="shared" si="28"/>
        <v>0</v>
      </c>
      <c r="E278" s="47"/>
      <c r="F278" s="101"/>
      <c r="G278" s="101"/>
      <c r="H278" s="101"/>
      <c r="I278" s="101"/>
      <c r="J278" s="101"/>
      <c r="K278" s="101"/>
      <c r="L278" s="101"/>
      <c r="M278" s="101"/>
      <c r="N278" s="101"/>
      <c r="O278" s="101"/>
      <c r="P278" s="101"/>
      <c r="Q278" s="101"/>
      <c r="R278" s="17"/>
      <c r="S278" s="18">
        <f t="shared" si="29"/>
        <v>0</v>
      </c>
    </row>
    <row r="279" spans="1:19" ht="20.100000000000001" customHeight="1" x14ac:dyDescent="0.2">
      <c r="A279" s="49" t="str">
        <f>CyP!A284</f>
        <v>22.2</v>
      </c>
      <c r="B279" s="433" t="str">
        <f t="shared" si="27"/>
        <v>Equipamiento fijo</v>
      </c>
      <c r="C279" s="434"/>
      <c r="D279" s="13">
        <f t="shared" si="28"/>
        <v>0</v>
      </c>
      <c r="E279" s="47"/>
      <c r="F279" s="101"/>
      <c r="G279" s="101"/>
      <c r="H279" s="101"/>
      <c r="I279" s="101"/>
      <c r="J279" s="101"/>
      <c r="K279" s="101"/>
      <c r="L279" s="101"/>
      <c r="M279" s="101"/>
      <c r="N279" s="101"/>
      <c r="O279" s="101"/>
      <c r="P279" s="101"/>
      <c r="Q279" s="101"/>
      <c r="R279" s="17"/>
      <c r="S279" s="18">
        <f t="shared" si="29"/>
        <v>0</v>
      </c>
    </row>
    <row r="280" spans="1:19" ht="20.100000000000001" customHeight="1" x14ac:dyDescent="0.2">
      <c r="A280" s="49" t="str">
        <f>CyP!A285</f>
        <v>22.2.1</v>
      </c>
      <c r="B280" s="433" t="str">
        <f t="shared" si="27"/>
        <v>Bancos Exteriores</v>
      </c>
      <c r="C280" s="434"/>
      <c r="D280" s="13">
        <f t="shared" si="28"/>
        <v>0</v>
      </c>
      <c r="E280" s="47"/>
      <c r="F280" s="101"/>
      <c r="G280" s="101"/>
      <c r="H280" s="101"/>
      <c r="I280" s="101"/>
      <c r="J280" s="101"/>
      <c r="K280" s="101"/>
      <c r="L280" s="101"/>
      <c r="M280" s="101"/>
      <c r="N280" s="101"/>
      <c r="O280" s="101"/>
      <c r="P280" s="101"/>
      <c r="Q280" s="101"/>
      <c r="R280" s="17"/>
      <c r="S280" s="18">
        <f t="shared" si="29"/>
        <v>0</v>
      </c>
    </row>
    <row r="281" spans="1:19" ht="20.100000000000001" customHeight="1" x14ac:dyDescent="0.2">
      <c r="A281" s="49" t="str">
        <f>CyP!A286</f>
        <v>22.2.2</v>
      </c>
      <c r="B281" s="433" t="str">
        <f t="shared" si="27"/>
        <v>Bicicletero</v>
      </c>
      <c r="C281" s="434"/>
      <c r="D281" s="13">
        <f t="shared" si="28"/>
        <v>0</v>
      </c>
      <c r="E281" s="47"/>
      <c r="F281" s="101"/>
      <c r="G281" s="101"/>
      <c r="H281" s="101"/>
      <c r="I281" s="101"/>
      <c r="J281" s="101"/>
      <c r="K281" s="101"/>
      <c r="L281" s="101"/>
      <c r="M281" s="101"/>
      <c r="N281" s="101"/>
      <c r="O281" s="101"/>
      <c r="P281" s="101"/>
      <c r="Q281" s="101"/>
      <c r="R281" s="17"/>
      <c r="S281" s="18">
        <f t="shared" si="29"/>
        <v>0</v>
      </c>
    </row>
    <row r="282" spans="1:19" ht="20.100000000000001" customHeight="1" x14ac:dyDescent="0.2">
      <c r="A282" s="49" t="str">
        <f>CyP!A287</f>
        <v>22.2.3</v>
      </c>
      <c r="B282" s="433" t="str">
        <f t="shared" si="27"/>
        <v>Bebedero</v>
      </c>
      <c r="C282" s="434"/>
      <c r="D282" s="13">
        <f t="shared" si="28"/>
        <v>0</v>
      </c>
      <c r="E282" s="47"/>
      <c r="F282" s="101"/>
      <c r="G282" s="101"/>
      <c r="H282" s="101"/>
      <c r="I282" s="101"/>
      <c r="J282" s="101"/>
      <c r="K282" s="101"/>
      <c r="L282" s="101"/>
      <c r="M282" s="101"/>
      <c r="N282" s="101"/>
      <c r="O282" s="101"/>
      <c r="P282" s="101"/>
      <c r="Q282" s="101"/>
      <c r="R282" s="17"/>
      <c r="S282" s="18">
        <f t="shared" si="29"/>
        <v>0</v>
      </c>
    </row>
    <row r="283" spans="1:19" ht="20.100000000000001" customHeight="1" x14ac:dyDescent="0.2">
      <c r="A283" s="49" t="str">
        <f>CyP!A288</f>
        <v>22.3</v>
      </c>
      <c r="B283" s="433" t="str">
        <f t="shared" si="27"/>
        <v>Parquizacion y riego</v>
      </c>
      <c r="C283" s="434"/>
      <c r="D283" s="13">
        <f t="shared" si="28"/>
        <v>0</v>
      </c>
      <c r="E283" s="47"/>
      <c r="F283" s="101"/>
      <c r="G283" s="101"/>
      <c r="H283" s="101"/>
      <c r="I283" s="101"/>
      <c r="J283" s="101"/>
      <c r="K283" s="101"/>
      <c r="L283" s="101"/>
      <c r="M283" s="101"/>
      <c r="N283" s="101"/>
      <c r="O283" s="101"/>
      <c r="P283" s="101"/>
      <c r="Q283" s="101"/>
      <c r="R283" s="17"/>
      <c r="S283" s="18">
        <f t="shared" si="29"/>
        <v>0</v>
      </c>
    </row>
    <row r="284" spans="1:19" ht="20.100000000000001" customHeight="1" x14ac:dyDescent="0.2">
      <c r="A284" s="49" t="str">
        <f>CyP!A289</f>
        <v>22.3.1</v>
      </c>
      <c r="B284" s="433" t="str">
        <f t="shared" si="27"/>
        <v>Vegetación</v>
      </c>
      <c r="C284" s="434"/>
      <c r="D284" s="13">
        <f t="shared" si="28"/>
        <v>0</v>
      </c>
      <c r="E284" s="47"/>
      <c r="F284" s="101"/>
      <c r="G284" s="101"/>
      <c r="H284" s="101"/>
      <c r="I284" s="101"/>
      <c r="J284" s="101"/>
      <c r="K284" s="101"/>
      <c r="L284" s="101"/>
      <c r="M284" s="101"/>
      <c r="N284" s="101"/>
      <c r="O284" s="101"/>
      <c r="P284" s="101"/>
      <c r="Q284" s="101"/>
      <c r="R284" s="17"/>
      <c r="S284" s="18">
        <f t="shared" si="29"/>
        <v>0</v>
      </c>
    </row>
    <row r="285" spans="1:19" ht="20.100000000000001" customHeight="1" x14ac:dyDescent="0.2">
      <c r="A285" s="49" t="str">
        <f>CyP!A290</f>
        <v>22.4</v>
      </c>
      <c r="B285" s="433" t="str">
        <f t="shared" si="27"/>
        <v>Puentes, rampas, barandas y otros</v>
      </c>
      <c r="C285" s="434"/>
      <c r="D285" s="13">
        <f t="shared" si="28"/>
        <v>0</v>
      </c>
      <c r="E285" s="47"/>
      <c r="F285" s="101"/>
      <c r="G285" s="101"/>
      <c r="H285" s="101"/>
      <c r="I285" s="101"/>
      <c r="J285" s="101"/>
      <c r="K285" s="101"/>
      <c r="L285" s="101"/>
      <c r="M285" s="101"/>
      <c r="N285" s="101"/>
      <c r="O285" s="101"/>
      <c r="P285" s="101"/>
      <c r="Q285" s="101"/>
      <c r="R285" s="17"/>
      <c r="S285" s="18">
        <f t="shared" si="29"/>
        <v>0</v>
      </c>
    </row>
    <row r="286" spans="1:19" ht="20.100000000000001" customHeight="1" x14ac:dyDescent="0.2">
      <c r="A286" s="49" t="str">
        <f>CyP!A291</f>
        <v>22.4.2</v>
      </c>
      <c r="B286" s="433" t="str">
        <f t="shared" si="27"/>
        <v>Rampas de Acceso</v>
      </c>
      <c r="C286" s="434"/>
      <c r="D286" s="13">
        <f t="shared" si="28"/>
        <v>0</v>
      </c>
      <c r="E286" s="47"/>
      <c r="F286" s="101"/>
      <c r="G286" s="101"/>
      <c r="H286" s="101"/>
      <c r="I286" s="101"/>
      <c r="J286" s="101"/>
      <c r="K286" s="101"/>
      <c r="L286" s="101"/>
      <c r="M286" s="101"/>
      <c r="N286" s="101"/>
      <c r="O286" s="101"/>
      <c r="P286" s="101"/>
      <c r="Q286" s="101"/>
      <c r="R286" s="17"/>
      <c r="S286" s="18">
        <f t="shared" si="29"/>
        <v>0</v>
      </c>
    </row>
    <row r="287" spans="1:19" ht="20.100000000000001" customHeight="1" x14ac:dyDescent="0.2">
      <c r="A287" s="49" t="str">
        <f>CyP!A292</f>
        <v>22.4.6</v>
      </c>
      <c r="B287" s="433" t="str">
        <f t="shared" si="27"/>
        <v>Canteros</v>
      </c>
      <c r="C287" s="434"/>
      <c r="D287" s="13">
        <f t="shared" si="28"/>
        <v>0</v>
      </c>
      <c r="E287" s="47"/>
      <c r="F287" s="101"/>
      <c r="G287" s="101"/>
      <c r="H287" s="101"/>
      <c r="I287" s="101"/>
      <c r="J287" s="101"/>
      <c r="K287" s="101"/>
      <c r="L287" s="101"/>
      <c r="M287" s="101"/>
      <c r="N287" s="101"/>
      <c r="O287" s="101"/>
      <c r="P287" s="101"/>
      <c r="Q287" s="101"/>
      <c r="R287" s="17"/>
      <c r="S287" s="18">
        <f t="shared" si="29"/>
        <v>0</v>
      </c>
    </row>
    <row r="288" spans="1:19" ht="20.100000000000001" customHeight="1" x14ac:dyDescent="0.2">
      <c r="A288" s="49" t="str">
        <f>CyP!A293</f>
        <v>22.8</v>
      </c>
      <c r="B288" s="433" t="str">
        <f t="shared" si="27"/>
        <v>Provisiòn de Equipamiento Deportivo</v>
      </c>
      <c r="C288" s="434"/>
      <c r="D288" s="13">
        <f t="shared" si="28"/>
        <v>0</v>
      </c>
      <c r="E288" s="47"/>
      <c r="F288" s="101"/>
      <c r="G288" s="101"/>
      <c r="H288" s="101"/>
      <c r="I288" s="101"/>
      <c r="J288" s="101"/>
      <c r="K288" s="101"/>
      <c r="L288" s="101"/>
      <c r="M288" s="101"/>
      <c r="N288" s="101"/>
      <c r="O288" s="101"/>
      <c r="P288" s="101"/>
      <c r="Q288" s="101"/>
      <c r="R288" s="17"/>
      <c r="S288" s="18">
        <f t="shared" si="29"/>
        <v>0</v>
      </c>
    </row>
    <row r="289" spans="1:19" ht="20.100000000000001" customHeight="1" x14ac:dyDescent="0.2">
      <c r="A289" s="49">
        <f>CyP!A294</f>
        <v>23</v>
      </c>
      <c r="B289" s="433" t="str">
        <f t="shared" si="27"/>
        <v xml:space="preserve"> LIMPIEZA DE OBRA</v>
      </c>
      <c r="C289" s="434"/>
      <c r="D289" s="13">
        <f t="shared" si="28"/>
        <v>0</v>
      </c>
      <c r="E289" s="47"/>
      <c r="F289" s="101"/>
      <c r="G289" s="101"/>
      <c r="H289" s="101"/>
      <c r="I289" s="101"/>
      <c r="J289" s="101"/>
      <c r="K289" s="101"/>
      <c r="L289" s="101"/>
      <c r="M289" s="101"/>
      <c r="N289" s="101"/>
      <c r="O289" s="101"/>
      <c r="P289" s="101"/>
      <c r="Q289" s="101"/>
      <c r="R289" s="17"/>
      <c r="S289" s="18">
        <f t="shared" si="29"/>
        <v>0</v>
      </c>
    </row>
    <row r="290" spans="1:19" ht="20.100000000000001" customHeight="1" x14ac:dyDescent="0.2">
      <c r="A290" s="49" t="str">
        <f>CyP!A295</f>
        <v>23.1</v>
      </c>
      <c r="B290" s="433" t="str">
        <f t="shared" si="27"/>
        <v>Limpieza de obra periódica</v>
      </c>
      <c r="C290" s="434"/>
      <c r="D290" s="13">
        <f t="shared" si="28"/>
        <v>0</v>
      </c>
      <c r="E290" s="47"/>
      <c r="F290" s="101"/>
      <c r="G290" s="101"/>
      <c r="H290" s="101"/>
      <c r="I290" s="101"/>
      <c r="J290" s="101"/>
      <c r="K290" s="101"/>
      <c r="L290" s="101"/>
      <c r="M290" s="101"/>
      <c r="N290" s="101"/>
      <c r="O290" s="101"/>
      <c r="P290" s="101"/>
      <c r="Q290" s="101"/>
      <c r="R290" s="17"/>
      <c r="S290" s="18">
        <f t="shared" si="29"/>
        <v>0</v>
      </c>
    </row>
    <row r="291" spans="1:19" ht="20.100000000000001" customHeight="1" x14ac:dyDescent="0.2">
      <c r="A291" s="49" t="str">
        <f>CyP!A296</f>
        <v>23.2</v>
      </c>
      <c r="B291" s="433" t="str">
        <f t="shared" ref="B291:B317" si="30">IFERROR(VLOOKUP(A291,Tabla_CyP,2,FALSE),"")</f>
        <v>Limpieza de obra final</v>
      </c>
      <c r="C291" s="434"/>
      <c r="D291" s="13">
        <f t="shared" si="28"/>
        <v>0</v>
      </c>
      <c r="E291" s="47"/>
      <c r="F291" s="101"/>
      <c r="G291" s="101"/>
      <c r="H291" s="101"/>
      <c r="I291" s="101"/>
      <c r="J291" s="101"/>
      <c r="K291" s="101"/>
      <c r="L291" s="101"/>
      <c r="M291" s="101"/>
      <c r="N291" s="101"/>
      <c r="O291" s="101"/>
      <c r="P291" s="101"/>
      <c r="Q291" s="101"/>
      <c r="R291" s="17"/>
      <c r="S291" s="18">
        <f t="shared" si="29"/>
        <v>0</v>
      </c>
    </row>
    <row r="292" spans="1:19" ht="20.100000000000001" customHeight="1" x14ac:dyDescent="0.2">
      <c r="A292" s="49">
        <f>CyP!A297</f>
        <v>24</v>
      </c>
      <c r="B292" s="433" t="str">
        <f t="shared" si="30"/>
        <v xml:space="preserve"> VARIOS</v>
      </c>
      <c r="C292" s="434"/>
      <c r="D292" s="13">
        <f t="shared" si="28"/>
        <v>0</v>
      </c>
      <c r="E292" s="47"/>
      <c r="F292" s="101"/>
      <c r="G292" s="101"/>
      <c r="H292" s="101"/>
      <c r="I292" s="101"/>
      <c r="J292" s="101"/>
      <c r="K292" s="101"/>
      <c r="L292" s="101"/>
      <c r="M292" s="101"/>
      <c r="N292" s="101"/>
      <c r="O292" s="101"/>
      <c r="P292" s="101"/>
      <c r="Q292" s="101"/>
      <c r="R292" s="17"/>
      <c r="S292" s="18">
        <f t="shared" si="29"/>
        <v>0</v>
      </c>
    </row>
    <row r="293" spans="1:19" ht="20.100000000000001" customHeight="1" x14ac:dyDescent="0.2">
      <c r="A293" s="49" t="str">
        <f>CyP!A298</f>
        <v>24.1</v>
      </c>
      <c r="B293" s="433" t="str">
        <f t="shared" si="30"/>
        <v>Construcción de mástil y otros</v>
      </c>
      <c r="C293" s="434"/>
      <c r="D293" s="13">
        <f t="shared" si="28"/>
        <v>0</v>
      </c>
      <c r="E293" s="47"/>
      <c r="F293" s="101"/>
      <c r="G293" s="101"/>
      <c r="H293" s="101"/>
      <c r="I293" s="101"/>
      <c r="J293" s="101"/>
      <c r="K293" s="101"/>
      <c r="L293" s="101"/>
      <c r="M293" s="101"/>
      <c r="N293" s="101"/>
      <c r="O293" s="101"/>
      <c r="P293" s="101"/>
      <c r="Q293" s="101"/>
      <c r="R293" s="17"/>
      <c r="S293" s="18">
        <f t="shared" si="29"/>
        <v>0</v>
      </c>
    </row>
    <row r="294" spans="1:19" ht="20.100000000000001" customHeight="1" x14ac:dyDescent="0.2">
      <c r="A294" s="49" t="str">
        <f>CyP!A299</f>
        <v>24.1.1</v>
      </c>
      <c r="B294" s="433" t="str">
        <f t="shared" si="30"/>
        <v>Construcción de Mastil</v>
      </c>
      <c r="C294" s="434"/>
      <c r="D294" s="13">
        <f t="shared" si="28"/>
        <v>0</v>
      </c>
      <c r="E294" s="47"/>
      <c r="F294" s="101"/>
      <c r="G294" s="101"/>
      <c r="H294" s="101"/>
      <c r="I294" s="101"/>
      <c r="J294" s="101"/>
      <c r="K294" s="101"/>
      <c r="L294" s="101"/>
      <c r="M294" s="101"/>
      <c r="N294" s="101"/>
      <c r="O294" s="101"/>
      <c r="P294" s="101"/>
      <c r="Q294" s="101"/>
      <c r="R294" s="17"/>
      <c r="S294" s="18">
        <f t="shared" si="29"/>
        <v>0</v>
      </c>
    </row>
    <row r="295" spans="1:19" ht="20.100000000000001" customHeight="1" x14ac:dyDescent="0.2">
      <c r="A295" s="49" t="str">
        <f>CyP!A300</f>
        <v>24.2</v>
      </c>
      <c r="B295" s="433" t="str">
        <f t="shared" si="30"/>
        <v>Otros</v>
      </c>
      <c r="C295" s="434"/>
      <c r="D295" s="13">
        <f t="shared" si="28"/>
        <v>0</v>
      </c>
      <c r="E295" s="47"/>
      <c r="F295" s="101"/>
      <c r="G295" s="101"/>
      <c r="H295" s="101"/>
      <c r="I295" s="101"/>
      <c r="J295" s="101"/>
      <c r="K295" s="101"/>
      <c r="L295" s="101"/>
      <c r="M295" s="101"/>
      <c r="N295" s="101"/>
      <c r="O295" s="101"/>
      <c r="P295" s="101"/>
      <c r="Q295" s="101"/>
      <c r="R295" s="17"/>
      <c r="S295" s="18">
        <f t="shared" si="29"/>
        <v>0</v>
      </c>
    </row>
    <row r="296" spans="1:19" ht="20.100000000000001" customHeight="1" x14ac:dyDescent="0.2">
      <c r="A296" s="49" t="str">
        <f>CyP!A301</f>
        <v>24.2.1</v>
      </c>
      <c r="B296" s="433" t="str">
        <f t="shared" si="30"/>
        <v>Guardasillas</v>
      </c>
      <c r="C296" s="434"/>
      <c r="D296" s="13">
        <f t="shared" si="28"/>
        <v>0</v>
      </c>
      <c r="E296" s="47"/>
      <c r="F296" s="101"/>
      <c r="G296" s="101"/>
      <c r="H296" s="101"/>
      <c r="I296" s="101"/>
      <c r="J296" s="101"/>
      <c r="K296" s="101"/>
      <c r="L296" s="101"/>
      <c r="M296" s="101"/>
      <c r="N296" s="101"/>
      <c r="O296" s="101"/>
      <c r="P296" s="101"/>
      <c r="Q296" s="101"/>
      <c r="R296" s="17"/>
      <c r="S296" s="18">
        <f t="shared" si="29"/>
        <v>0</v>
      </c>
    </row>
    <row r="297" spans="1:19" ht="20.100000000000001" customHeight="1" x14ac:dyDescent="0.2">
      <c r="A297" s="49" t="str">
        <f>CyP!A302</f>
        <v>24.2.2</v>
      </c>
      <c r="B297" s="433" t="str">
        <f t="shared" si="30"/>
        <v>Provisiòn de canastos para residuos</v>
      </c>
      <c r="C297" s="434"/>
      <c r="D297" s="13">
        <f t="shared" si="28"/>
        <v>0</v>
      </c>
      <c r="E297" s="47"/>
      <c r="F297" s="101"/>
      <c r="G297" s="101"/>
      <c r="H297" s="101"/>
      <c r="I297" s="101"/>
      <c r="J297" s="101"/>
      <c r="K297" s="101"/>
      <c r="L297" s="101"/>
      <c r="M297" s="101"/>
      <c r="N297" s="101"/>
      <c r="O297" s="101"/>
      <c r="P297" s="101"/>
      <c r="Q297" s="101"/>
      <c r="R297" s="17"/>
      <c r="S297" s="18">
        <f t="shared" si="29"/>
        <v>0</v>
      </c>
    </row>
    <row r="298" spans="1:19" ht="20.100000000000001" customHeight="1" x14ac:dyDescent="0.2">
      <c r="A298" s="49" t="str">
        <f>CyP!A303</f>
        <v>24.2.3</v>
      </c>
      <c r="B298" s="433" t="str">
        <f t="shared" si="30"/>
        <v>Pizarrones</v>
      </c>
      <c r="C298" s="434"/>
      <c r="D298" s="13">
        <f t="shared" si="28"/>
        <v>0</v>
      </c>
      <c r="E298" s="47"/>
      <c r="F298" s="101"/>
      <c r="G298" s="101"/>
      <c r="H298" s="101"/>
      <c r="I298" s="101"/>
      <c r="J298" s="101"/>
      <c r="K298" s="101"/>
      <c r="L298" s="101"/>
      <c r="M298" s="101"/>
      <c r="N298" s="101"/>
      <c r="O298" s="101"/>
      <c r="P298" s="101"/>
      <c r="Q298" s="101"/>
      <c r="R298" s="17"/>
      <c r="S298" s="18">
        <f t="shared" si="29"/>
        <v>0</v>
      </c>
    </row>
    <row r="299" spans="1:19" ht="20.100000000000001" customHeight="1" x14ac:dyDescent="0.2">
      <c r="A299" s="49" t="str">
        <f>CyP!A304</f>
        <v>24.2.3.1</v>
      </c>
      <c r="B299" s="433" t="str">
        <f t="shared" si="30"/>
        <v>Tipo A</v>
      </c>
      <c r="C299" s="434"/>
      <c r="D299" s="13">
        <f t="shared" si="28"/>
        <v>0</v>
      </c>
      <c r="E299" s="47"/>
      <c r="F299" s="101"/>
      <c r="G299" s="101"/>
      <c r="H299" s="101"/>
      <c r="I299" s="101"/>
      <c r="J299" s="101"/>
      <c r="K299" s="101"/>
      <c r="L299" s="101"/>
      <c r="M299" s="101"/>
      <c r="N299" s="101"/>
      <c r="O299" s="101"/>
      <c r="P299" s="101"/>
      <c r="Q299" s="101"/>
      <c r="R299" s="17"/>
      <c r="S299" s="18">
        <f t="shared" si="29"/>
        <v>0</v>
      </c>
    </row>
    <row r="300" spans="1:19" ht="20.100000000000001" customHeight="1" x14ac:dyDescent="0.2">
      <c r="A300" s="49" t="str">
        <f>CyP!A305</f>
        <v>24.2.3.2</v>
      </c>
      <c r="B300" s="433" t="str">
        <f t="shared" si="30"/>
        <v>Tipo B</v>
      </c>
      <c r="C300" s="434"/>
      <c r="D300" s="13">
        <f t="shared" si="28"/>
        <v>0</v>
      </c>
      <c r="E300" s="47"/>
      <c r="F300" s="101"/>
      <c r="G300" s="101"/>
      <c r="H300" s="101"/>
      <c r="I300" s="101"/>
      <c r="J300" s="101"/>
      <c r="K300" s="101"/>
      <c r="L300" s="101"/>
      <c r="M300" s="101"/>
      <c r="N300" s="101"/>
      <c r="O300" s="101"/>
      <c r="P300" s="101"/>
      <c r="Q300" s="101"/>
      <c r="R300" s="17"/>
      <c r="S300" s="18">
        <f t="shared" si="29"/>
        <v>0</v>
      </c>
    </row>
    <row r="301" spans="1:19" ht="20.100000000000001" customHeight="1" x14ac:dyDescent="0.2">
      <c r="A301" s="49" t="str">
        <f>CyP!A306</f>
        <v>24.2.4</v>
      </c>
      <c r="B301" s="433" t="str">
        <f t="shared" si="30"/>
        <v>Caja Guarda llaves</v>
      </c>
      <c r="C301" s="434"/>
      <c r="D301" s="13">
        <f t="shared" si="28"/>
        <v>0</v>
      </c>
      <c r="E301" s="47"/>
      <c r="F301" s="101"/>
      <c r="G301" s="101"/>
      <c r="H301" s="101"/>
      <c r="I301" s="101"/>
      <c r="J301" s="101"/>
      <c r="K301" s="101"/>
      <c r="L301" s="101"/>
      <c r="M301" s="101"/>
      <c r="N301" s="101"/>
      <c r="O301" s="101"/>
      <c r="P301" s="101"/>
      <c r="Q301" s="101"/>
      <c r="R301" s="17"/>
      <c r="S301" s="18">
        <f t="shared" si="29"/>
        <v>0</v>
      </c>
    </row>
    <row r="302" spans="1:19" ht="20.100000000000001" customHeight="1" x14ac:dyDescent="0.2">
      <c r="A302" s="49" t="str">
        <f>CyP!A307</f>
        <v>24.3</v>
      </c>
      <c r="B302" s="433" t="str">
        <f t="shared" si="30"/>
        <v>Equipamiento Mobiliario</v>
      </c>
      <c r="C302" s="434"/>
      <c r="D302" s="13">
        <f t="shared" si="28"/>
        <v>0</v>
      </c>
      <c r="E302" s="47"/>
      <c r="F302" s="101"/>
      <c r="G302" s="101"/>
      <c r="H302" s="101"/>
      <c r="I302" s="101"/>
      <c r="J302" s="101"/>
      <c r="K302" s="101"/>
      <c r="L302" s="101"/>
      <c r="M302" s="101"/>
      <c r="N302" s="101"/>
      <c r="O302" s="101"/>
      <c r="P302" s="101"/>
      <c r="Q302" s="101"/>
      <c r="R302" s="17"/>
      <c r="S302" s="18">
        <f t="shared" si="29"/>
        <v>0</v>
      </c>
    </row>
    <row r="303" spans="1:19" ht="20.100000000000001" customHeight="1" x14ac:dyDescent="0.2">
      <c r="A303" s="49" t="str">
        <f>CyP!A308</f>
        <v>24.3.1</v>
      </c>
      <c r="B303" s="433" t="str">
        <f t="shared" si="30"/>
        <v>Silla S1 (25 p/ sala)</v>
      </c>
      <c r="C303" s="434"/>
      <c r="D303" s="13">
        <f t="shared" si="28"/>
        <v>0</v>
      </c>
      <c r="E303" s="47"/>
      <c r="F303" s="101"/>
      <c r="G303" s="101"/>
      <c r="H303" s="101"/>
      <c r="I303" s="101"/>
      <c r="J303" s="101"/>
      <c r="K303" s="101"/>
      <c r="L303" s="101"/>
      <c r="M303" s="101"/>
      <c r="N303" s="101"/>
      <c r="O303" s="101"/>
      <c r="P303" s="101"/>
      <c r="Q303" s="101"/>
      <c r="R303" s="17"/>
      <c r="S303" s="18">
        <f t="shared" si="29"/>
        <v>0</v>
      </c>
    </row>
    <row r="304" spans="1:19" ht="20.100000000000001" customHeight="1" x14ac:dyDescent="0.2">
      <c r="A304" s="49" t="str">
        <f>CyP!A309</f>
        <v>24.3.2</v>
      </c>
      <c r="B304" s="433" t="str">
        <f t="shared" si="30"/>
        <v>Mesa Mfi 1 (1 p/ sala)</v>
      </c>
      <c r="C304" s="434"/>
      <c r="D304" s="13">
        <f t="shared" si="28"/>
        <v>0</v>
      </c>
      <c r="E304" s="47"/>
      <c r="F304" s="101"/>
      <c r="G304" s="101"/>
      <c r="H304" s="101"/>
      <c r="I304" s="101"/>
      <c r="J304" s="101"/>
      <c r="K304" s="101"/>
      <c r="L304" s="101"/>
      <c r="M304" s="101"/>
      <c r="N304" s="101"/>
      <c r="O304" s="101"/>
      <c r="P304" s="101"/>
      <c r="Q304" s="101"/>
      <c r="R304" s="17"/>
      <c r="S304" s="18">
        <f t="shared" si="29"/>
        <v>0</v>
      </c>
    </row>
    <row r="305" spans="1:19" ht="20.100000000000001" customHeight="1" x14ac:dyDescent="0.2">
      <c r="A305" s="49" t="str">
        <f>CyP!A310</f>
        <v>24.3.3</v>
      </c>
      <c r="B305" s="433" t="str">
        <f t="shared" si="30"/>
        <v>Estanteria ED1 (1 p/ sala)</v>
      </c>
      <c r="C305" s="434"/>
      <c r="D305" s="13">
        <f t="shared" si="28"/>
        <v>0</v>
      </c>
      <c r="E305" s="47"/>
      <c r="F305" s="101"/>
      <c r="G305" s="101"/>
      <c r="H305" s="101"/>
      <c r="I305" s="101"/>
      <c r="J305" s="101"/>
      <c r="K305" s="101"/>
      <c r="L305" s="101"/>
      <c r="M305" s="101"/>
      <c r="N305" s="101"/>
      <c r="O305" s="101"/>
      <c r="P305" s="101"/>
      <c r="Q305" s="101"/>
      <c r="R305" s="17"/>
      <c r="S305" s="18">
        <f t="shared" si="29"/>
        <v>0</v>
      </c>
    </row>
    <row r="306" spans="1:19" ht="20.100000000000001" customHeight="1" x14ac:dyDescent="0.2">
      <c r="A306" s="49" t="str">
        <f>CyP!A311</f>
        <v>24.3.4</v>
      </c>
      <c r="B306" s="433" t="str">
        <f t="shared" si="30"/>
        <v>Biblioteca Ambulante BA1 (1 p/ sala)</v>
      </c>
      <c r="C306" s="434"/>
      <c r="D306" s="13">
        <f t="shared" si="28"/>
        <v>0</v>
      </c>
      <c r="E306" s="47"/>
      <c r="F306" s="101"/>
      <c r="G306" s="101"/>
      <c r="H306" s="101"/>
      <c r="I306" s="101"/>
      <c r="J306" s="101"/>
      <c r="K306" s="101"/>
      <c r="L306" s="101"/>
      <c r="M306" s="101"/>
      <c r="N306" s="101"/>
      <c r="O306" s="101"/>
      <c r="P306" s="101"/>
      <c r="Q306" s="101"/>
      <c r="R306" s="17"/>
      <c r="S306" s="18">
        <f t="shared" si="29"/>
        <v>0</v>
      </c>
    </row>
    <row r="307" spans="1:19" ht="20.100000000000001" customHeight="1" x14ac:dyDescent="0.2">
      <c r="A307" s="49" t="str">
        <f>CyP!A312</f>
        <v>24.3.5</v>
      </c>
      <c r="B307" s="433" t="str">
        <f t="shared" si="30"/>
        <v>Silla Monocasco SM-1 (1 p/ sala)</v>
      </c>
      <c r="C307" s="434"/>
      <c r="D307" s="13">
        <f t="shared" si="28"/>
        <v>0</v>
      </c>
      <c r="E307" s="47"/>
      <c r="F307" s="101"/>
      <c r="G307" s="101"/>
      <c r="H307" s="101"/>
      <c r="I307" s="101"/>
      <c r="J307" s="101"/>
      <c r="K307" s="101"/>
      <c r="L307" s="101"/>
      <c r="M307" s="101"/>
      <c r="N307" s="101"/>
      <c r="O307" s="101"/>
      <c r="P307" s="101"/>
      <c r="Q307" s="101"/>
      <c r="R307" s="17"/>
      <c r="S307" s="18">
        <f t="shared" si="29"/>
        <v>0</v>
      </c>
    </row>
    <row r="308" spans="1:19" ht="20.100000000000001" customHeight="1" x14ac:dyDescent="0.2">
      <c r="A308" s="49" t="str">
        <f>CyP!A313</f>
        <v>24.3.6</v>
      </c>
      <c r="B308" s="433" t="str">
        <f t="shared" si="30"/>
        <v>Escritorio (1 p/ sala)</v>
      </c>
      <c r="C308" s="434"/>
      <c r="D308" s="13">
        <f t="shared" si="28"/>
        <v>0</v>
      </c>
      <c r="E308" s="47"/>
      <c r="F308" s="101"/>
      <c r="G308" s="101"/>
      <c r="H308" s="101"/>
      <c r="I308" s="101"/>
      <c r="J308" s="101"/>
      <c r="K308" s="101"/>
      <c r="L308" s="101"/>
      <c r="M308" s="101"/>
      <c r="N308" s="101"/>
      <c r="O308" s="101"/>
      <c r="P308" s="101"/>
      <c r="Q308" s="101"/>
      <c r="R308" s="17"/>
      <c r="S308" s="18">
        <f t="shared" si="29"/>
        <v>0</v>
      </c>
    </row>
    <row r="309" spans="1:19" ht="20.100000000000001" customHeight="1" x14ac:dyDescent="0.2">
      <c r="A309" s="49" t="str">
        <f>CyP!A314</f>
        <v>24.3.7</v>
      </c>
      <c r="B309" s="433" t="str">
        <f t="shared" si="30"/>
        <v>Armario (1 p/ sala)</v>
      </c>
      <c r="C309" s="434"/>
      <c r="D309" s="13">
        <f t="shared" si="28"/>
        <v>0</v>
      </c>
      <c r="E309" s="47"/>
      <c r="F309" s="101"/>
      <c r="G309" s="101"/>
      <c r="H309" s="101"/>
      <c r="I309" s="101"/>
      <c r="J309" s="101"/>
      <c r="K309" s="101"/>
      <c r="L309" s="101"/>
      <c r="M309" s="101"/>
      <c r="N309" s="101"/>
      <c r="O309" s="101"/>
      <c r="P309" s="101"/>
      <c r="Q309" s="101"/>
      <c r="R309" s="17"/>
      <c r="S309" s="18">
        <f t="shared" si="29"/>
        <v>0</v>
      </c>
    </row>
    <row r="310" spans="1:19" ht="20.100000000000001" customHeight="1" x14ac:dyDescent="0.2">
      <c r="A310" s="49" t="str">
        <f>CyP!A315</f>
        <v>24.3.8</v>
      </c>
      <c r="B310" s="433" t="str">
        <f t="shared" si="30"/>
        <v>Mueble Bajo (1 p/ sala)</v>
      </c>
      <c r="C310" s="434"/>
      <c r="D310" s="13">
        <f t="shared" si="28"/>
        <v>0</v>
      </c>
      <c r="E310" s="47"/>
      <c r="F310" s="101"/>
      <c r="G310" s="101"/>
      <c r="H310" s="101"/>
      <c r="I310" s="101"/>
      <c r="J310" s="101"/>
      <c r="K310" s="101"/>
      <c r="L310" s="101"/>
      <c r="M310" s="101"/>
      <c r="N310" s="101"/>
      <c r="O310" s="101"/>
      <c r="P310" s="101"/>
      <c r="Q310" s="101"/>
      <c r="R310" s="17"/>
      <c r="S310" s="18">
        <f t="shared" si="29"/>
        <v>0</v>
      </c>
    </row>
    <row r="311" spans="1:19" ht="20.100000000000001" customHeight="1" x14ac:dyDescent="0.2">
      <c r="A311" s="49" t="str">
        <f>CyP!A316</f>
        <v>24.3.9</v>
      </c>
      <c r="B311" s="433" t="str">
        <f t="shared" si="30"/>
        <v>Modulo biblioteca (1 p/ sala)</v>
      </c>
      <c r="C311" s="434"/>
      <c r="D311" s="13">
        <f t="shared" si="28"/>
        <v>0</v>
      </c>
      <c r="E311" s="47"/>
      <c r="F311" s="101"/>
      <c r="G311" s="101"/>
      <c r="H311" s="101"/>
      <c r="I311" s="101"/>
      <c r="J311" s="101"/>
      <c r="K311" s="101"/>
      <c r="L311" s="101"/>
      <c r="M311" s="101"/>
      <c r="N311" s="101"/>
      <c r="O311" s="101"/>
      <c r="P311" s="101"/>
      <c r="Q311" s="101"/>
      <c r="R311" s="17"/>
      <c r="S311" s="18">
        <f t="shared" si="29"/>
        <v>0</v>
      </c>
    </row>
    <row r="312" spans="1:19" ht="20.100000000000001" customHeight="1" x14ac:dyDescent="0.2">
      <c r="A312" s="49" t="str">
        <f>CyP!A317</f>
        <v>24.3.10</v>
      </c>
      <c r="B312" s="433" t="str">
        <f t="shared" si="30"/>
        <v>Escritorio p/ direccion</v>
      </c>
      <c r="C312" s="434"/>
      <c r="D312" s="13">
        <f t="shared" si="28"/>
        <v>0</v>
      </c>
      <c r="E312" s="47"/>
      <c r="F312" s="101"/>
      <c r="G312" s="101"/>
      <c r="H312" s="101"/>
      <c r="I312" s="101"/>
      <c r="J312" s="101"/>
      <c r="K312" s="101"/>
      <c r="L312" s="101"/>
      <c r="M312" s="101"/>
      <c r="N312" s="101"/>
      <c r="O312" s="101"/>
      <c r="P312" s="101"/>
      <c r="Q312" s="101"/>
      <c r="R312" s="17"/>
      <c r="S312" s="18">
        <f t="shared" si="29"/>
        <v>0</v>
      </c>
    </row>
    <row r="313" spans="1:19" ht="20.100000000000001" customHeight="1" x14ac:dyDescent="0.2">
      <c r="A313" s="49" t="str">
        <f>CyP!A318</f>
        <v>24.3.11</v>
      </c>
      <c r="B313" s="433" t="str">
        <f t="shared" si="30"/>
        <v xml:space="preserve">Silla Monocasco SM-1 </v>
      </c>
      <c r="C313" s="434"/>
      <c r="D313" s="13">
        <f t="shared" si="28"/>
        <v>0</v>
      </c>
      <c r="E313" s="47"/>
      <c r="F313" s="101"/>
      <c r="G313" s="101"/>
      <c r="H313" s="101"/>
      <c r="I313" s="101"/>
      <c r="J313" s="101"/>
      <c r="K313" s="101"/>
      <c r="L313" s="101"/>
      <c r="M313" s="101"/>
      <c r="N313" s="101"/>
      <c r="O313" s="101"/>
      <c r="P313" s="101"/>
      <c r="Q313" s="101"/>
      <c r="R313" s="17"/>
      <c r="S313" s="18">
        <f t="shared" si="29"/>
        <v>0</v>
      </c>
    </row>
    <row r="314" spans="1:19" ht="20.100000000000001" customHeight="1" x14ac:dyDescent="0.2">
      <c r="A314" s="49" t="str">
        <f>CyP!A319</f>
        <v>24.3.12</v>
      </c>
      <c r="B314" s="433" t="str">
        <f t="shared" si="30"/>
        <v xml:space="preserve">Armario   </v>
      </c>
      <c r="C314" s="434"/>
      <c r="D314" s="13">
        <f t="shared" si="28"/>
        <v>0</v>
      </c>
      <c r="E314" s="47"/>
      <c r="F314" s="101"/>
      <c r="G314" s="101"/>
      <c r="H314" s="101"/>
      <c r="I314" s="101"/>
      <c r="J314" s="101"/>
      <c r="K314" s="101"/>
      <c r="L314" s="101"/>
      <c r="M314" s="101"/>
      <c r="N314" s="101"/>
      <c r="O314" s="101"/>
      <c r="P314" s="101"/>
      <c r="Q314" s="101"/>
      <c r="R314" s="17"/>
      <c r="S314" s="18">
        <f t="shared" si="29"/>
        <v>0</v>
      </c>
    </row>
    <row r="315" spans="1:19" ht="20.100000000000001" customHeight="1" x14ac:dyDescent="0.2">
      <c r="A315" s="49" t="str">
        <f>CyP!A320</f>
        <v>24.3.13</v>
      </c>
      <c r="B315" s="433" t="str">
        <f t="shared" si="30"/>
        <v>Mangrullo</v>
      </c>
      <c r="C315" s="434"/>
      <c r="D315" s="13">
        <f t="shared" si="28"/>
        <v>0</v>
      </c>
      <c r="E315" s="47"/>
      <c r="F315" s="101"/>
      <c r="G315" s="101"/>
      <c r="H315" s="101"/>
      <c r="I315" s="101"/>
      <c r="J315" s="101"/>
      <c r="K315" s="101"/>
      <c r="L315" s="101"/>
      <c r="M315" s="101"/>
      <c r="N315" s="101"/>
      <c r="O315" s="101"/>
      <c r="P315" s="101"/>
      <c r="Q315" s="101"/>
      <c r="R315" s="17"/>
      <c r="S315" s="18">
        <f t="shared" si="29"/>
        <v>0</v>
      </c>
    </row>
    <row r="316" spans="1:19" ht="20.100000000000001" customHeight="1" x14ac:dyDescent="0.2">
      <c r="A316" s="49" t="str">
        <f>CyP!A321</f>
        <v>24.3.14</v>
      </c>
      <c r="B316" s="433" t="str">
        <f t="shared" si="30"/>
        <v>Calesita</v>
      </c>
      <c r="C316" s="434"/>
      <c r="D316" s="13">
        <f t="shared" si="28"/>
        <v>0</v>
      </c>
      <c r="E316" s="47"/>
      <c r="F316" s="101"/>
      <c r="G316" s="101"/>
      <c r="H316" s="101"/>
      <c r="I316" s="101"/>
      <c r="J316" s="101"/>
      <c r="K316" s="101"/>
      <c r="L316" s="101"/>
      <c r="M316" s="101"/>
      <c r="N316" s="101"/>
      <c r="O316" s="101"/>
      <c r="P316" s="101"/>
      <c r="Q316" s="101"/>
      <c r="R316" s="17"/>
      <c r="S316" s="18">
        <f t="shared" si="29"/>
        <v>0</v>
      </c>
    </row>
    <row r="317" spans="1:19" ht="20.100000000000001" customHeight="1" x14ac:dyDescent="0.2">
      <c r="A317" s="49" t="str">
        <f>CyP!A322</f>
        <v>24.5</v>
      </c>
      <c r="B317" s="433" t="str">
        <f t="shared" si="30"/>
        <v>Planos aprobados</v>
      </c>
      <c r="C317" s="434"/>
      <c r="D317" s="13">
        <f t="shared" si="28"/>
        <v>0</v>
      </c>
      <c r="E317" s="47"/>
      <c r="F317" s="101"/>
      <c r="G317" s="101"/>
      <c r="H317" s="101"/>
      <c r="I317" s="101"/>
      <c r="J317" s="101"/>
      <c r="K317" s="101"/>
      <c r="L317" s="101"/>
      <c r="M317" s="101"/>
      <c r="N317" s="101"/>
      <c r="O317" s="101"/>
      <c r="P317" s="101"/>
      <c r="Q317" s="101"/>
      <c r="R317" s="17"/>
      <c r="S317" s="18">
        <f t="shared" si="29"/>
        <v>0</v>
      </c>
    </row>
    <row r="318" spans="1:19" ht="20.100000000000001" customHeight="1" x14ac:dyDescent="0.2">
      <c r="A318" s="53" t="s">
        <v>3</v>
      </c>
      <c r="B318" s="51" t="s">
        <v>9</v>
      </c>
      <c r="C318" s="54"/>
      <c r="D318" s="50">
        <f>SUM(D13:D317)</f>
        <v>0</v>
      </c>
      <c r="E318" s="48"/>
      <c r="F318" s="26"/>
      <c r="G318" s="26"/>
      <c r="H318" s="26"/>
      <c r="I318" s="26"/>
      <c r="J318" s="26"/>
      <c r="K318" s="26"/>
      <c r="L318" s="26"/>
      <c r="M318" s="26"/>
      <c r="N318" s="26"/>
      <c r="O318" s="26"/>
      <c r="P318" s="26"/>
      <c r="Q318" s="26"/>
    </row>
    <row r="319" spans="1:19" ht="20.100000000000001" customHeight="1" x14ac:dyDescent="0.2">
      <c r="A319" s="5"/>
      <c r="B319" s="5"/>
      <c r="C319" s="5"/>
      <c r="D319" s="5"/>
      <c r="E319" s="5"/>
      <c r="F319" s="5"/>
      <c r="G319" s="5"/>
      <c r="H319" s="5"/>
      <c r="I319" s="5"/>
      <c r="J319" s="5"/>
      <c r="K319" s="5"/>
      <c r="L319" s="5"/>
      <c r="M319" s="5"/>
      <c r="N319" s="5"/>
      <c r="O319" s="5"/>
      <c r="P319" s="5"/>
      <c r="Q319" s="5"/>
    </row>
    <row r="320" spans="1:19" ht="20.100000000000001" customHeight="1" x14ac:dyDescent="0.2">
      <c r="A320" s="5"/>
      <c r="B320" s="5"/>
      <c r="C320" s="5"/>
      <c r="D320" s="27" t="s">
        <v>20</v>
      </c>
      <c r="E320" s="5">
        <v>0</v>
      </c>
      <c r="F320" s="28">
        <f>SUMPRODUCT($D$13:$D$317,F13:F317)</f>
        <v>0</v>
      </c>
      <c r="G320" s="28">
        <f>SUMPRODUCT($D$13:$D$317,G13:G317)</f>
        <v>0</v>
      </c>
      <c r="H320" s="28">
        <f>SUMPRODUCT($D$13:$D$317,H13:H317)</f>
        <v>0</v>
      </c>
      <c r="I320" s="28">
        <f>SUMPRODUCT($D$13:$D$317,I13:I317)</f>
        <v>0</v>
      </c>
      <c r="J320" s="28"/>
      <c r="K320" s="28"/>
      <c r="L320" s="28">
        <f t="shared" ref="L320:Q320" si="31">SUMPRODUCT($D$13:$D$317,L13:L317)</f>
        <v>0</v>
      </c>
      <c r="M320" s="28">
        <f t="shared" si="31"/>
        <v>0</v>
      </c>
      <c r="N320" s="28">
        <f t="shared" si="31"/>
        <v>0</v>
      </c>
      <c r="O320" s="28">
        <f t="shared" si="31"/>
        <v>0</v>
      </c>
      <c r="P320" s="28">
        <f t="shared" si="31"/>
        <v>0</v>
      </c>
      <c r="Q320" s="28">
        <f t="shared" si="31"/>
        <v>0</v>
      </c>
      <c r="R320" s="20"/>
    </row>
    <row r="321" spans="1:19" ht="20.100000000000001" customHeight="1" x14ac:dyDescent="0.2">
      <c r="A321" s="5"/>
      <c r="B321" s="5"/>
      <c r="C321" s="5"/>
      <c r="D321" s="27" t="s">
        <v>21</v>
      </c>
      <c r="E321" s="5">
        <v>0</v>
      </c>
      <c r="F321" s="28">
        <f>E321+F320</f>
        <v>0</v>
      </c>
      <c r="G321" s="28">
        <f t="shared" ref="G321:Q321" si="32">F321+G320</f>
        <v>0</v>
      </c>
      <c r="H321" s="28">
        <f t="shared" si="32"/>
        <v>0</v>
      </c>
      <c r="I321" s="28">
        <f t="shared" si="32"/>
        <v>0</v>
      </c>
      <c r="J321" s="28"/>
      <c r="K321" s="28"/>
      <c r="L321" s="28">
        <f>I321+L320</f>
        <v>0</v>
      </c>
      <c r="M321" s="28">
        <f t="shared" si="32"/>
        <v>0</v>
      </c>
      <c r="N321" s="28">
        <f t="shared" si="32"/>
        <v>0</v>
      </c>
      <c r="O321" s="28">
        <f t="shared" si="32"/>
        <v>0</v>
      </c>
      <c r="P321" s="28">
        <f t="shared" si="32"/>
        <v>0</v>
      </c>
      <c r="Q321" s="28">
        <f t="shared" si="32"/>
        <v>0</v>
      </c>
      <c r="R321" s="20"/>
    </row>
    <row r="322" spans="1:19" ht="20.100000000000001" customHeight="1" x14ac:dyDescent="0.2">
      <c r="A322" s="5"/>
      <c r="B322" s="5"/>
      <c r="C322" s="5"/>
      <c r="D322" s="29"/>
      <c r="E322" s="30" t="s">
        <v>1012</v>
      </c>
      <c r="F322" s="5"/>
      <c r="G322" s="5"/>
      <c r="H322" s="5"/>
      <c r="I322" s="5"/>
      <c r="J322" s="5"/>
      <c r="K322" s="5"/>
      <c r="L322" s="5"/>
      <c r="M322" s="5"/>
      <c r="N322" s="5"/>
      <c r="O322" s="5"/>
      <c r="P322" s="5"/>
      <c r="Q322" s="5"/>
    </row>
    <row r="323" spans="1:19" ht="20.100000000000001" customHeight="1" x14ac:dyDescent="0.2">
      <c r="A323" s="5"/>
      <c r="B323" s="5"/>
      <c r="C323" s="5"/>
      <c r="D323" s="27" t="s">
        <v>22</v>
      </c>
      <c r="E323" s="31">
        <f>Anticipo_Financiero*Monto_Oferta</f>
        <v>0</v>
      </c>
      <c r="F323" s="31">
        <f t="shared" ref="F323:I323" si="33">Monto_Oferta*F320*(1-Anticipo_Financiero)</f>
        <v>0</v>
      </c>
      <c r="G323" s="31">
        <f t="shared" si="33"/>
        <v>0</v>
      </c>
      <c r="H323" s="31">
        <f t="shared" si="33"/>
        <v>0</v>
      </c>
      <c r="I323" s="31">
        <f t="shared" si="33"/>
        <v>0</v>
      </c>
      <c r="J323" s="31">
        <f t="shared" ref="J323:K323" si="34">Monto_Oferta*J320*(1-Anticipo_Financiero)</f>
        <v>0</v>
      </c>
      <c r="K323" s="31">
        <f t="shared" si="34"/>
        <v>0</v>
      </c>
      <c r="L323" s="31">
        <f t="shared" ref="L323:Q323" si="35">Monto_Oferta*L320*(1-Anticipo_Financiero)</f>
        <v>0</v>
      </c>
      <c r="M323" s="31">
        <f t="shared" si="35"/>
        <v>0</v>
      </c>
      <c r="N323" s="31">
        <f t="shared" si="35"/>
        <v>0</v>
      </c>
      <c r="O323" s="31">
        <f t="shared" si="35"/>
        <v>0</v>
      </c>
      <c r="P323" s="31">
        <f t="shared" si="35"/>
        <v>0</v>
      </c>
      <c r="Q323" s="31">
        <f t="shared" si="35"/>
        <v>0</v>
      </c>
      <c r="R323" s="9"/>
      <c r="S323" s="9"/>
    </row>
    <row r="324" spans="1:19" ht="20.100000000000001" customHeight="1" x14ac:dyDescent="0.2">
      <c r="A324" s="5"/>
      <c r="B324" s="5"/>
      <c r="C324" s="5"/>
      <c r="D324" s="27" t="s">
        <v>987</v>
      </c>
      <c r="E324" s="31">
        <f>E323</f>
        <v>0</v>
      </c>
      <c r="F324" s="31">
        <f>E324+F323</f>
        <v>0</v>
      </c>
      <c r="G324" s="31">
        <f t="shared" ref="G324:I324" si="36">F324+G323</f>
        <v>0</v>
      </c>
      <c r="H324" s="31">
        <f t="shared" si="36"/>
        <v>0</v>
      </c>
      <c r="I324" s="31">
        <f t="shared" si="36"/>
        <v>0</v>
      </c>
      <c r="J324" s="31">
        <f t="shared" ref="J324" si="37">I324+J323</f>
        <v>0</v>
      </c>
      <c r="K324" s="31">
        <f t="shared" ref="K324" si="38">J324+K323</f>
        <v>0</v>
      </c>
      <c r="L324" s="31">
        <f t="shared" ref="L324" si="39">K324+L323</f>
        <v>0</v>
      </c>
      <c r="M324" s="31">
        <f t="shared" ref="M324" si="40">L324+M323</f>
        <v>0</v>
      </c>
      <c r="N324" s="31">
        <f t="shared" ref="N324" si="41">M324+N323</f>
        <v>0</v>
      </c>
      <c r="O324" s="31">
        <f t="shared" ref="O324" si="42">N324+O323</f>
        <v>0</v>
      </c>
      <c r="P324" s="31">
        <f t="shared" ref="P324" si="43">O324+P323</f>
        <v>0</v>
      </c>
      <c r="Q324" s="31">
        <f t="shared" ref="Q324" si="44">P324+Q323</f>
        <v>0</v>
      </c>
      <c r="R324" s="9"/>
    </row>
    <row r="325" spans="1:19" ht="20.100000000000001" customHeight="1" x14ac:dyDescent="0.2">
      <c r="E325" s="21">
        <v>0</v>
      </c>
    </row>
    <row r="326" spans="1:19" ht="20.100000000000001" customHeight="1" x14ac:dyDescent="0.2">
      <c r="E326" s="21">
        <v>0</v>
      </c>
    </row>
  </sheetData>
  <mergeCells count="311">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16:C316"/>
    <mergeCell ref="B317:C317"/>
    <mergeCell ref="B307:C307"/>
    <mergeCell ref="B308:C308"/>
    <mergeCell ref="B309:C309"/>
    <mergeCell ref="B310:C310"/>
    <mergeCell ref="B311:C311"/>
    <mergeCell ref="B312:C312"/>
    <mergeCell ref="B313:C313"/>
    <mergeCell ref="B314:C314"/>
    <mergeCell ref="B315:C315"/>
  </mergeCells>
  <conditionalFormatting sqref="A13:B13 A14:A318">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1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D7" sqref="D7:D16"/>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f>CyP!C11</f>
        <v>0</v>
      </c>
      <c r="D2" s="282"/>
    </row>
    <row r="3" spans="1:4" ht="19.5" customHeight="1" x14ac:dyDescent="0.2">
      <c r="A3" s="282"/>
      <c r="B3" s="282"/>
      <c r="C3" s="282"/>
      <c r="D3" s="282"/>
    </row>
    <row r="4" spans="1:4" ht="19.5" customHeight="1" x14ac:dyDescent="0.2">
      <c r="A4" s="442" t="s">
        <v>1215</v>
      </c>
      <c r="B4" s="442"/>
      <c r="C4" s="442"/>
      <c r="D4" s="442"/>
    </row>
    <row r="5" spans="1:4" ht="19.5" customHeight="1" thickBot="1" x14ac:dyDescent="0.25">
      <c r="A5" s="282"/>
      <c r="B5" s="282"/>
      <c r="C5" s="282"/>
      <c r="D5" s="282"/>
    </row>
    <row r="6" spans="1:4" ht="19.5" customHeight="1" thickBot="1" x14ac:dyDescent="0.25">
      <c r="A6" s="375" t="s">
        <v>1216</v>
      </c>
      <c r="B6" s="373" t="s">
        <v>996</v>
      </c>
      <c r="C6" s="373" t="s">
        <v>997</v>
      </c>
      <c r="D6" s="376" t="s">
        <v>1217</v>
      </c>
    </row>
    <row r="7" spans="1:4" ht="19.5" customHeight="1" x14ac:dyDescent="0.2">
      <c r="A7" s="371">
        <v>1</v>
      </c>
      <c r="B7" s="369" t="s">
        <v>1000</v>
      </c>
      <c r="C7" s="372" t="str">
        <f>+VLOOKUP(B7,Indices!$A:$H,5,FALSE)</f>
        <v xml:space="preserve">Oficial </v>
      </c>
      <c r="D7" s="370">
        <v>0.3</v>
      </c>
    </row>
    <row r="8" spans="1:4" ht="19.5" customHeight="1" x14ac:dyDescent="0.2">
      <c r="A8" s="284">
        <v>2</v>
      </c>
      <c r="B8" s="374" t="s">
        <v>1641</v>
      </c>
      <c r="C8" s="374" t="str">
        <f>+VLOOKUP(B8,Indices!$A:$H,5,FALSE)</f>
        <v>Cemento portland normal, en bolsa</v>
      </c>
      <c r="D8" s="285">
        <v>0.18</v>
      </c>
    </row>
    <row r="9" spans="1:4" ht="19.5" customHeight="1" x14ac:dyDescent="0.2">
      <c r="A9" s="284">
        <v>3</v>
      </c>
      <c r="B9" s="374" t="s">
        <v>1645</v>
      </c>
      <c r="C9" s="374" t="str">
        <f>+VLOOKUP(B9,Indices!$A:$H,5,FALSE)</f>
        <v>Acero aletado conformado, en barra</v>
      </c>
      <c r="D9" s="285">
        <v>0.12</v>
      </c>
    </row>
    <row r="10" spans="1:4" ht="19.5" customHeight="1" x14ac:dyDescent="0.2">
      <c r="A10" s="284">
        <v>4</v>
      </c>
      <c r="B10" s="374" t="s">
        <v>1646</v>
      </c>
      <c r="C10" s="374" t="str">
        <f>+VLOOKUP(B10,Indices!$A:$H,5,FALSE)</f>
        <v>Carpinterías</v>
      </c>
      <c r="D10" s="285">
        <v>0.08</v>
      </c>
    </row>
    <row r="11" spans="1:4" ht="19.5" customHeight="1" x14ac:dyDescent="0.2">
      <c r="A11" s="284">
        <v>5</v>
      </c>
      <c r="B11" s="374" t="s">
        <v>1642</v>
      </c>
      <c r="C11" s="374" t="str">
        <f>+VLOOKUP(B11,Indices!$A:$H,5,FALSE)</f>
        <v>Gastos generales</v>
      </c>
      <c r="D11" s="285">
        <v>0.08</v>
      </c>
    </row>
    <row r="12" spans="1:4" ht="19.5" customHeight="1" x14ac:dyDescent="0.2">
      <c r="A12" s="284">
        <v>6</v>
      </c>
      <c r="B12" s="374" t="s">
        <v>1644</v>
      </c>
      <c r="C12" s="374" t="str">
        <f>+VLOOKUP(B12,Indices!$A:$H,5,FALSE)</f>
        <v>Artefactos de iluminación y cableado</v>
      </c>
      <c r="D12" s="285">
        <v>0.08</v>
      </c>
    </row>
    <row r="13" spans="1:4" ht="19.5" customHeight="1" x14ac:dyDescent="0.2">
      <c r="A13" s="284">
        <v>7</v>
      </c>
      <c r="B13" s="374" t="s">
        <v>1004</v>
      </c>
      <c r="C13" s="374" t="str">
        <f>+VLOOKUP(B13,Indices!$A:$H,5,FALSE)</f>
        <v>Arena clasificada lavada</v>
      </c>
      <c r="D13" s="285">
        <v>0.08</v>
      </c>
    </row>
    <row r="14" spans="1:4" ht="19.5" customHeight="1" x14ac:dyDescent="0.2">
      <c r="A14" s="284">
        <v>8</v>
      </c>
      <c r="B14" s="374" t="s">
        <v>1643</v>
      </c>
      <c r="C14" s="374" t="str">
        <f>+VLOOKUP(B14,Indices!$A:$H,5,FALSE)</f>
        <v>Artefactos para baño y grifería</v>
      </c>
      <c r="D14" s="285">
        <v>0.03</v>
      </c>
    </row>
    <row r="15" spans="1:4" ht="19.5" customHeight="1" x14ac:dyDescent="0.2">
      <c r="A15" s="284">
        <v>9</v>
      </c>
      <c r="B15" t="s">
        <v>1647</v>
      </c>
      <c r="C15" s="374" t="str">
        <f>+VLOOKUP(B15,Indices!$A:$H,5,FALSE)</f>
        <v xml:space="preserve">Mosaico granítico          </v>
      </c>
      <c r="D15" s="285">
        <v>0.02</v>
      </c>
    </row>
    <row r="16" spans="1:4" ht="19.5" customHeight="1" thickBot="1" x14ac:dyDescent="0.25">
      <c r="A16" s="286">
        <v>10</v>
      </c>
      <c r="B16" s="377" t="s">
        <v>1077</v>
      </c>
      <c r="C16" s="377" t="str">
        <f>+VLOOKUP(B16,Indices!$A:$H,5,FALSE)</f>
        <v>Ladrillón de 1°</v>
      </c>
      <c r="D16" s="287">
        <v>0.03</v>
      </c>
    </row>
    <row r="17" spans="1:4" ht="19.5" customHeight="1" x14ac:dyDescent="0.2">
      <c r="A17" t="s">
        <v>1011</v>
      </c>
      <c r="D17" s="37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43" t="str">
        <f>"OBRA: " &amp; UPPER(Obra)</f>
        <v>OBRA: ENI Nº 66</v>
      </c>
      <c r="D1" s="443"/>
      <c r="E1" s="443"/>
      <c r="F1" s="443"/>
      <c r="G1" s="443"/>
      <c r="H1" s="443"/>
      <c r="I1" s="443"/>
      <c r="J1" s="443"/>
      <c r="K1" s="443"/>
      <c r="L1" s="443"/>
    </row>
    <row r="2" spans="3:12" ht="23.25" x14ac:dyDescent="0.35">
      <c r="C2" s="443" t="s">
        <v>1026</v>
      </c>
      <c r="D2" s="443"/>
      <c r="E2" s="443"/>
      <c r="F2" s="443"/>
      <c r="G2" s="443"/>
      <c r="H2" s="443"/>
      <c r="I2" s="443"/>
      <c r="J2" s="443"/>
      <c r="K2" s="443"/>
      <c r="L2" s="443"/>
    </row>
    <row r="3" spans="3:12" ht="23.25" x14ac:dyDescent="0.35">
      <c r="C3" s="443" t="s">
        <v>1027</v>
      </c>
      <c r="D3" s="443"/>
      <c r="E3" s="443"/>
      <c r="F3" s="443"/>
      <c r="G3" s="443"/>
      <c r="H3" s="443"/>
      <c r="I3" s="443"/>
      <c r="J3" s="443"/>
      <c r="K3" s="443"/>
      <c r="L3" s="44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44" t="str">
        <f>"OBRA: " &amp; UPPER(Obra)</f>
        <v>OBRA: ENI Nº 66</v>
      </c>
      <c r="D1" s="444"/>
      <c r="E1" s="444"/>
      <c r="F1" s="444"/>
      <c r="G1" s="444"/>
      <c r="H1" s="444"/>
      <c r="I1" s="444"/>
      <c r="J1" s="444"/>
    </row>
    <row r="2" spans="3:10" ht="23.25" x14ac:dyDescent="0.35">
      <c r="C2" s="443" t="s">
        <v>1028</v>
      </c>
      <c r="D2" s="443"/>
      <c r="E2" s="443"/>
      <c r="F2" s="443"/>
      <c r="G2" s="443"/>
      <c r="H2" s="443"/>
      <c r="I2" s="443"/>
      <c r="J2" s="443"/>
    </row>
    <row r="3" spans="3:10" ht="23.25" x14ac:dyDescent="0.35">
      <c r="C3" s="443" t="s">
        <v>1029</v>
      </c>
      <c r="D3" s="443"/>
      <c r="E3" s="443"/>
      <c r="F3" s="443"/>
      <c r="G3" s="443"/>
      <c r="H3" s="443"/>
      <c r="I3" s="443"/>
      <c r="J3" s="44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2018-04-17T23:36:56Z</cp:lastPrinted>
  <dcterms:created xsi:type="dcterms:W3CDTF">2016-09-02T20:54:46Z</dcterms:created>
  <dcterms:modified xsi:type="dcterms:W3CDTF">2022-10-17T14:18:31Z</dcterms:modified>
</cp:coreProperties>
</file>