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13 CAUCETE CRESEC 2022 SECUNDARIA CREACION Bº PIE DE PALO CAUCETE FN\Proyecto Ejecutivo\06 - Documentación Escrita\"/>
    </mc:Choice>
  </mc:AlternateContent>
  <xr:revisionPtr revIDLastSave="0" documentId="13_ncr:1_{601396C6-598A-4758-8AE4-D29CA164EE57}"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CyP!$A$1:$A$353</definedName>
    <definedName name="_xlnm._FilterDatabase" localSheetId="2" hidden="1">Datos!#REF!</definedName>
    <definedName name="_xlnm._FilterDatabase" localSheetId="0" hidden="1">Indices!#REF!</definedName>
    <definedName name="_xlnm._FilterDatabase" localSheetId="5" hidden="1">PTyCI!$D$1:$D$344</definedName>
    <definedName name="Anticipo_Financiero" localSheetId="6">[2]Datos!$C$7</definedName>
    <definedName name="Anticipo_Financiero">Datos!$C$8</definedName>
    <definedName name="_xlnm.Print_Area" localSheetId="4">AP!$A$1:$G$11399</definedName>
    <definedName name="_xlnm.Print_Area" localSheetId="3">CyP!$A$18:$I$353</definedName>
    <definedName name="_xlnm.Print_Area" localSheetId="2">Datos!$B$1:$H$115</definedName>
    <definedName name="_xlnm.Print_Area" localSheetId="5">PTyCI!$A$13:$Q$341</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38" i="2" l="1"/>
  <c r="A346" i="15"/>
  <c r="C346" i="15"/>
  <c r="D346" i="15"/>
  <c r="F12046" i="6" l="1"/>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2" i="9" s="1"/>
  <c r="A333" i="9"/>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D323" i="2" s="1"/>
  <c r="A324" i="2"/>
  <c r="A319" i="9" s="1"/>
  <c r="C323" i="15"/>
  <c r="D323" i="15"/>
  <c r="C324" i="15"/>
  <c r="D324" i="15"/>
  <c r="C325" i="15"/>
  <c r="D325" i="15"/>
  <c r="C326" i="15"/>
  <c r="D326" i="15"/>
  <c r="C327" i="15"/>
  <c r="B319" i="2" s="1"/>
  <c r="D327" i="15"/>
  <c r="C328" i="15"/>
  <c r="D328" i="15"/>
  <c r="C329" i="15"/>
  <c r="D329" i="15"/>
  <c r="C330" i="15"/>
  <c r="D330" i="15"/>
  <c r="C331" i="15"/>
  <c r="D331" i="15"/>
  <c r="C332" i="15"/>
  <c r="D332" i="15"/>
  <c r="C333" i="15"/>
  <c r="D333" i="15"/>
  <c r="C334" i="15"/>
  <c r="B326" i="2" s="1"/>
  <c r="D334" i="15"/>
  <c r="C335" i="15"/>
  <c r="D335" i="15"/>
  <c r="C336" i="15"/>
  <c r="D336" i="15"/>
  <c r="C337" i="15"/>
  <c r="D337" i="15"/>
  <c r="C338" i="15"/>
  <c r="B330" i="2" s="1"/>
  <c r="D338" i="15"/>
  <c r="C339" i="15"/>
  <c r="D339" i="15"/>
  <c r="C340" i="15"/>
  <c r="D340" i="15"/>
  <c r="C341" i="15"/>
  <c r="D341" i="15"/>
  <c r="C342" i="15"/>
  <c r="D342" i="15"/>
  <c r="C343" i="15"/>
  <c r="D343" i="15"/>
  <c r="C344" i="15"/>
  <c r="D344" i="15"/>
  <c r="C345" i="15"/>
  <c r="D345" i="15"/>
  <c r="B338" i="2"/>
  <c r="B321" i="2" l="1"/>
  <c r="B323" i="2"/>
  <c r="B315" i="2"/>
  <c r="B328" i="2"/>
  <c r="B336" i="2"/>
  <c r="D330" i="2"/>
  <c r="D320" i="2"/>
  <c r="A318" i="9"/>
  <c r="D324" i="2"/>
  <c r="D319" i="2"/>
  <c r="D336" i="2"/>
  <c r="D329" i="2"/>
  <c r="D318" i="2"/>
  <c r="D335" i="2"/>
  <c r="D317" i="2"/>
  <c r="D334" i="2"/>
  <c r="D328" i="2"/>
  <c r="D322" i="2"/>
  <c r="D316" i="2"/>
  <c r="D333" i="2"/>
  <c r="D327" i="2"/>
  <c r="D332" i="2"/>
  <c r="D321" i="2"/>
  <c r="D315" i="2"/>
  <c r="D331" i="2"/>
  <c r="D326" i="2"/>
  <c r="D338" i="2"/>
  <c r="D325" i="2"/>
  <c r="D337" i="2"/>
  <c r="G11836" i="6"/>
  <c r="G11876" i="6"/>
  <c r="G11797" i="6"/>
  <c r="G11547" i="6"/>
  <c r="G11936" i="6"/>
  <c r="G11476" i="6"/>
  <c r="G11536" i="6"/>
  <c r="G11847" i="6"/>
  <c r="G12036" i="6"/>
  <c r="G11636" i="6"/>
  <c r="G11697" i="6"/>
  <c r="G11986" i="6"/>
  <c r="G11576" i="6"/>
  <c r="G11647" i="6"/>
  <c r="G11486" i="6"/>
  <c r="G11526" i="6"/>
  <c r="G11786" i="6"/>
  <c r="G11926" i="6"/>
  <c r="G11976" i="6"/>
  <c r="G11586" i="6"/>
  <c r="G11726" i="6"/>
  <c r="G11886" i="6"/>
  <c r="G11897" i="6"/>
  <c r="G11997" i="6"/>
  <c r="G11597" i="6"/>
  <c r="G12047" i="6"/>
  <c r="G11736" i="6"/>
  <c r="G11947" i="6"/>
  <c r="G11497" i="6"/>
  <c r="G11626" i="6"/>
  <c r="G11676" i="6"/>
  <c r="G11776" i="6"/>
  <c r="G11747" i="6"/>
  <c r="G12026" i="6"/>
  <c r="G12049" i="6" s="1"/>
  <c r="G11686" i="6"/>
  <c r="G11826" i="6"/>
  <c r="G11426" i="6"/>
  <c r="G11447" i="6"/>
  <c r="G11436" i="6"/>
  <c r="B332" i="2"/>
  <c r="B317" i="2"/>
  <c r="B334" i="2"/>
  <c r="B322" i="2"/>
  <c r="B318" i="2"/>
  <c r="B333" i="2"/>
  <c r="B329" i="2"/>
  <c r="B325" i="2"/>
  <c r="B324" i="2"/>
  <c r="B320" i="2"/>
  <c r="B316" i="2"/>
  <c r="B335" i="2"/>
  <c r="B331" i="2"/>
  <c r="B327" i="2"/>
  <c r="B337" i="2"/>
  <c r="E337" i="2"/>
  <c r="E338" i="2"/>
  <c r="E336"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1949" i="6"/>
  <c r="G11899" i="6"/>
  <c r="G11549" i="6"/>
  <c r="G11749" i="6"/>
  <c r="G11599" i="6"/>
  <c r="G11449" i="6"/>
  <c r="G11849" i="6"/>
  <c r="G11499" i="6"/>
  <c r="G11699" i="6"/>
  <c r="G119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94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43" i="2"/>
  <c r="B343" i="2"/>
  <c r="B349" i="2"/>
  <c r="B348" i="2"/>
  <c r="B346"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9" i="2" l="1"/>
  <c r="E348" i="2"/>
  <c r="E346"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34"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59" i="15"/>
  <c r="C1209" i="15"/>
  <c r="C1309" i="15"/>
  <c r="C1559" i="15"/>
  <c r="C1609" i="15"/>
  <c r="C1909" i="15"/>
  <c r="A62" i="2"/>
  <c r="C1109" i="15"/>
  <c r="C1159"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09" i="15"/>
  <c r="C2109" i="15"/>
  <c r="C1359" i="15"/>
  <c r="C1859" i="15"/>
  <c r="A61" i="2"/>
  <c r="E61" i="2" s="1"/>
  <c r="C1759" i="15"/>
  <c r="A58" i="2"/>
  <c r="C2009"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59" i="15"/>
  <c r="A56" i="2"/>
  <c r="E56" i="2" s="1"/>
  <c r="A82" i="2"/>
  <c r="E82" i="2" s="1"/>
  <c r="A156" i="2"/>
  <c r="E156" i="2" s="1"/>
  <c r="A149" i="2"/>
  <c r="E149" i="2" s="1"/>
  <c r="A177" i="2"/>
  <c r="A110" i="2"/>
  <c r="A98" i="2"/>
  <c r="A96" i="2"/>
  <c r="E96" i="2" s="1"/>
  <c r="A90" i="2"/>
  <c r="A204" i="2"/>
  <c r="A88" i="2"/>
  <c r="E88" i="2" s="1"/>
  <c r="A120" i="2"/>
  <c r="A132" i="2"/>
  <c r="A211" i="2"/>
  <c r="A192" i="2"/>
  <c r="E192" i="2" s="1"/>
  <c r="A208" i="2"/>
  <c r="C1809" i="15"/>
  <c r="E27" i="2"/>
  <c r="A127" i="2"/>
  <c r="E127" i="2" s="1"/>
  <c r="A162" i="2"/>
  <c r="A105" i="2"/>
  <c r="A157" i="2"/>
  <c r="E157" i="2" s="1"/>
  <c r="A78" i="2"/>
  <c r="E78" i="2" s="1"/>
  <c r="A80" i="2"/>
  <c r="C1459" i="15"/>
  <c r="A196" i="2"/>
  <c r="E196" i="2" s="1"/>
  <c r="A92" i="2"/>
  <c r="E92" i="2" s="1"/>
  <c r="C1509" i="15"/>
  <c r="A187" i="2"/>
  <c r="E187" i="2" s="1"/>
  <c r="A210" i="2"/>
  <c r="E210" i="2" s="1"/>
  <c r="A72" i="2"/>
  <c r="A107" i="2"/>
  <c r="E26" i="2"/>
  <c r="A106" i="2"/>
  <c r="E106" i="2" s="1"/>
  <c r="A150" i="2"/>
  <c r="A207" i="2"/>
  <c r="A93" i="2"/>
  <c r="E93" i="2" s="1"/>
  <c r="C1059" i="15"/>
  <c r="E42" i="2"/>
  <c r="A154" i="2"/>
  <c r="A116" i="2"/>
  <c r="A134" i="2"/>
  <c r="E134" i="2" s="1"/>
  <c r="A139" i="2"/>
  <c r="E139" i="2" s="1"/>
  <c r="A200" i="2"/>
  <c r="A183" i="2"/>
  <c r="E183" i="2" s="1"/>
  <c r="A59" i="2"/>
  <c r="E59" i="2" s="1"/>
  <c r="C1259"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59" i="15"/>
  <c r="A66" i="2"/>
  <c r="C1409"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68"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68"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68" i="2"/>
  <c r="A53" i="9"/>
  <c r="B62" i="2"/>
  <c r="B2118" i="2"/>
  <c r="D62" i="2"/>
  <c r="A57" i="9"/>
  <c r="B2218" i="2"/>
  <c r="B64" i="2"/>
  <c r="D64" i="2"/>
  <c r="A59" i="9"/>
  <c r="B61" i="2"/>
  <c r="B2068" i="2"/>
  <c r="D61" i="2"/>
  <c r="A56" i="9"/>
  <c r="D68" i="2"/>
  <c r="B68" i="2"/>
  <c r="A63" i="9"/>
  <c r="B20" i="2"/>
  <c r="D20" i="2"/>
  <c r="A15" i="9"/>
  <c r="E20" i="2"/>
  <c r="A49" i="2"/>
  <c r="A57" i="2"/>
  <c r="A55" i="2"/>
  <c r="A48" i="2"/>
  <c r="E58" i="2"/>
  <c r="A67" i="2"/>
  <c r="E62" i="2"/>
  <c r="E68" i="2"/>
  <c r="A54" i="2"/>
  <c r="A63" i="2"/>
  <c r="B327" i="9" l="1"/>
  <c r="B323" i="9"/>
  <c r="B333" i="9"/>
  <c r="B315" i="9"/>
  <c r="B313" i="9"/>
  <c r="B330" i="9"/>
  <c r="B318" i="9"/>
  <c r="B329" i="9"/>
  <c r="B325" i="9"/>
  <c r="B312" i="9"/>
  <c r="B328" i="9"/>
  <c r="B317" i="9"/>
  <c r="B319" i="9"/>
  <c r="B326" i="9"/>
  <c r="B309" i="9"/>
  <c r="B310" i="9"/>
  <c r="B321" i="9"/>
  <c r="B322" i="9"/>
  <c r="B324" i="9"/>
  <c r="B316" i="9"/>
  <c r="B311" i="9"/>
  <c r="B332" i="9"/>
  <c r="B314" i="9"/>
  <c r="B331"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18" i="2"/>
  <c r="A48" i="9"/>
  <c r="E53" i="2"/>
  <c r="B133" i="9"/>
  <c r="B28" i="9"/>
  <c r="D66" i="2"/>
  <c r="G1607" i="6" s="1"/>
  <c r="B2268" i="2"/>
  <c r="B66" i="2"/>
  <c r="A61" i="9"/>
  <c r="E66" i="2"/>
  <c r="B123" i="9"/>
  <c r="B135" i="9"/>
  <c r="B74" i="9"/>
  <c r="B176" i="9"/>
  <c r="B18" i="9"/>
  <c r="B199" i="9"/>
  <c r="B115" i="9"/>
  <c r="B14" i="9"/>
  <c r="B127" i="9"/>
  <c r="B145" i="9"/>
  <c r="B206" i="9"/>
  <c r="B67" i="9"/>
  <c r="B13" i="9"/>
  <c r="B45" i="2"/>
  <c r="B1418" i="2"/>
  <c r="D45" i="2"/>
  <c r="A40" i="9"/>
  <c r="E45" i="2"/>
  <c r="B112" i="9"/>
  <c r="B91" i="9"/>
  <c r="B152" i="9"/>
  <c r="B113" i="9"/>
  <c r="B99" i="9"/>
  <c r="B163" i="9"/>
  <c r="B37" i="9"/>
  <c r="D43" i="2"/>
  <c r="G807" i="6" s="1"/>
  <c r="B1318" i="2"/>
  <c r="B43" i="2"/>
  <c r="C807" i="6" s="1"/>
  <c r="B849" i="6" s="1"/>
  <c r="A38" i="9"/>
  <c r="E43" i="2"/>
  <c r="G7" i="6"/>
  <c r="C7" i="6"/>
  <c r="B49" i="6" s="1"/>
  <c r="C6" i="6"/>
  <c r="B49" i="2"/>
  <c r="C1057" i="6" s="1"/>
  <c r="B1099" i="6" s="1"/>
  <c r="D49" i="2"/>
  <c r="G1057" i="6" s="1"/>
  <c r="B1568" i="2"/>
  <c r="A44" i="9"/>
  <c r="E49" i="2"/>
  <c r="B200" i="9"/>
  <c r="B137" i="9"/>
  <c r="B68" i="9"/>
  <c r="B132" i="9"/>
  <c r="B209" i="9"/>
  <c r="B181" i="9"/>
  <c r="B69" i="9"/>
  <c r="B174" i="9"/>
  <c r="B150" i="9"/>
  <c r="B185" i="9"/>
  <c r="B134" i="9"/>
  <c r="B54" i="9"/>
  <c r="B207" i="9"/>
  <c r="B141" i="9"/>
  <c r="B154" i="9"/>
  <c r="B140" i="9"/>
  <c r="B46" i="2"/>
  <c r="B1468" i="2"/>
  <c r="D46" i="2"/>
  <c r="A41" i="9"/>
  <c r="E46" i="2"/>
  <c r="B29" i="9"/>
  <c r="B166" i="9"/>
  <c r="B196" i="9"/>
  <c r="B30" i="9"/>
  <c r="B120" i="9"/>
  <c r="B35" i="9"/>
  <c r="B85" i="9"/>
  <c r="B70" i="9"/>
  <c r="B33" i="9"/>
  <c r="B116" i="9"/>
  <c r="B162" i="9"/>
  <c r="B26" i="9"/>
  <c r="B157" i="9"/>
  <c r="B204" i="9"/>
  <c r="B60" i="9"/>
  <c r="B57" i="2"/>
  <c r="C1357" i="6" s="1"/>
  <c r="B1399" i="6" s="1"/>
  <c r="B1918" i="2"/>
  <c r="D57" i="2"/>
  <c r="A52" i="9"/>
  <c r="E57" i="2"/>
  <c r="B117" i="9"/>
  <c r="B131" i="9"/>
  <c r="B175" i="9"/>
  <c r="B45" i="9"/>
  <c r="B97" i="9"/>
  <c r="B151" i="9"/>
  <c r="B83" i="9"/>
  <c r="B191" i="9"/>
  <c r="B88" i="9"/>
  <c r="D63" i="2"/>
  <c r="B2168" i="2"/>
  <c r="B63" i="2"/>
  <c r="A58" i="9"/>
  <c r="E63" i="2"/>
  <c r="B48" i="2"/>
  <c r="C957" i="6" s="1"/>
  <c r="B999" i="6" s="1"/>
  <c r="B1518" i="2"/>
  <c r="D48" i="2"/>
  <c r="G957" i="6" s="1"/>
  <c r="A43" i="9"/>
  <c r="E48" i="2"/>
  <c r="B54" i="2"/>
  <c r="B1768" i="2"/>
  <c r="D54" i="2"/>
  <c r="A49" i="9"/>
  <c r="E54" i="2"/>
  <c r="B2318" i="2"/>
  <c r="B67" i="2"/>
  <c r="D67" i="2"/>
  <c r="A62" i="9"/>
  <c r="E67" i="2"/>
  <c r="D55" i="2"/>
  <c r="G1707" i="6" s="1"/>
  <c r="B1818" i="2"/>
  <c r="B55" i="2"/>
  <c r="C1707" i="6" s="1"/>
  <c r="B17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8"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68"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18" i="2"/>
  <c r="B60" i="2"/>
  <c r="A55" i="9"/>
  <c r="E60" i="2"/>
  <c r="B17" i="9"/>
  <c r="B78" i="9"/>
  <c r="B168" i="9"/>
  <c r="B126" i="9"/>
  <c r="B156" i="9"/>
  <c r="B34" i="9"/>
  <c r="B107" i="9"/>
  <c r="B52" i="2"/>
  <c r="D52" i="2"/>
  <c r="B1668" i="2"/>
  <c r="A47" i="9"/>
  <c r="E52" i="2"/>
  <c r="B105" i="9"/>
  <c r="B32" i="9"/>
  <c r="B102" i="9"/>
  <c r="B90" i="9"/>
  <c r="B75" i="9"/>
  <c r="B108" i="9"/>
  <c r="B111" i="9"/>
  <c r="B195" i="9"/>
  <c r="B25" i="9"/>
  <c r="C1756" i="6" l="1"/>
  <c r="C1607" i="6"/>
  <c r="B1649" i="6" s="1"/>
  <c r="C1507" i="6"/>
  <c r="B1549" i="6" s="1"/>
  <c r="C1557" i="6"/>
  <c r="B1599" i="6" s="1"/>
  <c r="G1557" i="6"/>
  <c r="G1507" i="6"/>
  <c r="G13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45" i="2"/>
  <c r="E34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38" i="2"/>
  <c r="F243" i="2"/>
  <c r="F240" i="2"/>
  <c r="F217" i="2"/>
  <c r="F236" i="2"/>
  <c r="F249" i="2"/>
  <c r="F239" i="2"/>
  <c r="F222" i="2"/>
  <c r="F219" i="2"/>
  <c r="F248" i="2"/>
  <c r="F221" i="2"/>
  <c r="F21" i="2"/>
  <c r="F20" i="2"/>
  <c r="F47" i="2"/>
  <c r="F27" i="2"/>
  <c r="F52" i="2"/>
  <c r="F112" i="2"/>
  <c r="F128" i="2"/>
  <c r="F51" i="2"/>
  <c r="F145" i="2"/>
  <c r="F136" i="2"/>
  <c r="F211" i="2"/>
  <c r="F130" i="2"/>
  <c r="F137" i="2"/>
  <c r="F152" i="2"/>
  <c r="F151" i="2"/>
  <c r="F109" i="2"/>
  <c r="F164" i="2"/>
  <c r="F140" i="2"/>
  <c r="F40" i="2"/>
  <c r="F149" i="2"/>
  <c r="F106" i="2"/>
  <c r="F181" i="2"/>
  <c r="F39" i="2"/>
  <c r="F81" i="2"/>
  <c r="F158" i="2"/>
  <c r="F126" i="2"/>
  <c r="F182" i="2"/>
  <c r="F144" i="2"/>
  <c r="F108" i="2"/>
  <c r="F168" i="2"/>
  <c r="F201" i="2"/>
  <c r="F103" i="2"/>
  <c r="F31" i="2"/>
  <c r="F142" i="2"/>
  <c r="F26" i="2"/>
  <c r="F132" i="2"/>
  <c r="F156" i="2"/>
  <c r="F203" i="2"/>
  <c r="F48" i="2"/>
  <c r="F49" i="2"/>
  <c r="F143" i="2"/>
  <c r="F153" i="2"/>
  <c r="F104" i="2"/>
  <c r="F139" i="2"/>
  <c r="F113" i="2"/>
  <c r="F111" i="2"/>
  <c r="F150" i="2"/>
  <c r="F163" i="2"/>
  <c r="F138" i="2"/>
  <c r="F196" i="2"/>
  <c r="F30" i="2"/>
  <c r="F134" i="2"/>
  <c r="F146" i="2"/>
  <c r="F148" i="2"/>
  <c r="F135" i="2"/>
  <c r="F46" i="2"/>
  <c r="F115" i="2"/>
  <c r="F174" i="2"/>
  <c r="F141" i="2"/>
  <c r="F155" i="2"/>
  <c r="F173" i="2"/>
  <c r="F105" i="2"/>
  <c r="F165" i="2"/>
  <c r="F188" i="2"/>
  <c r="F107" i="2"/>
  <c r="F162" i="2"/>
  <c r="F167" i="2"/>
  <c r="F25" i="2"/>
  <c r="F35" i="2"/>
  <c r="F42" i="2"/>
  <c r="F175" i="2"/>
  <c r="F110" i="2"/>
  <c r="F147" i="2"/>
  <c r="F131" i="2"/>
  <c r="F160" i="2"/>
  <c r="F157" i="2"/>
  <c r="F133" i="2"/>
  <c r="F50" i="2"/>
  <c r="F161" i="2"/>
  <c r="F82" i="2"/>
  <c r="F34" i="2"/>
  <c r="F159" i="2"/>
  <c r="F129" i="2"/>
  <c r="F202" i="2"/>
  <c r="F154" i="2"/>
  <c r="F166" i="2"/>
  <c r="F68" i="2"/>
  <c r="F41" i="2"/>
  <c r="G222" i="2"/>
  <c r="G248" i="2"/>
  <c r="G219" i="2"/>
  <c r="G153" i="2"/>
  <c r="G144" i="2"/>
  <c r="G27" i="2"/>
  <c r="G142" i="2"/>
  <c r="G159" i="2"/>
  <c r="G156" i="2"/>
  <c r="G82" i="2"/>
  <c r="G52" i="2"/>
  <c r="G140" i="2"/>
  <c r="G138" i="2"/>
  <c r="G135" i="2"/>
  <c r="G34" i="2"/>
  <c r="G146" i="2"/>
  <c r="G128" i="2"/>
  <c r="G221" i="2"/>
  <c r="G238" i="2"/>
  <c r="G243" i="2"/>
  <c r="G196" i="2"/>
  <c r="G111" i="2"/>
  <c r="G131" i="2"/>
  <c r="G47" i="2"/>
  <c r="G46" i="2"/>
  <c r="G30" i="2"/>
  <c r="G175" i="2"/>
  <c r="G174" i="2"/>
  <c r="G130" i="2"/>
  <c r="G132" i="2"/>
  <c r="G137" i="2"/>
  <c r="G108" i="2"/>
  <c r="G139" i="2"/>
  <c r="G126" i="2"/>
  <c r="G141" i="2"/>
  <c r="G202" i="2"/>
  <c r="G147" i="2"/>
  <c r="G182" i="2"/>
  <c r="G163" i="2"/>
  <c r="G105" i="2"/>
  <c r="G154" i="2"/>
  <c r="G26" i="2"/>
  <c r="G217" i="2"/>
  <c r="G236" i="2"/>
  <c r="G240" i="2"/>
  <c r="G106" i="2"/>
  <c r="G148" i="2"/>
  <c r="G31" i="2"/>
  <c r="G25" i="2"/>
  <c r="G160" i="2"/>
  <c r="G158" i="2"/>
  <c r="G41" i="2"/>
  <c r="G21" i="2"/>
  <c r="G113" i="2"/>
  <c r="G239" i="2"/>
  <c r="G68" i="2"/>
  <c r="G152" i="2"/>
  <c r="G134" i="2"/>
  <c r="G136" i="2"/>
  <c r="G161" i="2"/>
  <c r="G201" i="2"/>
  <c r="G112" i="2"/>
  <c r="G40" i="2"/>
  <c r="G188" i="2"/>
  <c r="G49" i="2"/>
  <c r="G143" i="2"/>
  <c r="G48" i="2"/>
  <c r="G104" i="2"/>
  <c r="G145" i="2"/>
  <c r="G35" i="2"/>
  <c r="G155" i="2"/>
  <c r="G129" i="2"/>
  <c r="G162" i="2"/>
  <c r="G211" i="2"/>
  <c r="G109" i="2"/>
  <c r="G249" i="2"/>
  <c r="G133" i="2"/>
  <c r="G173" i="2"/>
  <c r="G50" i="2"/>
  <c r="G203" i="2"/>
  <c r="G151" i="2"/>
  <c r="G168" i="2"/>
  <c r="G181" i="2"/>
  <c r="G165" i="2"/>
  <c r="G51" i="2"/>
  <c r="G20" i="2"/>
  <c r="G164" i="2"/>
  <c r="G103" i="2"/>
  <c r="G110" i="2"/>
  <c r="G42" i="2"/>
  <c r="G157" i="2"/>
  <c r="G115" i="2"/>
  <c r="G107" i="2"/>
  <c r="G149" i="2"/>
  <c r="G167" i="2"/>
  <c r="G150" i="2"/>
  <c r="G39" i="2"/>
  <c r="G81" i="2"/>
  <c r="G166" i="2"/>
  <c r="B11456" i="6" l="1"/>
  <c r="C11456" i="6" s="1"/>
  <c r="A11499" i="6"/>
  <c r="G11457" i="6"/>
  <c r="C11457" i="6"/>
  <c r="B11499" i="6" s="1"/>
  <c r="H249" i="2"/>
  <c r="H219" i="2"/>
  <c r="H243" i="2"/>
  <c r="H248" i="2"/>
  <c r="H239" i="2"/>
  <c r="H240" i="2"/>
  <c r="H236" i="2"/>
  <c r="H238" i="2"/>
  <c r="H222" i="2"/>
  <c r="H221" i="2"/>
  <c r="H217" i="2"/>
  <c r="H188" i="2"/>
  <c r="H155" i="2"/>
  <c r="H46" i="2"/>
  <c r="H148" i="2"/>
  <c r="H30" i="2"/>
  <c r="H113" i="2"/>
  <c r="H104" i="2"/>
  <c r="H49" i="2"/>
  <c r="H26" i="2"/>
  <c r="H39" i="2"/>
  <c r="H40" i="2"/>
  <c r="H164" i="2"/>
  <c r="H151" i="2"/>
  <c r="H137" i="2"/>
  <c r="H130" i="2"/>
  <c r="H136" i="2"/>
  <c r="H47" i="2"/>
  <c r="H41" i="2"/>
  <c r="H35" i="2"/>
  <c r="H129" i="2"/>
  <c r="H133" i="2"/>
  <c r="H157" i="2"/>
  <c r="H131" i="2"/>
  <c r="H110" i="2"/>
  <c r="H167" i="2"/>
  <c r="H173" i="2"/>
  <c r="H141" i="2"/>
  <c r="H174" i="2"/>
  <c r="H146" i="2"/>
  <c r="H196" i="2"/>
  <c r="H163" i="2"/>
  <c r="H111" i="2"/>
  <c r="H156" i="2"/>
  <c r="H142" i="2"/>
  <c r="H168" i="2"/>
  <c r="H182" i="2"/>
  <c r="H181" i="2"/>
  <c r="H109" i="2"/>
  <c r="H51" i="2"/>
  <c r="H128" i="2"/>
  <c r="H52" i="2"/>
  <c r="H20" i="2"/>
  <c r="H82" i="2"/>
  <c r="H50" i="2"/>
  <c r="H159" i="2"/>
  <c r="H161" i="2"/>
  <c r="H147" i="2"/>
  <c r="H175" i="2"/>
  <c r="H162" i="2"/>
  <c r="H134" i="2"/>
  <c r="H153" i="2"/>
  <c r="H48" i="2"/>
  <c r="H132" i="2"/>
  <c r="H31" i="2"/>
  <c r="H103" i="2"/>
  <c r="H108" i="2"/>
  <c r="H158" i="2"/>
  <c r="H112" i="2"/>
  <c r="H27" i="2"/>
  <c r="H21" i="2"/>
  <c r="H68" i="2"/>
  <c r="H154" i="2"/>
  <c r="H166" i="2"/>
  <c r="H202" i="2"/>
  <c r="H34" i="2"/>
  <c r="H160" i="2"/>
  <c r="H42" i="2"/>
  <c r="H25" i="2"/>
  <c r="H107" i="2"/>
  <c r="H165" i="2"/>
  <c r="H105" i="2"/>
  <c r="H115" i="2"/>
  <c r="H135" i="2"/>
  <c r="H138" i="2"/>
  <c r="H150" i="2"/>
  <c r="H139" i="2"/>
  <c r="H143" i="2"/>
  <c r="H203" i="2"/>
  <c r="H201" i="2"/>
  <c r="H144" i="2"/>
  <c r="H126" i="2"/>
  <c r="H81" i="2"/>
  <c r="H106" i="2"/>
  <c r="H149" i="2"/>
  <c r="H140" i="2"/>
  <c r="H152" i="2"/>
  <c r="H211" i="2"/>
  <c r="H145"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G12007" i="6"/>
  <c r="C12007" i="6"/>
  <c r="B12049" i="6" s="1"/>
  <c r="F70" i="2" l="1"/>
  <c r="F116" i="2"/>
  <c r="F212" i="2"/>
  <c r="F169" i="2"/>
  <c r="F88" i="2"/>
  <c r="F197" i="2"/>
  <c r="F189" i="2"/>
  <c r="F224" i="2"/>
  <c r="F244" i="2"/>
  <c r="F230" i="2"/>
  <c r="F83" i="2"/>
  <c r="F250" i="2"/>
  <c r="F28" i="2"/>
  <c r="F53" i="2"/>
  <c r="F36" i="2"/>
  <c r="F89" i="2"/>
  <c r="F98" i="2"/>
  <c r="F117" i="2"/>
  <c r="F32" i="2"/>
  <c r="F120" i="2"/>
  <c r="F77" i="2"/>
  <c r="F23" i="2"/>
  <c r="F177" i="2"/>
  <c r="F190" i="2"/>
  <c r="F185" i="2"/>
  <c r="F170" i="2"/>
  <c r="F268" i="2"/>
  <c r="F274" i="2"/>
  <c r="F262" i="2"/>
  <c r="F275" i="2"/>
  <c r="F281" i="2"/>
  <c r="F295" i="2"/>
  <c r="F288" i="2"/>
  <c r="F312" i="2"/>
  <c r="F318" i="2"/>
  <c r="F320" i="2"/>
  <c r="F323" i="2"/>
  <c r="F329" i="2"/>
  <c r="F187" i="2"/>
  <c r="F45" i="2"/>
  <c r="F284" i="2"/>
  <c r="F56" i="2"/>
  <c r="F233" i="2"/>
  <c r="F123" i="2"/>
  <c r="F76" i="2"/>
  <c r="F172" i="2"/>
  <c r="F247" i="2"/>
  <c r="F303" i="2"/>
  <c r="F207" i="2"/>
  <c r="F195" i="2"/>
  <c r="F293" i="2"/>
  <c r="F86" i="2"/>
  <c r="F227" i="2"/>
  <c r="F209" i="2"/>
  <c r="F216" i="2"/>
  <c r="F97" i="2"/>
  <c r="F261" i="2"/>
  <c r="F297" i="2"/>
  <c r="F93" i="2"/>
  <c r="F280" i="2"/>
  <c r="F300" i="2"/>
  <c r="F273" i="2"/>
  <c r="F80" i="2"/>
  <c r="F214" i="2"/>
  <c r="F180" i="2"/>
  <c r="F192" i="2"/>
  <c r="F305" i="2"/>
  <c r="F72" i="2"/>
  <c r="F308" i="2"/>
  <c r="F65" i="2"/>
  <c r="F200" i="2"/>
  <c r="F255" i="2"/>
  <c r="F229" i="2"/>
  <c r="F311" i="2"/>
  <c r="F102" i="2"/>
  <c r="F252" i="2"/>
  <c r="F290" i="2"/>
  <c r="F315" i="2"/>
  <c r="F317" i="2"/>
  <c r="F330" i="2"/>
  <c r="F336" i="2"/>
  <c r="F332" i="2"/>
  <c r="F337" i="2"/>
  <c r="F338" i="2"/>
  <c r="F334" i="2"/>
  <c r="G70" i="2"/>
  <c r="G244" i="2"/>
  <c r="G116" i="2"/>
  <c r="G230" i="2"/>
  <c r="G212" i="2"/>
  <c r="G83" i="2"/>
  <c r="G169" i="2"/>
  <c r="G250" i="2"/>
  <c r="G88" i="2"/>
  <c r="G197" i="2"/>
  <c r="G189" i="2"/>
  <c r="G224" i="2"/>
  <c r="G28" i="2"/>
  <c r="G77" i="2"/>
  <c r="G177" i="2"/>
  <c r="G190" i="2"/>
  <c r="G185" i="2"/>
  <c r="G53" i="2"/>
  <c r="G23" i="2"/>
  <c r="G36" i="2"/>
  <c r="G89" i="2"/>
  <c r="G98" i="2"/>
  <c r="G117" i="2"/>
  <c r="G170" i="2"/>
  <c r="G32" i="2"/>
  <c r="G120" i="2"/>
  <c r="G268" i="2"/>
  <c r="G274" i="2"/>
  <c r="G320" i="2"/>
  <c r="G262" i="2"/>
  <c r="G323" i="2"/>
  <c r="G275" i="2"/>
  <c r="G329" i="2"/>
  <c r="G318" i="2"/>
  <c r="G281" i="2"/>
  <c r="G295" i="2"/>
  <c r="G288" i="2"/>
  <c r="G312" i="2"/>
  <c r="G187" i="2"/>
  <c r="G45" i="2"/>
  <c r="G284" i="2"/>
  <c r="G56" i="2"/>
  <c r="G195" i="2"/>
  <c r="G297" i="2"/>
  <c r="G192" i="2"/>
  <c r="G311" i="2"/>
  <c r="G293" i="2"/>
  <c r="G93" i="2"/>
  <c r="G305" i="2"/>
  <c r="G102" i="2"/>
  <c r="G86" i="2"/>
  <c r="G280" i="2"/>
  <c r="G72" i="2"/>
  <c r="G252" i="2"/>
  <c r="G227" i="2"/>
  <c r="G300" i="2"/>
  <c r="G308" i="2"/>
  <c r="G290" i="2"/>
  <c r="G209" i="2"/>
  <c r="G273" i="2"/>
  <c r="G65" i="2"/>
  <c r="G315" i="2"/>
  <c r="G247" i="2"/>
  <c r="G216" i="2"/>
  <c r="G80" i="2"/>
  <c r="G200" i="2"/>
  <c r="G317" i="2"/>
  <c r="G303" i="2"/>
  <c r="G97" i="2"/>
  <c r="G214" i="2"/>
  <c r="G255" i="2"/>
  <c r="G207" i="2"/>
  <c r="G261" i="2"/>
  <c r="G180" i="2"/>
  <c r="G229" i="2"/>
  <c r="G233" i="2"/>
  <c r="G123" i="2"/>
  <c r="G76" i="2"/>
  <c r="G172" i="2"/>
  <c r="G337" i="2"/>
  <c r="G330" i="2"/>
  <c r="G338" i="2"/>
  <c r="G334" i="2"/>
  <c r="G336" i="2"/>
  <c r="G332" i="2"/>
  <c r="H224" i="2" l="1"/>
  <c r="H189" i="2"/>
  <c r="H197" i="2"/>
  <c r="H88" i="2"/>
  <c r="H250" i="2"/>
  <c r="H169" i="2"/>
  <c r="H83" i="2"/>
  <c r="H212" i="2"/>
  <c r="H230" i="2"/>
  <c r="H116" i="2"/>
  <c r="H244" i="2"/>
  <c r="H70" i="2"/>
  <c r="H120" i="2"/>
  <c r="H32" i="2"/>
  <c r="H170" i="2"/>
  <c r="H117" i="2"/>
  <c r="H98" i="2"/>
  <c r="H89" i="2"/>
  <c r="H36" i="2"/>
  <c r="H23" i="2"/>
  <c r="H53" i="2"/>
  <c r="H185" i="2"/>
  <c r="H190" i="2"/>
  <c r="H177" i="2"/>
  <c r="H77" i="2"/>
  <c r="H28" i="2"/>
  <c r="H312" i="2"/>
  <c r="H288" i="2"/>
  <c r="H295" i="2"/>
  <c r="H281" i="2"/>
  <c r="H318" i="2"/>
  <c r="H329" i="2"/>
  <c r="H275" i="2"/>
  <c r="H323" i="2"/>
  <c r="H262" i="2"/>
  <c r="H320" i="2"/>
  <c r="H274" i="2"/>
  <c r="H268" i="2"/>
  <c r="H172" i="2"/>
  <c r="H76" i="2"/>
  <c r="H123" i="2"/>
  <c r="H233" i="2"/>
  <c r="H229" i="2"/>
  <c r="H180" i="2"/>
  <c r="H261" i="2"/>
  <c r="H207" i="2"/>
  <c r="H255" i="2"/>
  <c r="H214" i="2"/>
  <c r="H97" i="2"/>
  <c r="H303" i="2"/>
  <c r="H317" i="2"/>
  <c r="H200" i="2"/>
  <c r="H80" i="2"/>
  <c r="H216" i="2"/>
  <c r="H247" i="2"/>
  <c r="H315" i="2"/>
  <c r="H65" i="2"/>
  <c r="H273" i="2"/>
  <c r="H209" i="2"/>
  <c r="H290" i="2"/>
  <c r="H308" i="2"/>
  <c r="H300" i="2"/>
  <c r="H227" i="2"/>
  <c r="H252" i="2"/>
  <c r="H72" i="2"/>
  <c r="H280" i="2"/>
  <c r="H86" i="2"/>
  <c r="H102" i="2"/>
  <c r="H305" i="2"/>
  <c r="H93" i="2"/>
  <c r="H293" i="2"/>
  <c r="H311" i="2"/>
  <c r="H192" i="2"/>
  <c r="H297" i="2"/>
  <c r="H195" i="2"/>
  <c r="H56" i="2"/>
  <c r="H284" i="2"/>
  <c r="H45" i="2"/>
  <c r="H187" i="2"/>
  <c r="H338" i="2"/>
  <c r="H330" i="2"/>
  <c r="H337" i="2"/>
  <c r="H332" i="2"/>
  <c r="H334" i="2"/>
  <c r="H336"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291" i="2"/>
  <c r="G114" i="2"/>
  <c r="G287" i="2"/>
  <c r="G335" i="2"/>
  <c r="G234" i="2"/>
  <c r="G263" i="2"/>
  <c r="G278" i="2"/>
  <c r="G220" i="2"/>
  <c r="G270" i="2"/>
  <c r="G61" i="2"/>
  <c r="G69" i="2"/>
  <c r="G309" i="2"/>
  <c r="G298" i="2"/>
  <c r="G94" i="2"/>
  <c r="G276" i="2"/>
  <c r="G87" i="2"/>
  <c r="G235" i="2"/>
  <c r="G237" i="2"/>
  <c r="G294" i="2"/>
  <c r="G267" i="2"/>
  <c r="G277" i="2"/>
  <c r="G58" i="2"/>
  <c r="G258" i="2"/>
  <c r="G84" i="2"/>
  <c r="G63" i="2"/>
  <c r="G119" i="2"/>
  <c r="G301" i="2"/>
  <c r="G210" i="2"/>
  <c r="G198" i="2"/>
  <c r="G125" i="2"/>
  <c r="G183" i="2"/>
  <c r="G331" i="2"/>
  <c r="G176" i="2"/>
  <c r="G326" i="2"/>
  <c r="G127" i="2"/>
  <c r="G74" i="2"/>
  <c r="G286" i="2"/>
  <c r="G328" i="2"/>
  <c r="G218" i="2"/>
  <c r="G242" i="2"/>
  <c r="G54" i="2"/>
  <c r="G257" i="2"/>
  <c r="G271" i="2"/>
  <c r="G205" i="2"/>
  <c r="G184" i="2"/>
  <c r="G313" i="2"/>
  <c r="G223" i="2"/>
  <c r="G204" i="2"/>
  <c r="G319" i="2"/>
  <c r="G322" i="2"/>
  <c r="G57" i="2"/>
  <c r="G241"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67" i="2"/>
  <c r="G91"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22" i="2"/>
  <c r="G43" i="2"/>
  <c r="G33" i="2"/>
  <c r="G225" i="2"/>
  <c r="G71" i="2"/>
  <c r="G302" i="2"/>
  <c r="G62" i="2"/>
  <c r="G78" i="2"/>
  <c r="G269" i="2"/>
  <c r="G256" i="2"/>
  <c r="G194" i="2"/>
  <c r="G186" i="2"/>
  <c r="G333" i="2"/>
  <c r="G75" i="2"/>
  <c r="G324" i="2"/>
  <c r="G272" i="2"/>
  <c r="G178" i="2"/>
  <c r="G55" i="2"/>
  <c r="G264" i="2"/>
  <c r="G199" i="2"/>
  <c r="G253" i="2"/>
  <c r="G213" i="2"/>
  <c r="G310" i="2"/>
  <c r="G95" i="2"/>
  <c r="G289" i="2"/>
  <c r="G92" i="2"/>
  <c r="G251" i="2"/>
  <c r="G231" i="2"/>
  <c r="G299" i="2"/>
  <c r="G232" i="2"/>
  <c r="G285" i="2"/>
  <c r="G79" i="2"/>
  <c r="G124" i="2"/>
  <c r="G283" i="2"/>
  <c r="G59" i="2"/>
  <c r="G85" i="2"/>
  <c r="G99" i="2"/>
  <c r="G171" i="2"/>
  <c r="G208" i="2"/>
  <c r="G206" i="2"/>
  <c r="G307" i="2"/>
  <c r="G266" i="2"/>
  <c r="G66" i="2"/>
  <c r="G121" i="2"/>
  <c r="G282" i="2"/>
  <c r="G292" i="2"/>
  <c r="G245" i="2"/>
  <c r="G254" i="2"/>
  <c r="G314" i="2"/>
  <c r="G24" i="2"/>
  <c r="G304" i="2"/>
  <c r="G259" i="2"/>
  <c r="G246" i="2"/>
  <c r="G191" i="2"/>
  <c r="G100" i="2"/>
  <c r="G260" i="2"/>
  <c r="G60" i="2"/>
  <c r="G321" i="2"/>
  <c r="G37" i="2"/>
  <c r="G193" i="2"/>
  <c r="G38" i="2"/>
  <c r="G265" i="2"/>
  <c r="G179" i="2"/>
  <c r="G228" i="2"/>
  <c r="G279" i="2"/>
  <c r="G101" i="2"/>
  <c r="G296" i="2"/>
  <c r="G325" i="2"/>
  <c r="G18" i="2"/>
  <c r="G44" i="2"/>
  <c r="G64" i="2"/>
  <c r="G118" i="2"/>
  <c r="G73" i="2"/>
  <c r="G122" i="2"/>
  <c r="G306" i="2"/>
  <c r="G215" i="2"/>
  <c r="G226" i="2"/>
  <c r="G327" i="2"/>
  <c r="G19" i="2"/>
  <c r="G316" i="2"/>
  <c r="G29" i="2"/>
  <c r="G96" i="2"/>
  <c r="G90" i="2"/>
  <c r="H90" i="2" l="1"/>
  <c r="H96" i="2"/>
  <c r="H29" i="2"/>
  <c r="H316" i="2"/>
  <c r="H19" i="2"/>
  <c r="H327" i="2"/>
  <c r="H226" i="2"/>
  <c r="H215" i="2"/>
  <c r="H306" i="2"/>
  <c r="H122" i="2"/>
  <c r="H73" i="2"/>
  <c r="H118" i="2"/>
  <c r="H64" i="2"/>
  <c r="H44" i="2"/>
  <c r="H18" i="2"/>
  <c r="H325" i="2"/>
  <c r="H296" i="2"/>
  <c r="H101" i="2"/>
  <c r="H279" i="2"/>
  <c r="H228" i="2"/>
  <c r="H179" i="2"/>
  <c r="H265" i="2"/>
  <c r="H38" i="2"/>
  <c r="H193" i="2"/>
  <c r="H37" i="2"/>
  <c r="H321" i="2"/>
  <c r="H60" i="2"/>
  <c r="H260" i="2"/>
  <c r="H100" i="2"/>
  <c r="H191" i="2"/>
  <c r="H246" i="2"/>
  <c r="H259" i="2"/>
  <c r="H304" i="2"/>
  <c r="H24" i="2"/>
  <c r="H314" i="2"/>
  <c r="H254" i="2"/>
  <c r="H245" i="2"/>
  <c r="H292" i="2"/>
  <c r="H282" i="2"/>
  <c r="H121" i="2"/>
  <c r="H66" i="2"/>
  <c r="H266" i="2"/>
  <c r="H307" i="2"/>
  <c r="H206" i="2"/>
  <c r="H208" i="2"/>
  <c r="H171" i="2"/>
  <c r="H99" i="2"/>
  <c r="H85" i="2"/>
  <c r="H59" i="2"/>
  <c r="H283" i="2"/>
  <c r="H124" i="2"/>
  <c r="H79" i="2"/>
  <c r="H285" i="2"/>
  <c r="H232" i="2"/>
  <c r="H299" i="2"/>
  <c r="H231" i="2"/>
  <c r="H251" i="2"/>
  <c r="H92" i="2"/>
  <c r="H289" i="2"/>
  <c r="H95" i="2"/>
  <c r="H310" i="2"/>
  <c r="H213" i="2"/>
  <c r="H253" i="2"/>
  <c r="H199" i="2"/>
  <c r="H264" i="2"/>
  <c r="H55" i="2"/>
  <c r="H178" i="2"/>
  <c r="H272" i="2"/>
  <c r="H324" i="2"/>
  <c r="H75" i="2"/>
  <c r="H333" i="2"/>
  <c r="H186" i="2"/>
  <c r="H194" i="2"/>
  <c r="H256" i="2"/>
  <c r="H269" i="2"/>
  <c r="H78" i="2"/>
  <c r="H62" i="2"/>
  <c r="H302" i="2"/>
  <c r="H71" i="2"/>
  <c r="H225" i="2"/>
  <c r="H33" i="2"/>
  <c r="H43" i="2"/>
  <c r="H22" i="2"/>
  <c r="F340" i="2"/>
  <c r="H340" i="2" l="1"/>
  <c r="I302" i="2" s="1"/>
  <c r="B353" i="2"/>
  <c r="I256" i="2" l="1"/>
  <c r="I43" i="2"/>
  <c r="I178" i="2"/>
  <c r="I29" i="2"/>
  <c r="I269" i="2"/>
  <c r="I306" i="2"/>
  <c r="I264" i="2"/>
  <c r="I122" i="2"/>
  <c r="I260" i="2"/>
  <c r="I90" i="2"/>
  <c r="I73" i="2"/>
  <c r="I194" i="2"/>
  <c r="I101" i="2"/>
  <c r="D96" i="9" s="1"/>
  <c r="I100" i="2"/>
  <c r="I304" i="2"/>
  <c r="I71" i="2"/>
  <c r="I95" i="2"/>
  <c r="I121" i="2"/>
  <c r="I283" i="2"/>
  <c r="I307" i="2"/>
  <c r="I19" i="2"/>
  <c r="D14" i="9" s="1"/>
  <c r="I186" i="2"/>
  <c r="I213" i="2"/>
  <c r="I266" i="2"/>
  <c r="I246" i="2"/>
  <c r="I232" i="2"/>
  <c r="I66" i="2"/>
  <c r="I193" i="2"/>
  <c r="I325" i="2"/>
  <c r="D320" i="9" s="1"/>
  <c r="I316" i="2"/>
  <c r="I324" i="2"/>
  <c r="I59" i="2"/>
  <c r="I231" i="2"/>
  <c r="I92" i="2"/>
  <c r="I85" i="2"/>
  <c r="I124" i="2"/>
  <c r="I118" i="2"/>
  <c r="D113" i="9" s="1"/>
  <c r="I64" i="2"/>
  <c r="I62" i="2"/>
  <c r="I327" i="2"/>
  <c r="I75" i="2"/>
  <c r="I333" i="2"/>
  <c r="I314" i="2"/>
  <c r="I310" i="2"/>
  <c r="I251" i="2"/>
  <c r="D246" i="9" s="1"/>
  <c r="I96" i="2"/>
  <c r="I55" i="2"/>
  <c r="I225" i="2"/>
  <c r="I289" i="2"/>
  <c r="I228" i="2"/>
  <c r="I179" i="2"/>
  <c r="I18" i="2"/>
  <c r="D297" i="9" s="1"/>
  <c r="I44" i="2"/>
  <c r="D39" i="9" s="1"/>
  <c r="I148" i="2"/>
  <c r="I74" i="2"/>
  <c r="I181" i="2"/>
  <c r="I58" i="2"/>
  <c r="I209" i="2"/>
  <c r="I104" i="2"/>
  <c r="I111" i="2"/>
  <c r="D106" i="9" s="1"/>
  <c r="I338" i="2"/>
  <c r="I286" i="2"/>
  <c r="I126" i="2"/>
  <c r="I142" i="2"/>
  <c r="I136" i="2"/>
  <c r="I227" i="2"/>
  <c r="I161" i="2"/>
  <c r="I190" i="2"/>
  <c r="D185" i="9" s="1"/>
  <c r="I291" i="2"/>
  <c r="D286" i="9" s="1"/>
  <c r="I87" i="2"/>
  <c r="I47" i="2"/>
  <c r="I67" i="2"/>
  <c r="I77" i="2"/>
  <c r="I216" i="2"/>
  <c r="I284" i="2"/>
  <c r="I156" i="2"/>
  <c r="I36" i="2"/>
  <c r="D31" i="9" s="1"/>
  <c r="I144" i="2"/>
  <c r="I154" i="2"/>
  <c r="I313" i="2"/>
  <c r="I335" i="2"/>
  <c r="I217" i="2"/>
  <c r="I237" i="2"/>
  <c r="I50" i="2"/>
  <c r="D45" i="9" s="1"/>
  <c r="I242" i="2"/>
  <c r="I202" i="2"/>
  <c r="I34" i="2"/>
  <c r="I145" i="2"/>
  <c r="I168" i="2"/>
  <c r="I112" i="2"/>
  <c r="I331" i="2"/>
  <c r="I169" i="2"/>
  <c r="D164" i="9" s="1"/>
  <c r="I32" i="2"/>
  <c r="I49" i="2"/>
  <c r="D44" i="9" s="1"/>
  <c r="I239" i="2"/>
  <c r="I31" i="2"/>
  <c r="D26" i="9" s="1"/>
  <c r="I309" i="2"/>
  <c r="I185" i="2"/>
  <c r="I230" i="2"/>
  <c r="I70" i="2"/>
  <c r="D65" i="9" s="1"/>
  <c r="I207" i="2"/>
  <c r="I222" i="2"/>
  <c r="I163" i="2"/>
  <c r="I267" i="2"/>
  <c r="I108" i="2"/>
  <c r="I234" i="2"/>
  <c r="I319" i="2"/>
  <c r="D314" i="9" s="1"/>
  <c r="I63" i="2"/>
  <c r="D58" i="9" s="1"/>
  <c r="I102" i="2"/>
  <c r="I326" i="2"/>
  <c r="D321" i="9" s="1"/>
  <c r="I107" i="2"/>
  <c r="I273" i="2"/>
  <c r="I27" i="2"/>
  <c r="I131" i="2"/>
  <c r="I28" i="2"/>
  <c r="D23" i="9" s="1"/>
  <c r="I133" i="2"/>
  <c r="D128" i="9" s="1"/>
  <c r="I84" i="2"/>
  <c r="I315" i="2"/>
  <c r="D310" i="9" s="1"/>
  <c r="I120" i="2"/>
  <c r="D115" i="9" s="1"/>
  <c r="I103" i="2"/>
  <c r="D98" i="9" s="1"/>
  <c r="I268" i="2"/>
  <c r="I125" i="2"/>
  <c r="I271" i="2"/>
  <c r="D266" i="9" s="1"/>
  <c r="I257" i="2"/>
  <c r="D252" i="9" s="1"/>
  <c r="I106" i="2"/>
  <c r="I318" i="2"/>
  <c r="D313" i="9" s="1"/>
  <c r="I130" i="2"/>
  <c r="I65" i="2"/>
  <c r="D60" i="9" s="1"/>
  <c r="I137" i="2"/>
  <c r="I123" i="2"/>
  <c r="I312" i="2"/>
  <c r="D307" i="9" s="1"/>
  <c r="I54" i="2"/>
  <c r="D49" i="9" s="1"/>
  <c r="I173" i="2"/>
  <c r="I252" i="2"/>
  <c r="D247" i="9" s="1"/>
  <c r="H351" i="2"/>
  <c r="H342" i="2" s="1"/>
  <c r="H343" i="2" s="1"/>
  <c r="H344" i="2" s="1"/>
  <c r="I176" i="2"/>
  <c r="I201" i="2"/>
  <c r="I278" i="2"/>
  <c r="D273" i="9" s="1"/>
  <c r="I195" i="2"/>
  <c r="D190" i="9" s="1"/>
  <c r="I155" i="2"/>
  <c r="D150" i="9" s="1"/>
  <c r="I80" i="2"/>
  <c r="D75" i="9" s="1"/>
  <c r="I277" i="2"/>
  <c r="I139" i="2"/>
  <c r="I293" i="2"/>
  <c r="D288" i="9" s="1"/>
  <c r="I175" i="2"/>
  <c r="I21" i="2"/>
  <c r="D16" i="9" s="1"/>
  <c r="I336" i="2"/>
  <c r="I212" i="2"/>
  <c r="D207" i="9" s="1"/>
  <c r="I281" i="2"/>
  <c r="D276" i="9" s="1"/>
  <c r="I42" i="2"/>
  <c r="D37" i="9" s="1"/>
  <c r="I280" i="2"/>
  <c r="D275" i="9" s="1"/>
  <c r="I57" i="2"/>
  <c r="D52" i="9" s="1"/>
  <c r="I39" i="2"/>
  <c r="D34" i="9" s="1"/>
  <c r="I23" i="2"/>
  <c r="D18" i="9" s="1"/>
  <c r="I236" i="2"/>
  <c r="I235" i="2"/>
  <c r="I224" i="2"/>
  <c r="D219" i="9" s="1"/>
  <c r="I247" i="2"/>
  <c r="I51" i="2"/>
  <c r="D46" i="9" s="1"/>
  <c r="I258" i="2"/>
  <c r="D253" i="9" s="1"/>
  <c r="I117" i="2"/>
  <c r="D112" i="9" s="1"/>
  <c r="I189" i="2"/>
  <c r="D184" i="9" s="1"/>
  <c r="I197" i="2"/>
  <c r="D192" i="9" s="1"/>
  <c r="I221" i="2"/>
  <c r="I40" i="2"/>
  <c r="D35" i="9" s="1"/>
  <c r="I98" i="2"/>
  <c r="D93" i="9" s="1"/>
  <c r="I110" i="2"/>
  <c r="D105" i="9" s="1"/>
  <c r="I134" i="2"/>
  <c r="D129" i="9" s="1"/>
  <c r="I157" i="2"/>
  <c r="I180" i="2"/>
  <c r="I48" i="2"/>
  <c r="D43" i="9" s="1"/>
  <c r="I165" i="2"/>
  <c r="D160" i="9" s="1"/>
  <c r="I317" i="2"/>
  <c r="D312" i="9" s="1"/>
  <c r="I305" i="2"/>
  <c r="D300" i="9" s="1"/>
  <c r="I76" i="2"/>
  <c r="D71" i="9" s="1"/>
  <c r="I274" i="2"/>
  <c r="I210" i="2"/>
  <c r="D205" i="9" s="1"/>
  <c r="I261" i="2"/>
  <c r="I211" i="2"/>
  <c r="D206" i="9" s="1"/>
  <c r="I113" i="2"/>
  <c r="D108" i="9" s="1"/>
  <c r="I159" i="2"/>
  <c r="I308" i="2"/>
  <c r="D303" i="9" s="1"/>
  <c r="I243" i="2"/>
  <c r="I164" i="2"/>
  <c r="D159" i="9" s="1"/>
  <c r="I337" i="2"/>
  <c r="I135" i="2"/>
  <c r="D130" i="9" s="1"/>
  <c r="I240" i="2"/>
  <c r="I89" i="2"/>
  <c r="D84" i="9" s="1"/>
  <c r="I150" i="2"/>
  <c r="D145" i="9" s="1"/>
  <c r="I297" i="2"/>
  <c r="D292" i="9" s="1"/>
  <c r="I334" i="2"/>
  <c r="I205" i="2"/>
  <c r="I288" i="2"/>
  <c r="D283" i="9" s="1"/>
  <c r="I200" i="2"/>
  <c r="I229" i="2"/>
  <c r="I323" i="2"/>
  <c r="D318" i="9" s="1"/>
  <c r="I287" i="2"/>
  <c r="D282" i="9" s="1"/>
  <c r="I129" i="2"/>
  <c r="D124" i="9" s="1"/>
  <c r="I116" i="2"/>
  <c r="D111" i="9" s="1"/>
  <c r="I177" i="2"/>
  <c r="D172" i="9" s="1"/>
  <c r="I167" i="2"/>
  <c r="I141" i="2"/>
  <c r="D136" i="9" s="1"/>
  <c r="I322" i="2"/>
  <c r="D317" i="9" s="1"/>
  <c r="I152" i="2"/>
  <c r="D147" i="9" s="1"/>
  <c r="I143" i="2"/>
  <c r="D138" i="9" s="1"/>
  <c r="I214" i="2"/>
  <c r="D209" i="9" s="1"/>
  <c r="I301" i="2"/>
  <c r="D296" i="9" s="1"/>
  <c r="I172" i="2"/>
  <c r="I127" i="2"/>
  <c r="I248" i="2"/>
  <c r="I93" i="2"/>
  <c r="D88" i="9" s="1"/>
  <c r="I255" i="2"/>
  <c r="I105" i="2"/>
  <c r="D100" i="9" s="1"/>
  <c r="I52" i="2"/>
  <c r="D47" i="9" s="1"/>
  <c r="I294" i="2"/>
  <c r="D289" i="9" s="1"/>
  <c r="I46" i="2"/>
  <c r="D41" i="9" s="1"/>
  <c r="I35" i="2"/>
  <c r="D30" i="9" s="1"/>
  <c r="I20" i="2"/>
  <c r="D15" i="9" s="1"/>
  <c r="I174" i="2"/>
  <c r="I45" i="2"/>
  <c r="D40" i="9" s="1"/>
  <c r="I149" i="2"/>
  <c r="D144" i="9" s="1"/>
  <c r="I250" i="2"/>
  <c r="I81" i="2"/>
  <c r="D76" i="9" s="1"/>
  <c r="I220" i="2"/>
  <c r="I158" i="2"/>
  <c r="I241" i="2"/>
  <c r="E340" i="9"/>
  <c r="E341" i="9" s="1"/>
  <c r="I30" i="2"/>
  <c r="D25" i="9" s="1"/>
  <c r="I160" i="2"/>
  <c r="D155" i="9" s="1"/>
  <c r="I223" i="2"/>
  <c r="I94" i="2"/>
  <c r="D89" i="9" s="1"/>
  <c r="I320" i="2"/>
  <c r="D315" i="9" s="1"/>
  <c r="I26" i="2"/>
  <c r="D21" i="9" s="1"/>
  <c r="I233" i="2"/>
  <c r="I196" i="2"/>
  <c r="D191" i="9" s="1"/>
  <c r="I115" i="2"/>
  <c r="D110" i="9" s="1"/>
  <c r="I187" i="2"/>
  <c r="I263" i="2"/>
  <c r="D258" i="9" s="1"/>
  <c r="I262" i="2"/>
  <c r="I170" i="2"/>
  <c r="D165" i="9" s="1"/>
  <c r="I249" i="2"/>
  <c r="C11" i="2"/>
  <c r="C2" i="19" s="1"/>
  <c r="I53" i="2"/>
  <c r="D48" i="9" s="1"/>
  <c r="I295" i="2"/>
  <c r="D290" i="9" s="1"/>
  <c r="I192" i="2"/>
  <c r="D187" i="9" s="1"/>
  <c r="I114" i="2"/>
  <c r="D109" i="9" s="1"/>
  <c r="I147" i="2"/>
  <c r="D142" i="9" s="1"/>
  <c r="I298" i="2"/>
  <c r="D293" i="9" s="1"/>
  <c r="I41" i="2"/>
  <c r="D36" i="9" s="1"/>
  <c r="I153" i="2"/>
  <c r="D148" i="9" s="1"/>
  <c r="I276" i="2"/>
  <c r="I61" i="2"/>
  <c r="D56" i="9" s="1"/>
  <c r="I132" i="2"/>
  <c r="D127" i="9" s="1"/>
  <c r="I244" i="2"/>
  <c r="I182" i="2"/>
  <c r="I82" i="2"/>
  <c r="D77" i="9" s="1"/>
  <c r="I198" i="2"/>
  <c r="D193" i="9" s="1"/>
  <c r="I140" i="2"/>
  <c r="D135" i="9" s="1"/>
  <c r="I91" i="2"/>
  <c r="D86" i="9" s="1"/>
  <c r="I203" i="2"/>
  <c r="I219" i="2"/>
  <c r="I290" i="2"/>
  <c r="D285" i="9" s="1"/>
  <c r="I204" i="2"/>
  <c r="I138" i="2"/>
  <c r="D133" i="9" s="1"/>
  <c r="I270" i="2"/>
  <c r="I188" i="2"/>
  <c r="D183" i="9" s="1"/>
  <c r="I151" i="2"/>
  <c r="D146" i="9" s="1"/>
  <c r="I218" i="2"/>
  <c r="I88" i="2"/>
  <c r="D83" i="9" s="1"/>
  <c r="I146" i="2"/>
  <c r="D141" i="9" s="1"/>
  <c r="I275" i="2"/>
  <c r="I328" i="2"/>
  <c r="I72" i="2"/>
  <c r="D67" i="9" s="1"/>
  <c r="I69" i="2"/>
  <c r="D64" i="9" s="1"/>
  <c r="I68" i="2"/>
  <c r="D63" i="9" s="1"/>
  <c r="I332" i="2"/>
  <c r="I109" i="2"/>
  <c r="D104" i="9" s="1"/>
  <c r="I25" i="2"/>
  <c r="D20" i="9" s="1"/>
  <c r="I119" i="2"/>
  <c r="D114" i="9" s="1"/>
  <c r="I184" i="2"/>
  <c r="I86" i="2"/>
  <c r="D81" i="9" s="1"/>
  <c r="I128" i="2"/>
  <c r="D123" i="9" s="1"/>
  <c r="I330" i="2"/>
  <c r="I83" i="2"/>
  <c r="D78" i="9" s="1"/>
  <c r="I183" i="2"/>
  <c r="I238" i="2"/>
  <c r="I166" i="2"/>
  <c r="D161" i="9" s="1"/>
  <c r="I300" i="2"/>
  <c r="D295" i="9" s="1"/>
  <c r="I97" i="2"/>
  <c r="D92" i="9" s="1"/>
  <c r="I162" i="2"/>
  <c r="D157" i="9" s="1"/>
  <c r="I329" i="2"/>
  <c r="I303" i="2"/>
  <c r="D298" i="9" s="1"/>
  <c r="I311" i="2"/>
  <c r="D306" i="9" s="1"/>
  <c r="I56" i="2"/>
  <c r="D51" i="9" s="1"/>
  <c r="I265" i="2"/>
  <c r="D260" i="9" s="1"/>
  <c r="I226" i="2"/>
  <c r="D221" i="9" s="1"/>
  <c r="I299" i="2"/>
  <c r="D294" i="9" s="1"/>
  <c r="I321" i="2"/>
  <c r="D316" i="9" s="1"/>
  <c r="I254" i="2"/>
  <c r="D249" i="9" s="1"/>
  <c r="I245" i="2"/>
  <c r="D240" i="9" s="1"/>
  <c r="I282" i="2"/>
  <c r="D277" i="9" s="1"/>
  <c r="I191" i="2"/>
  <c r="I296" i="2"/>
  <c r="D291" i="9" s="1"/>
  <c r="I33" i="2"/>
  <c r="D28" i="9" s="1"/>
  <c r="I272" i="2"/>
  <c r="I279" i="2"/>
  <c r="I22" i="2"/>
  <c r="D17" i="9" s="1"/>
  <c r="I206" i="2"/>
  <c r="D201" i="9" s="1"/>
  <c r="I208" i="2"/>
  <c r="D203" i="9" s="1"/>
  <c r="I253" i="2"/>
  <c r="D248" i="9" s="1"/>
  <c r="I292" i="2"/>
  <c r="D287" i="9" s="1"/>
  <c r="I259" i="2"/>
  <c r="D254" i="9" s="1"/>
  <c r="I37" i="2"/>
  <c r="D32" i="9" s="1"/>
  <c r="I38" i="2"/>
  <c r="D33" i="9" s="1"/>
  <c r="I24" i="2"/>
  <c r="D19" i="9" s="1"/>
  <c r="I99" i="2"/>
  <c r="D94" i="9" s="1"/>
  <c r="I60" i="2"/>
  <c r="D55" i="9" s="1"/>
  <c r="I78" i="2"/>
  <c r="D73" i="9" s="1"/>
  <c r="I79" i="2"/>
  <c r="D74" i="9" s="1"/>
  <c r="I285" i="2"/>
  <c r="I215" i="2"/>
  <c r="D210" i="9" s="1"/>
  <c r="I171" i="2"/>
  <c r="D166" i="9" s="1"/>
  <c r="I199" i="2"/>
  <c r="D250" i="9" l="1"/>
  <c r="D333" i="9"/>
  <c r="D280" i="9"/>
  <c r="D267" i="9"/>
  <c r="D194" i="9"/>
  <c r="D198" i="9"/>
  <c r="D324" i="9"/>
  <c r="D327" i="9"/>
  <c r="D214" i="9"/>
  <c r="D239" i="9"/>
  <c r="D218" i="9"/>
  <c r="D245" i="9"/>
  <c r="D238" i="9"/>
  <c r="D274" i="9"/>
  <c r="D325" i="9"/>
  <c r="D213" i="9"/>
  <c r="D182" i="9"/>
  <c r="D271" i="9"/>
  <c r="D224" i="9"/>
  <c r="D235" i="9"/>
  <c r="D216" i="9"/>
  <c r="D230" i="9"/>
  <c r="D265" i="9"/>
  <c r="D236" i="9"/>
  <c r="D243" i="9"/>
  <c r="D195" i="9"/>
  <c r="D231" i="9"/>
  <c r="D331" i="9"/>
  <c r="D169" i="9"/>
  <c r="D179" i="9"/>
  <c r="D228" i="9"/>
  <c r="D186" i="9"/>
  <c r="D233" i="9"/>
  <c r="D270" i="9"/>
  <c r="D244" i="9"/>
  <c r="D323" i="9"/>
  <c r="D199" i="9"/>
  <c r="D215" i="9"/>
  <c r="D167" i="9"/>
  <c r="D178" i="9"/>
  <c r="D177" i="9"/>
  <c r="D257" i="9"/>
  <c r="D329" i="9"/>
  <c r="D269" i="9"/>
  <c r="D134" i="9"/>
  <c r="D125" i="9"/>
  <c r="D242" i="9"/>
  <c r="D272" i="9"/>
  <c r="D217" i="9"/>
  <c r="D154" i="9"/>
  <c r="D225" i="9"/>
  <c r="D326" i="9"/>
  <c r="D151" i="9"/>
  <c r="D153" i="9"/>
  <c r="D122" i="9"/>
  <c r="D162" i="9"/>
  <c r="D332" i="9"/>
  <c r="D256" i="9"/>
  <c r="D175" i="9"/>
  <c r="D200" i="9"/>
  <c r="D152" i="9"/>
  <c r="D170" i="9"/>
  <c r="D196" i="9"/>
  <c r="D132" i="9"/>
  <c r="D171" i="9"/>
  <c r="D268" i="9"/>
  <c r="D262" i="9"/>
  <c r="D102" i="9"/>
  <c r="D158" i="9"/>
  <c r="D197" i="9"/>
  <c r="D264" i="9"/>
  <c r="D149" i="9"/>
  <c r="D42" i="9"/>
  <c r="D121" i="9"/>
  <c r="D69" i="9"/>
  <c r="D50" i="9"/>
  <c r="D57" i="9"/>
  <c r="D319" i="9"/>
  <c r="D208" i="9"/>
  <c r="D299" i="9"/>
  <c r="D259" i="9"/>
  <c r="D168" i="9"/>
  <c r="D101" i="9"/>
  <c r="D79" i="9"/>
  <c r="D97" i="9"/>
  <c r="D202" i="9"/>
  <c r="D27" i="9"/>
  <c r="D237" i="9"/>
  <c r="D139" i="9"/>
  <c r="D82" i="9"/>
  <c r="D281" i="9"/>
  <c r="D143" i="9"/>
  <c r="D91" i="9"/>
  <c r="D59" i="9"/>
  <c r="D311" i="9"/>
  <c r="D181" i="9"/>
  <c r="D95" i="9"/>
  <c r="D301" i="9"/>
  <c r="D305" i="9"/>
  <c r="D119" i="9"/>
  <c r="D188" i="9"/>
  <c r="D302" i="9"/>
  <c r="D189" i="9"/>
  <c r="D24" i="9"/>
  <c r="D118" i="9"/>
  <c r="D120" i="9"/>
  <c r="D126" i="9"/>
  <c r="D229" i="9"/>
  <c r="D180" i="9"/>
  <c r="D107" i="9"/>
  <c r="D232" i="9"/>
  <c r="D279" i="9"/>
  <c r="D156" i="9"/>
  <c r="D99" i="9"/>
  <c r="D174" i="9"/>
  <c r="D309" i="9"/>
  <c r="D80" i="9"/>
  <c r="D61" i="9"/>
  <c r="D278" i="9"/>
  <c r="D68" i="9"/>
  <c r="D173" i="9"/>
  <c r="D263" i="9"/>
  <c r="D22" i="9"/>
  <c r="D103" i="9"/>
  <c r="D304" i="9"/>
  <c r="D163" i="9"/>
  <c r="D212" i="9"/>
  <c r="D211" i="9"/>
  <c r="D222" i="9"/>
  <c r="D204" i="9"/>
  <c r="D223" i="9"/>
  <c r="D328" i="9"/>
  <c r="D87" i="9"/>
  <c r="D227" i="9"/>
  <c r="D116" i="9"/>
  <c r="D85" i="9"/>
  <c r="D38" i="9"/>
  <c r="D140" i="9"/>
  <c r="D330" i="9"/>
  <c r="D72" i="9"/>
  <c r="D131" i="9"/>
  <c r="D53" i="9"/>
  <c r="D284" i="9"/>
  <c r="D70" i="9"/>
  <c r="D226" i="9"/>
  <c r="D241" i="9"/>
  <c r="D90" i="9"/>
  <c r="D255" i="9"/>
  <c r="D251" i="9"/>
  <c r="D234" i="9"/>
  <c r="D29" i="9"/>
  <c r="D308" i="9"/>
  <c r="D62" i="9"/>
  <c r="D137" i="9"/>
  <c r="D176" i="9"/>
  <c r="D220" i="9"/>
  <c r="D322" i="9"/>
  <c r="D54" i="9"/>
  <c r="D261" i="9"/>
  <c r="D66" i="9"/>
  <c r="D117" i="9"/>
  <c r="D13" i="9"/>
  <c r="I340" i="2"/>
  <c r="H345" i="2"/>
  <c r="H346" i="2"/>
  <c r="H347" i="2" l="1"/>
  <c r="H348" i="2" s="1"/>
  <c r="M337" i="9"/>
  <c r="M340" i="9" s="1"/>
  <c r="K337" i="9"/>
  <c r="K340" i="9" s="1"/>
  <c r="N337" i="9"/>
  <c r="N340" i="9" s="1"/>
  <c r="O337" i="9"/>
  <c r="O340" i="9" s="1"/>
  <c r="H337" i="9"/>
  <c r="H340" i="9" s="1"/>
  <c r="P337" i="9"/>
  <c r="P340" i="9" s="1"/>
  <c r="I337" i="9"/>
  <c r="I340" i="9" s="1"/>
  <c r="Q337" i="9"/>
  <c r="Q340" i="9" s="1"/>
  <c r="G337" i="9"/>
  <c r="G340" i="9" s="1"/>
  <c r="L337" i="9"/>
  <c r="L340" i="9" s="1"/>
  <c r="F337" i="9"/>
  <c r="D335" i="9"/>
  <c r="J337" i="9"/>
  <c r="J340" i="9" s="1"/>
  <c r="H349" i="2" l="1"/>
  <c r="F338" i="9"/>
  <c r="G338" i="9" s="1"/>
  <c r="H338" i="9" s="1"/>
  <c r="I338" i="9" s="1"/>
  <c r="J338" i="9" s="1"/>
  <c r="K338" i="9" s="1"/>
  <c r="L338" i="9" s="1"/>
  <c r="M338" i="9" s="1"/>
  <c r="N338" i="9" s="1"/>
  <c r="O338" i="9" s="1"/>
  <c r="P338" i="9" s="1"/>
  <c r="Q338" i="9" s="1"/>
  <c r="F340" i="9"/>
  <c r="F341" i="9" s="1"/>
  <c r="G341" i="9" s="1"/>
  <c r="H341" i="9" s="1"/>
  <c r="I341" i="9" s="1"/>
  <c r="J341" i="9" s="1"/>
  <c r="K341" i="9" s="1"/>
  <c r="L341" i="9" s="1"/>
  <c r="M341" i="9" s="1"/>
  <c r="N341" i="9" s="1"/>
  <c r="O341" i="9" s="1"/>
  <c r="P341" i="9" s="1"/>
  <c r="Q34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<sst xmlns="http://schemas.openxmlformats.org/spreadsheetml/2006/main" count="8875" uniqueCount="1851">
  <si>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</si>
  <si>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</si>
  <si>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</si>
  <si>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</si>
  <si>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</si>
  <si>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</si>
  <si>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</si>
  <si>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</si>
  <si>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</si>
  <si>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</si>
  <si>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</si>
  <si>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</si>
  <si>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</si>
  <si>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</si>
  <si>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</si>
  <si>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</si>
  <si>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</si>
  <si>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</si>
  <si>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</si>
  <si>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</si>
  <si>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</si>
  <si>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</si>
  <si>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</si>
  <si>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</si>
  <si>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</si>
  <si>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</si>
  <si>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</si>
  <si>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</si>
  <si>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</si>
  <si>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</si>
  <si>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</si>
  <si>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</si>
  <si>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</si>
  <si>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</si>
  <si>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</si>
  <si>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</si>
  <si>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</si>
  <si>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</si>
  <si>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</si>
  <si>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</si>
  <si>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</si>
  <si>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</si>
  <si>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</si>
  <si>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</si>
  <si>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</si>
  <si>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</si>
  <si>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</si>
  <si>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</si>
  <si>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</si>
  <si>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</si>
  <si>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</si>
  <si>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</si>
  <si>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</si>
  <si>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</si>
  <si>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</si>
  <si>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</si>
  <si>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</si>
  <si>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</si>
  <si>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</si>
  <si>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</si>
  <si>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</si>
  <si>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</si>
  <si>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</si>
  <si>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</si>
  <si>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</si>
  <si>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</si>
  <si>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</si>
  <si>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</si>
  <si>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</si>
  <si>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</si>
  <si>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</si>
  <si>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</si>
  <si>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</si>
  <si>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</si>
  <si>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</si>
  <si>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</si>
  <si>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</si>
  <si>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</si>
  <si>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</si>
  <si>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</si>
  <si>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</si>
  <si>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</si>
  <si>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</si>
  <si>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</si>
  <si>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</si>
  <si>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</si>
  <si>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</si>
  <si>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</si>
  <si>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</si>
  <si>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</si>
  <si>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</si>
  <si>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</si>
  <si>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</si>
  <si>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</si>
  <si>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</si>
  <si>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</si>
  <si>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</si>
  <si>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</si>
  <si>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</si>
  <si>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</si>
  <si>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</si>
  <si>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</si>
  <si>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</si>
  <si>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</si>
  <si>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</si>
  <si>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</si>
  <si>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</si>
  <si>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</si>
  <si>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</si>
  <si>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</si>
  <si>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</si>
  <si>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</si>
  <si>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</si>
  <si>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</si>
  <si>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</si>
  <si>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</si>
  <si>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</si>
  <si>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</si>
  <si>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</si>
  <si>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</si>
  <si>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</si>
  <si>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</si>
  <si>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</si>
  <si>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</si>
  <si>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</si>
  <si>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</si>
  <si>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</si>
  <si>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</si>
  <si>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</si>
  <si>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</si>
  <si>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</si>
  <si>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</si>
  <si>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</si>
  <si>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</si>
  <si>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</si>
  <si>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</si>
  <si>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</si>
  <si>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</si>
  <si>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</si>
  <si>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</si>
  <si>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</si>
  <si>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</si>
  <si>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</si>
  <si>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</si>
  <si>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</si>
  <si>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</si>
  <si>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</si>
  <si>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</si>
  <si>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</si>
  <si>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</si>
  <si>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</si>
  <si>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</si>
  <si>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</si>
  <si>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</si>
  <si>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</si>
  <si>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</si>
  <si>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</si>
  <si>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</si>
  <si>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</si>
  <si>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</si>
  <si>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</si>
  <si>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</si>
  <si>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</si>
  <si>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</si>
  <si>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</si>
  <si>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</si>
  <si>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</si>
  <si>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</si>
  <si>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</si>
  <si>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</si>
  <si>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</si>
  <si>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</si>
  <si>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</si>
  <si>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</si>
  <si>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</si>
  <si>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</si>
  <si>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</si>
  <si>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</si>
  <si>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</si>
  <si>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</si>
  <si>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</si>
  <si>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</si>
  <si>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</si>
  <si>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</si>
  <si>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</si>
  <si>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</si>
  <si>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</si>
  <si>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</si>
  <si>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</si>
  <si>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</si>
  <si>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</si>
  <si>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</si>
  <si>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</si>
  <si>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</si>
  <si>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</si>
  <si>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</si>
  <si>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</si>
  <si>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</si>
  <si>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</si>
  <si>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</si>
  <si>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</si>
  <si>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</si>
  <si>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</si>
  <si>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</si>
  <si>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</si>
  <si>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</si>
  <si>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</si>
  <si>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</si>
  <si>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</si>
  <si>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</si>
  <si>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</si>
  <si>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</si>
  <si>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</si>
  <si>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</si>
  <si>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</si>
  <si>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</si>
  <si>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</si>
  <si>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</si>
  <si>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</si>
  <si>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</si>
  <si>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</si>
  <si>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</si>
  <si>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</si>
  <si>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</si>
  <si>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</si>
  <si>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</si>
  <si>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</si>
  <si>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</si>
  <si>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</si>
  <si>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</si>
  <si>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</si>
  <si>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</si>
  <si>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</si>
  <si>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</si>
  <si>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</si>
  <si>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</si>
  <si>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</si>
  <si>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</si>
  <si>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</si>
  <si>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</si>
  <si>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</si>
  <si>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</si>
  <si>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</si>
  <si>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</si>
  <si>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</si>
  <si>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</si>
  <si>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</si>
  <si>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</si>
  <si>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</si>
  <si>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</si>
  <si>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</si>
  <si>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</si>
  <si>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</si>
  <si>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</si>
  <si>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</si>
  <si>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</si>
  <si>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</si>
  <si>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</si>
  <si>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</si>
  <si>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</si>
  <si>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</si>
  <si>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</si>
  <si>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</si>
  <si>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</si>
  <si>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</si>
  <si>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</si>
  <si>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</si>
  <si>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</si>
  <si>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</si>
  <si>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</si>
  <si>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</si>
  <si>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</si>
  <si>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</si>
  <si>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</si>
  <si>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</si>
  <si>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</si>
  <si>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</si>
  <si>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</si>
  <si>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</si>
  <si>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</si>
  <si>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</si>
  <si>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</si>
  <si>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</si>
  <si>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</si>
  <si>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</si>
  <si>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</si>
  <si>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</si>
  <si>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</si>
  <si>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</si>
  <si>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</si>
  <si>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</si>
  <si>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</si>
  <si>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</si>
  <si>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</si>
  <si>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</si>
  <si>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</si>
  <si>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</si>
  <si>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</si>
  <si>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</si>
  <si>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</si>
  <si>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</si>
  <si>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</si>
  <si>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</si>
  <si>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</si>
  <si>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</si>
  <si>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</si>
  <si>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</si>
  <si>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</si>
  <si>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</si>
  <si>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</si>
  <si>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</si>
  <si>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</si>
  <si>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</si>
  <si>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</si>
  <si>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</si>
  <si>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</si>
  <si>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</si>
  <si>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</si>
  <si>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</si>
  <si>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</si>
  <si>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</si>
  <si>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</si>
  <si>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</si>
  <si>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</si>
  <si>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</si>
  <si>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</si>
  <si>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</si>
  <si>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</si>
  <si>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</si>
  <si>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</si>
  <si>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</si>
  <si>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</si>
  <si>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</si>
  <si>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</si>
  <si>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</si>
  <si>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</si>
  <si>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</si>
  <si>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</si>
  <si>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</si>
  <si>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</si>
  <si>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</si>
  <si>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</si>
  <si>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</si>
  <si>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</si>
  <si>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</si>
  <si>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</si>
  <si>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</si>
  <si>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</si>
  <si>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</si>
  <si>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</si>
  <si>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</si>
  <si>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</si>
  <si>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</si>
  <si>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</si>
  <si>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</si>
  <si>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</si>
  <si>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</si>
  <si>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</si>
  <si>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</si>
  <si>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</si>
  <si>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</si>
  <si>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</si>
  <si>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</si>
  <si>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</si>
  <si>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</si>
  <si>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</si>
  <si>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</si>
  <si>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</si>
  <si>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</si>
  <si>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</si>
  <si>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</si>
  <si>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</si>
  <si>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</si>
  <si>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</si>
  <si>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</si>
  <si>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</si>
  <si>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</si>
  <si>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</si>
  <si>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</si>
  <si>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</si>
  <si>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</si>
  <si>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</si>
  <si>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</si>
  <si>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</si>
  <si>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</si>
  <si>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</si>
  <si>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</si>
  <si>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</si>
  <si>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</si>
  <si>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</si>
  <si>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</si>
  <si>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</si>
  <si>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</si>
  <si>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</si>
  <si>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</si>
  <si>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</si>
  <si>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</si>
  <si>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</si>
  <si>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</si>
  <si>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</si>
  <si>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</si>
  <si>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</si>
  <si>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</si>
  <si>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</si>
  <si>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</si>
  <si>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</si>
  <si>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</si>
  <si>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</si>
  <si>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</si>
  <si>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</si>
  <si>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</si>
  <si>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</si>
  <si>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</si>
  <si>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</si>
  <si>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</si>
  <si>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</si>
  <si>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</si>
  <si>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</si>
  <si>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</si>
  <si>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</si>
  <si>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</si>
  <si>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</si>
  <si>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</si>
  <si>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</si>
  <si>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</si>
  <si>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</si>
  <si>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</si>
  <si>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</si>
  <si>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</si>
  <si>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</si>
  <si>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</si>
  <si>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</si>
  <si>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</si>
  <si>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</si>
  <si>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</si>
  <si>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</si>
  <si>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</si>
  <si>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</si>
  <si>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</si>
  <si>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</si>
  <si>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</si>
  <si>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</si>
  <si>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</si>
  <si>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</si>
  <si>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</si>
  <si>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</si>
  <si>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</si>
  <si>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</si>
  <si>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</si>
  <si>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</si>
  <si>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</si>
  <si>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</si>
  <si>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</si>
  <si>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</si>
  <si>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</si>
  <si>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</si>
  <si>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</si>
  <si>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</si>
  <si>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</si>
  <si>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</si>
  <si>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</si>
  <si>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</si>
  <si>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</si>
  <si>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</si>
  <si>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</si>
  <si>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</si>
  <si>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</si>
  <si>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</si>
  <si>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</si>
  <si>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</si>
  <si>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</si>
  <si>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</si>
  <si>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</si>
  <si>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</si>
  <si>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</si>
  <si>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</si>
  <si>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</si>
  <si>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</si>
  <si>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</si>
  <si>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</si>
  <si>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</si>
  <si>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</si>
  <si>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</si>
  <si>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</si>
  <si>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</si>
  <si>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</si>
  <si>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</si>
  <si>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</si>
  <si>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</si>
  <si>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</si>
  <si>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</si>
  <si>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</si>
  <si>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</si>
  <si>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</si>
  <si>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</si>
  <si>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</si>
  <si>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</si>
  <si>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</si>
  <si>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</si>
  <si>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</si>
  <si>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</si>
  <si>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</si>
  <si>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</si>
  <si>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</si>
  <si>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</si>
  <si>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</si>
  <si>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</si>
  <si>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</si>
  <si>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</si>
  <si>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</si>
  <si>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</si>
  <si>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</si>
  <si>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</si>
  <si>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</si>
  <si>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</si>
  <si>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</si>
  <si>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</si>
  <si>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</si>
  <si>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</si>
  <si>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</si>
  <si>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</si>
  <si>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</si>
  <si>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</si>
  <si>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</si>
  <si>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</si>
  <si>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</si>
  <si>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</si>
  <si>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</si>
  <si>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</si>
  <si>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</si>
  <si>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</si>
  <si>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</si>
  <si>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</si>
  <si>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</si>
  <si>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</si>
  <si>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</si>
  <si>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</si>
  <si>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</si>
  <si>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</si>
  <si>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</si>
  <si>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</si>
  <si>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</si>
  <si>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</si>
  <si>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</si>
  <si>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</si>
  <si>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</si>
  <si>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</si>
  <si>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</si>
  <si>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</si>
  <si>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</si>
  <si>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</si>
  <si>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</si>
  <si>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</si>
  <si>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</si>
  <si>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</si>
  <si>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</si>
  <si>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</si>
  <si>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</si>
  <si>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</si>
  <si>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</si>
  <si>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</si>
  <si>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</si>
  <si>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</si>
  <si>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</si>
  <si>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</si>
  <si>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</si>
  <si>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</si>
  <si>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</si>
  <si>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</si>
  <si>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</si>
  <si>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</si>
  <si>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</si>
  <si>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</si>
  <si>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</si>
  <si>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</si>
  <si>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</si>
  <si>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</si>
  <si>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</si>
  <si>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</si>
  <si>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</si>
  <si>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</si>
  <si>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</si>
  <si>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</si>
  <si>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</si>
  <si>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</si>
  <si>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</si>
  <si>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</si>
  <si>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</si>
  <si>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</si>
  <si>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</si>
  <si>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</si>
  <si>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</si>
  <si>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</si>
  <si>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</si>
  <si>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</si>
  <si>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</si>
  <si>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</si>
  <si>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</si>
  <si>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</si>
  <si>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</si>
  <si>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</si>
  <si>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</si>
  <si>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</si>
  <si>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</si>
  <si>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</si>
  <si>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</si>
  <si>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</si>
  <si>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</si>
  <si>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</si>
  <si>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</si>
  <si>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</si>
  <si>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</si>
  <si>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</si>
  <si>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</si>
  <si>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</si>
  <si>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</si>
  <si>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</si>
  <si>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</si>
  <si>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</si>
  <si>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</si>
  <si>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</si>
  <si>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</si>
  <si>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</si>
  <si>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</si>
  <si>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</si>
  <si>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</si>
  <si>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</si>
  <si>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</si>
  <si>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</si>
  <si>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</si>
  <si>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</si>
  <si>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</si>
  <si>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</si>
  <si>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</si>
  <si>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</si>
  <si>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</si>
  <si>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</si>
  <si>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</si>
  <si>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</si>
  <si>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</si>
  <si>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</si>
  <si>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</si>
  <si>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</si>
  <si>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</si>
  <si>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</si>
  <si>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</si>
  <si>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</si>
  <si>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</si>
  <si>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</si>
  <si>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</si>
  <si>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</si>
  <si>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</si>
  <si>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</si>
  <si>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</si>
  <si>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</si>
  <si>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</si>
  <si>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</si>
  <si>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</si>
  <si>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</si>
  <si>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</si>
  <si>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</si>
  <si>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</si>
  <si>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</si>
  <si>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</si>
  <si>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</si>
  <si>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</si>
  <si>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</si>
  <si>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</si>
  <si>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</si>
  <si>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</si>
  <si>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</si>
  <si>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</si>
  <si>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</si>
  <si>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</si>
  <si>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</si>
  <si>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</si>
  <si>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</si>
  <si>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</si>
  <si>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</si>
  <si>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</si>
  <si>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</si>
  <si>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</si>
  <si>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</si>
  <si>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</si>
  <si>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</si>
  <si>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</si>
  <si>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</si>
  <si>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</si>
  <si>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</si>
  <si>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</si>
  <si>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</si>
  <si>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</si>
  <si>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</si>
  <si>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</si>
  <si>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</si>
  <si>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</si>
  <si>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</si>
  <si>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</si>
  <si>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</si>
  <si>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</si>
  <si>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</si>
  <si>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</si>
  <si>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</si>
  <si>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</si>
  <si>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</si>
  <si>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</si>
  <si>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</si>
  <si>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</si>
  <si>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</si>
  <si>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</si>
  <si>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</si>
  <si>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</si>
  <si>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</si>
  <si>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</si>
  <si>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</si>
  <si>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</si>
  <si>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</si>
  <si>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</si>
  <si>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</si>
  <si>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</si>
  <si>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</si>
  <si>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</si>
  <si>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</si>
  <si>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</si>
  <si>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</si>
  <si>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</si>
  <si>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</si>
  <si>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</si>
  <si>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</si>
  <si>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</si>
  <si>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</si>
  <si>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</si>
  <si>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</si>
  <si>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</si>
  <si>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</si>
  <si>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</si>
  <si>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</si>
  <si>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</si>
  <si>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</si>
  <si>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</si>
  <si>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</si>
  <si>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</si>
  <si>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</si>
  <si>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</si>
  <si>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</si>
  <si>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</si>
  <si>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</si>
  <si>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</si>
  <si>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</si>
  <si>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</si>
  <si>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</si>
  <si>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</si>
  <si>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</si>
  <si>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</si>
  <si>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</si>
  <si>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</si>
  <si>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</si>
  <si>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</si>
  <si>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</si>
  <si>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</si>
  <si>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</si>
  <si>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</si>
  <si>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</si>
  <si>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</si>
  <si>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</si>
  <si>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</si>
  <si>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</si>
  <si>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</si>
  <si>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</si>
  <si>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</si>
  <si>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</si>
  <si>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</si>
  <si>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</si>
  <si>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</si>
  <si>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</si>
  <si>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</si>
  <si>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</si>
  <si>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</si>
  <si>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</si>
  <si>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</si>
  <si>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</si>
  <si>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</si>
  <si>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</si>
  <si>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</si>
  <si>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</si>
  <si>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</si>
  <si>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</si>
  <si>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</si>
  <si>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</si>
  <si>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</si>
  <si>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</si>
  <si>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</si>
  <si>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</si>
  <si>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</si>
  <si>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</si>
  <si>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</si>
  <si>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</si>
  <si>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</si>
  <si>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</si>
  <si>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</si>
  <si>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</si>
  <si>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</si>
  <si>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</si>
  <si>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</si>
  <si>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</si>
  <si>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</si>
  <si>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</si>
  <si>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</si>
  <si>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</si>
  <si>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</si>
  <si>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</si>
  <si>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</si>
  <si>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</si>
  <si>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</si>
  <si>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</si>
  <si>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</si>
  <si>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</si>
  <si>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</si>
  <si>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</si>
  <si>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</si>
  <si>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</si>
  <si>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</si>
  <si>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</si>
  <si>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</si>
  <si>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</si>
  <si>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</si>
  <si>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</si>
  <si>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</si>
  <si>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</si>
  <si>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</si>
  <si>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</si>
  <si>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</si>
  <si>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</si>
  <si>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</si>
  <si>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</si>
  <si>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</si>
  <si>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</si>
  <si>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</si>
  <si>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</si>
  <si>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</si>
  <si>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</si>
  <si>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</si>
  <si>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</si>
  <si>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</si>
  <si>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</si>
  <si>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</si>
  <si>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</si>
  <si>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</si>
  <si>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</si>
  <si>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</si>
  <si>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</si>
  <si>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</si>
  <si>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</si>
  <si>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</si>
  <si>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</si>
  <si>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</si>
  <si>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</si>
  <si>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</si>
  <si>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</si>
  <si>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</si>
  <si>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</si>
  <si>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</si>
  <si>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</si>
  <si>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</si>
  <si>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</si>
  <si>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</si>
  <si>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</si>
  <si>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</si>
  <si>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</si>
  <si>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</si>
  <si>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</si>
  <si>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</si>
  <si>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</si>
  <si>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</si>
  <si>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</si>
  <si>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</si>
  <si>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</si>
  <si>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</si>
  <si>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</si>
  <si>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</si>
  <si>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</si>
  <si>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</si>
  <si>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</si>
  <si>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</si>
  <si>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</si>
  <si>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</si>
  <si>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</si>
  <si>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</si>
  <si>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</si>
  <si>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</si>
  <si>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</si>
  <si>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</si>
  <si>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</si>
  <si>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</si>
  <si>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</si>
  <si>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</si>
  <si>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</si>
  <si>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</si>
  <si>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</si>
  <si>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</si>
  <si>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</si>
  <si>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</si>
  <si>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</si>
  <si>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</si>
  <si>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</si>
  <si>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</si>
  <si>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</si>
  <si>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</si>
  <si>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</si>
  <si>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</si>
  <si>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</si>
  <si>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</si>
  <si>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</si>
  <si>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</si>
  <si>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</si>
  <si>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</si>
  <si>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</si>
  <si>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</si>
  <si>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</si>
  <si>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</si>
  <si>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</si>
  <si>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</si>
  <si>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</si>
  <si>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</si>
  <si>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</si>
  <si>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</si>
  <si>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</si>
  <si>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</si>
  <si>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</si>
  <si>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</si>
  <si>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</si>
  <si>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</si>
  <si>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</si>
  <si>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</si>
  <si>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</si>
  <si>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</si>
  <si>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</si>
  <si>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</si>
  <si>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</si>
  <si>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</si>
  <si>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</si>
  <si>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</si>
  <si>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</si>
  <si>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</si>
  <si>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</si>
  <si>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</si>
  <si>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</si>
  <si>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</si>
  <si>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</si>
  <si>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</si>
  <si>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</si>
  <si>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</si>
  <si>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</si>
  <si>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</si>
  <si>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</si>
  <si>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</si>
  <si>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</si>
  <si>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</si>
  <si>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</si>
  <si>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</si>
  <si>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</si>
  <si>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</si>
  <si>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</si>
  <si>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</si>
  <si>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</si>
  <si>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</si>
  <si>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</si>
  <si>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</si>
  <si>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</si>
  <si>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</si>
  <si>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</si>
  <si>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</si>
  <si>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</si>
  <si>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</si>
  <si>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</si>
  <si>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</si>
  <si>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</si>
  <si>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</si>
  <si>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</si>
  <si>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</si>
  <si>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</si>
  <si>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</si>
  <si>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</si>
  <si>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</si>
  <si>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</si>
  <si>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</si>
  <si>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</si>
  <si>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</si>
  <si>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</si>
  <si>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</si>
  <si>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</si>
  <si>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</si>
  <si>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</si>
  <si>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</si>
  <si>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</si>
  <si>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</si>
  <si>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</si>
  <si>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</si>
  <si>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</si>
  <si>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</si>
  <si>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</si>
  <si>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</si>
  <si>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</si>
  <si>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</si>
  <si>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</si>
  <si>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</si>
  <si>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</si>
  <si>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</si>
  <si>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</si>
  <si>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</si>
  <si>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</si>
  <si>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</si>
  <si>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</si>
  <si>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</si>
  <si>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</si>
  <si>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</si>
  <si>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</si>
  <si>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</si>
  <si>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</si>
  <si>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</si>
  <si>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</si>
  <si>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</si>
  <si>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</si>
  <si>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</si>
  <si>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</si>
  <si>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</si>
  <si>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</si>
  <si>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</si>
  <si>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</si>
  <si>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</si>
  <si>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</si>
  <si>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</si>
  <si>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</si>
  <si>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</si>
  <si>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</si>
  <si>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</si>
  <si>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</si>
  <si>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</si>
  <si>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</si>
  <si>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</si>
  <si>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</si>
  <si>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</si>
  <si>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</si>
  <si>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</si>
  <si>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</si>
  <si>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</si>
  <si>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</si>
  <si>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</si>
  <si>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</si>
  <si>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</si>
  <si>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</si>
  <si>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</si>
  <si>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</si>
  <si>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</si>
  <si>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</si>
  <si>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</si>
  <si>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</si>
  <si>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</si>
  <si>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</si>
  <si>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</si>
  <si>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</si>
  <si>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</si>
  <si>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</si>
  <si>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</si>
  <si>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</si>
  <si>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</si>
  <si>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</si>
  <si>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</si>
  <si>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</si>
  <si>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</si>
  <si>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</si>
  <si>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</si>
  <si>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</si>
  <si>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</si>
  <si>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</si>
  <si>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</si>
  <si>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</si>
  <si>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</si>
  <si>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</si>
  <si>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</si>
  <si>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</si>
  <si>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</si>
  <si>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</si>
  <si>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</si>
  <si>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</si>
  <si>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</si>
  <si>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</si>
  <si>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</si>
  <si>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</si>
  <si>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</si>
  <si>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</si>
  <si>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</si>
  <si>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</si>
  <si>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</si>
  <si>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</si>
  <si>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</si>
  <si>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</si>
  <si>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</si>
  <si>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</si>
  <si>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</si>
  <si>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</si>
  <si>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</si>
  <si>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</si>
  <si>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</si>
  <si>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</si>
  <si>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</si>
  <si>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</si>
  <si>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</si>
  <si>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</si>
  <si>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</si>
  <si>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</si>
  <si>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</si>
  <si>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</si>
  <si>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</si>
  <si>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</si>
  <si>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</si>
  <si>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</si>
  <si>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</si>
  <si>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</si>
  <si>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</si>
  <si>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</si>
  <si>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</si>
  <si>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</si>
  <si>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</si>
  <si>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</si>
  <si>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</si>
  <si>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</si>
  <si>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</si>
  <si>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</si>
  <si>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</si>
  <si>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</si>
  <si>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</si>
  <si>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</si>
  <si>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</si>
  <si>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</si>
  <si>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</si>
  <si>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</si>
  <si>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</si>
  <si>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</si>
  <si>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</si>
  <si>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</si>
  <si>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</si>
  <si>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</si>
  <si>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</si>
  <si>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</si>
  <si>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</si>
  <si>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</si>
  <si>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</si>
  <si>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</si>
  <si>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</si>
  <si>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</si>
  <si>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</si>
  <si>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</si>
  <si>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</si>
  <si>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</si>
  <si>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</si>
  <si>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</si>
  <si>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</si>
  <si>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</si>
  <si>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</si>
  <si>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</si>
  <si>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</si>
  <si>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</si>
  <si>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</si>
  <si>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</si>
  <si>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</si>
  <si>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</si>
  <si>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</si>
  <si>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</si>
  <si>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</si>
  <si>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</si>
  <si>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</si>
  <si>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</si>
  <si>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</si>
  <si>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</si>
  <si>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</si>
  <si>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</si>
  <si>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</si>
  <si>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</si>
  <si>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</si>
  <si>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</si>
  <si>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</si>
  <si>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</si>
  <si>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</si>
  <si>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</si>
  <si>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</si>
  <si>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</si>
  <si>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</si>
  <si>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</si>
  <si>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</si>
  <si>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</si>
  <si>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</si>
  <si>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</si>
  <si>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</si>
  <si>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</si>
  <si>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</si>
  <si>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</si>
  <si>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</si>
  <si>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</si>
  <si>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</si>
  <si>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</si>
  <si>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</si>
  <si>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</si>
  <si>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</si>
  <si>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</si>
  <si>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</si>
  <si>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</si>
  <si>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</si>
  <si>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</si>
  <si>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</si>
  <si>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</si>
  <si>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</si>
  <si>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</si>
  <si>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</si>
  <si>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</si>
  <si>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</si>
  <si>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</si>
  <si>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</si>
  <si>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</si>
  <si>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</si>
  <si>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</si>
  <si>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</si>
  <si>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</si>
  <si>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</si>
  <si>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</si>
  <si>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</si>
  <si>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</si>
  <si>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</si>
  <si>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</si>
  <si>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</si>
  <si>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</si>
  <si>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</si>
  <si>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</si>
  <si>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</si>
  <si>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</si>
  <si>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</si>
  <si>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</si>
  <si>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</si>
  <si>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</si>
  <si>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</si>
  <si>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</si>
  <si>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</si>
  <si>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</si>
  <si>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</si>
  <si>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</si>
  <si>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</si>
  <si>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</si>
  <si>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</si>
  <si>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</si>
  <si>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</si>
  <si>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</si>
  <si>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</si>
  <si>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</si>
  <si>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</si>
  <si>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</si>
  <si>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</si>
  <si>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</si>
  <si>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</si>
  <si>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</si>
  <si>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</si>
  <si>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</si>
  <si>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</si>
  <si>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</si>
  <si>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</si>
  <si>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</si>
  <si>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</si>
  <si>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</si>
  <si>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</si>
  <si>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</si>
  <si>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</si>
  <si>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</si>
  <si>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</si>
  <si>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</si>
  <si>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</si>
  <si>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</si>
  <si>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</si>
  <si>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</si>
  <si>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</si>
  <si>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</si>
  <si>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</si>
  <si>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</si>
  <si>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</si>
  <si>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</si>
  <si>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</si>
  <si>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</si>
  <si>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</si>
  <si>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</si>
  <si>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</si>
  <si>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</si>
  <si>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</si>
  <si>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</si>
  <si>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</si>
  <si>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</si>
  <si>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</si>
  <si>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</si>
  <si>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</si>
  <si>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</si>
  <si>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</si>
  <si>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</si>
  <si>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</si>
  <si>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</si>
  <si>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</si>
  <si>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</si>
  <si>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</si>
  <si>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</si>
  <si>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</si>
  <si>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</si>
  <si>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</si>
  <si>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</si>
  <si>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</si>
  <si>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</si>
  <si>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</si>
  <si>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</si>
  <si>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</si>
  <si>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</si>
  <si>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</si>
  <si>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</si>
  <si>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</si>
  <si>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</si>
  <si>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</si>
  <si>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</si>
  <si>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</si>
  <si>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</si>
  <si>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</si>
  <si>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</si>
  <si>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</si>
  <si>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</si>
  <si>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</si>
  <si>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</si>
  <si>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</si>
  <si>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</si>
  <si>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</si>
  <si>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</si>
  <si>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</si>
  <si>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</si>
  <si>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</si>
  <si>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</si>
  <si>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</si>
  <si>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</si>
  <si>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</si>
  <si>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</si>
  <si>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</si>
  <si>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</si>
  <si>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</si>
  <si>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</si>
  <si>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</si>
  <si>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</si>
  <si>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</si>
  <si>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</si>
  <si>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</si>
  <si>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</si>
  <si>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</si>
  <si>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</si>
  <si>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</si>
  <si>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</si>
  <si>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</si>
  <si>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</si>
  <si>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</si>
  <si>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</si>
  <si>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</si>
  <si>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</si>
  <si>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</si>
  <si>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</si>
  <si>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</si>
  <si>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</si>
  <si>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</si>
  <si>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</si>
  <si>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Construcción de mástil y otros</t>
  </si>
  <si>
    <t>Otros</t>
  </si>
  <si>
    <t>Guardasillas</t>
  </si>
  <si>
    <t>Caja Guarda llaves</t>
  </si>
  <si>
    <t>Planos aprobados</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</si>
  <si>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</si>
  <si>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</si>
  <si>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</si>
  <si>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</si>
  <si>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</si>
  <si>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</si>
  <si>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</si>
  <si>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</si>
  <si>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</si>
  <si>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</si>
  <si>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</si>
  <si>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</si>
  <si>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</si>
  <si>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</si>
  <si>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</si>
  <si>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</si>
  <si>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</si>
  <si>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</si>
  <si>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</si>
  <si>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</si>
  <si>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</si>
  <si>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</si>
  <si>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</si>
  <si>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</si>
  <si>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</si>
  <si>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</si>
  <si>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</si>
  <si>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</si>
  <si>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</si>
  <si>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</si>
  <si>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</si>
  <si>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</si>
  <si>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</si>
  <si>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</si>
  <si>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</si>
  <si>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</si>
  <si>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</si>
  <si>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</si>
  <si>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</si>
  <si>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</si>
  <si>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</si>
  <si>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</si>
  <si>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</si>
  <si>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</si>
  <si>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</si>
  <si>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</si>
  <si>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</si>
  <si>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</si>
  <si>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</si>
  <si>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</si>
  <si>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</si>
  <si>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</si>
  <si>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</si>
  <si>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</si>
  <si>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</si>
  <si>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</si>
  <si>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</si>
  <si>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</si>
  <si>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</si>
  <si>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</si>
  <si>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</si>
  <si>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</si>
  <si>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</si>
  <si>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</si>
  <si>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</si>
  <si>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</si>
  <si>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</si>
  <si>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</si>
  <si>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</si>
  <si>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</si>
  <si>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</si>
  <si>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</si>
  <si>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</si>
  <si>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</si>
  <si>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</si>
  <si>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</si>
  <si>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</si>
  <si>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</si>
  <si>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</si>
  <si>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</si>
  <si>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</si>
  <si>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</si>
  <si>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</si>
  <si>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</si>
  <si>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</si>
  <si>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</si>
  <si>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</si>
  <si>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</si>
  <si>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</si>
  <si>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</si>
  <si>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</si>
  <si>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</si>
  <si>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</si>
  <si>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</si>
  <si>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</si>
  <si>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</si>
  <si>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</si>
  <si>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</si>
  <si>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</si>
  <si>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</si>
  <si>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</si>
  <si>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</si>
  <si>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</si>
  <si>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</si>
  <si>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</si>
  <si>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</si>
  <si>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</si>
  <si>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</si>
  <si>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</si>
  <si>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</si>
  <si>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</si>
  <si>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</si>
  <si>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</si>
  <si>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</si>
  <si>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</si>
  <si>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</si>
  <si>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</si>
  <si>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</si>
  <si>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</si>
  <si>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</si>
  <si>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</si>
  <si>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</si>
  <si>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</si>
  <si>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</si>
  <si>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</si>
  <si>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</si>
  <si>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</si>
  <si>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</si>
  <si>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</si>
  <si>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</si>
  <si>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</si>
  <si>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</si>
  <si>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</si>
  <si>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</si>
  <si>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</si>
  <si>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</si>
  <si>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</si>
  <si>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</si>
  <si>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</si>
  <si>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</si>
  <si>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</si>
  <si>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</si>
  <si>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</si>
  <si>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</si>
  <si>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</si>
  <si>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</si>
  <si>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</si>
  <si>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</si>
  <si>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</si>
  <si>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</si>
  <si>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</si>
  <si>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</si>
  <si>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</si>
  <si>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</si>
  <si>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</si>
  <si>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</si>
  <si>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</si>
  <si>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</si>
  <si>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</si>
  <si>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</si>
  <si>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</si>
  <si>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</si>
  <si>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</si>
  <si>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</si>
  <si>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</si>
  <si>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</si>
  <si>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</si>
  <si>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</si>
  <si>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</si>
  <si>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</si>
  <si>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</si>
  <si>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</si>
  <si>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</si>
  <si>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</si>
  <si>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</si>
  <si>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</si>
  <si>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</si>
  <si>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</si>
  <si>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</si>
  <si>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</si>
  <si>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</si>
  <si>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</si>
  <si>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</si>
  <si>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</si>
  <si>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</si>
  <si>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</si>
  <si>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</si>
  <si>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</si>
  <si>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</si>
  <si>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</si>
  <si>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19.1</t>
  </si>
  <si>
    <t>19.3</t>
  </si>
  <si>
    <t>20.1</t>
  </si>
  <si>
    <t>21.1</t>
  </si>
  <si>
    <t>23.1</t>
  </si>
  <si>
    <t>23.2</t>
  </si>
  <si>
    <t>24.1</t>
  </si>
  <si>
    <t>24.2</t>
  </si>
  <si>
    <t>24.2.1</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</si>
  <si>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</si>
  <si>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</si>
  <si>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</si>
  <si>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</si>
  <si>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</si>
  <si>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</si>
  <si>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</si>
  <si>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</si>
  <si>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</si>
  <si>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</si>
  <si>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</si>
  <si>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</si>
  <si>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</si>
  <si>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</si>
  <si>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</si>
  <si>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</si>
  <si>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</si>
  <si>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</si>
  <si>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</si>
  <si>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</si>
  <si>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</si>
  <si>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</si>
  <si>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</si>
  <si>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</si>
  <si>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</si>
  <si>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</si>
  <si>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</si>
  <si>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</si>
  <si>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</si>
  <si>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</si>
  <si>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</si>
  <si>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</si>
  <si>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</si>
  <si>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</si>
  <si>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</si>
  <si>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</si>
  <si>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</si>
  <si>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</si>
  <si>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</si>
  <si>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</si>
  <si>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</si>
  <si>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</si>
  <si>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</si>
  <si>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</si>
  <si>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</si>
  <si>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</si>
  <si>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</si>
  <si>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</si>
  <si>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</si>
  <si>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</si>
  <si>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</si>
  <si>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</si>
  <si>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</si>
  <si>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</si>
  <si>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</si>
  <si>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</si>
  <si>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</si>
  <si>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</si>
  <si>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</si>
  <si>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</si>
  <si>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</si>
  <si>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</si>
  <si>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</si>
  <si>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</si>
  <si>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</si>
  <si>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</si>
  <si>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</si>
  <si>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</si>
  <si>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</si>
  <si>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</si>
  <si>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</si>
  <si>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</si>
  <si>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</si>
  <si>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</si>
  <si>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</si>
  <si>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</si>
  <si>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</si>
  <si>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</si>
  <si>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</si>
  <si>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</si>
  <si>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</si>
  <si>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</si>
  <si>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</si>
  <si>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</si>
  <si>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</si>
  <si>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</si>
  <si>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</si>
  <si>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Equipos de Aire Acondicionado 8000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</si>
  <si>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</si>
  <si>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</si>
  <si>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</si>
  <si>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</si>
  <si>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</si>
  <si>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</si>
  <si>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</si>
  <si>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</si>
  <si>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</si>
  <si>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</si>
  <si>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Bancos exteriores</t>
  </si>
  <si>
    <t>Limpieza de obra periódica de la obra y el obrador</t>
  </si>
  <si>
    <t>Limpieza final de la obra y el obrador</t>
  </si>
  <si>
    <t>Mastil</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</si>
  <si>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</si>
  <si>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</si>
  <si>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</si>
  <si>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</si>
  <si>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</si>
  <si>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</si>
  <si>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</si>
  <si>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</si>
  <si>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</si>
  <si>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</si>
  <si>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</si>
  <si>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</si>
  <si>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</si>
  <si>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6.1.10</t>
  </si>
  <si>
    <t>9.1.2</t>
  </si>
  <si>
    <t>10.1.3</t>
  </si>
  <si>
    <t>11.2.45</t>
  </si>
  <si>
    <t>11.2.46</t>
  </si>
  <si>
    <t>11.4.2.1</t>
  </si>
  <si>
    <t>11.4.2.2</t>
  </si>
  <si>
    <t>12.1.5.4</t>
  </si>
  <si>
    <t>12.1.5.5</t>
  </si>
  <si>
    <t>12.1.5.6</t>
  </si>
  <si>
    <t>12.3.4</t>
  </si>
  <si>
    <t>12.7.1.1</t>
  </si>
  <si>
    <t>12.7.2.1</t>
  </si>
  <si>
    <t>12.7.2.2</t>
  </si>
  <si>
    <t>12.9.1.1</t>
  </si>
  <si>
    <t>12.9.1.2</t>
  </si>
  <si>
    <t>12.9.1.3</t>
  </si>
  <si>
    <t>12.9.1.4</t>
  </si>
  <si>
    <t>16.1.1</t>
  </si>
  <si>
    <t>16.1.2</t>
  </si>
  <si>
    <t>16.1.3</t>
  </si>
  <si>
    <t>17.1.3.1</t>
  </si>
  <si>
    <t>17.1.3.2</t>
  </si>
  <si>
    <t>17.1.3.3</t>
  </si>
  <si>
    <t>17.1.3.4</t>
  </si>
  <si>
    <t>17.1.3.5</t>
  </si>
  <si>
    <t>17.1.3.6</t>
  </si>
  <si>
    <t>17.2.2.1</t>
  </si>
  <si>
    <t>17.2.2.2</t>
  </si>
  <si>
    <t>17.2.2.3</t>
  </si>
  <si>
    <t>INDEC-MO - 51560-12</t>
  </si>
  <si>
    <t>INDEC-PB - 42120-2</t>
  </si>
  <si>
    <t>INDEC-CM - 46340-31</t>
  </si>
  <si>
    <t>INDEC-PB - 42999-2</t>
  </si>
  <si>
    <t>INDEC-PB - 36320-1</t>
  </si>
  <si>
    <t>INDEC-PB - 35110-3</t>
  </si>
  <si>
    <t>INDEC-GG 83107-1</t>
  </si>
  <si>
    <t>INDEC-CM - 37540-11</t>
  </si>
  <si>
    <t>INDEC-CM - 37510-11</t>
  </si>
  <si>
    <t>Tabiques</t>
  </si>
  <si>
    <t>Revoque  impermeable</t>
  </si>
  <si>
    <t>Antepechos</t>
  </si>
  <si>
    <t>De hormigón</t>
  </si>
  <si>
    <t>Acrílico con color incorporado</t>
  </si>
  <si>
    <t>Pisos de mosaico granítico (0,30 x 0,30)</t>
  </si>
  <si>
    <t>De hormigón armado fratasado</t>
  </si>
  <si>
    <t>De hormigón fratazado</t>
  </si>
  <si>
    <t>Piso consolidado de grancilla + fillet</t>
  </si>
  <si>
    <t>Chapa artística microperforada</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</si>
  <si>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</si>
  <si>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</si>
  <si>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</si>
  <si>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</si>
  <si>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</si>
  <si>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</si>
  <si>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</si>
  <si>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</si>
  <si>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</si>
  <si>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</si>
  <si>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</si>
  <si>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</si>
  <si>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</si>
  <si>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</si>
  <si>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 xml:space="preserve">Equipo de bombeo  </t>
  </si>
  <si>
    <t>Lavamanos AºIº</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</si>
  <si>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</si>
  <si>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</si>
  <si>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</si>
  <si>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</si>
  <si>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</si>
  <si>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</si>
  <si>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</si>
  <si>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</si>
  <si>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</si>
  <si>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</si>
  <si>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</si>
  <si>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</si>
  <si>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</si>
  <si>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</si>
  <si>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</si>
  <si>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</si>
  <si>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</si>
  <si>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</si>
  <si>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</si>
  <si>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</si>
  <si>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</si>
  <si>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</si>
  <si>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</si>
  <si>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</si>
  <si>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</si>
  <si>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</si>
  <si>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</si>
  <si>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</si>
  <si>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6.2.3</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</si>
  <si>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</si>
  <si>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</si>
  <si>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</si>
  <si>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</si>
  <si>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</si>
  <si>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</si>
  <si>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</si>
  <si>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</si>
  <si>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</si>
  <si>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</si>
  <si>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</si>
  <si>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</si>
  <si>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</si>
  <si>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</si>
  <si>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</si>
  <si>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</si>
  <si>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</si>
  <si>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</si>
  <si>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</si>
  <si>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</si>
  <si>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</si>
  <si>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</si>
  <si>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</si>
  <si>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</si>
  <si>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</si>
  <si>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</si>
  <si>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</si>
  <si>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</si>
  <si>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</si>
  <si>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</si>
  <si>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24.1.1</t>
  </si>
  <si>
    <t>24.2.2</t>
  </si>
  <si>
    <t>24.2.3</t>
  </si>
  <si>
    <t>24.2.4</t>
  </si>
  <si>
    <t>12.6.2.8</t>
  </si>
  <si>
    <t>17.1.1.1</t>
  </si>
  <si>
    <t>17.1.1.2</t>
  </si>
  <si>
    <t>17.1.2.1</t>
  </si>
  <si>
    <t>17.1.2.2</t>
  </si>
  <si>
    <t>17.1.4.1</t>
  </si>
  <si>
    <t>SUBSECRETARIA DE ARQUITECTURA</t>
  </si>
  <si>
    <t>ESCUELA SECUNDARIA Bº PIE DE PALO</t>
  </si>
  <si>
    <t>CAUCETE - SAN JUAN</t>
  </si>
  <si>
    <t>2.1.4</t>
  </si>
  <si>
    <t xml:space="preserve">Terraplenamientos  </t>
  </si>
  <si>
    <t>Tabiques de  Hº Aº</t>
  </si>
  <si>
    <t>Zócalo cementicio</t>
  </si>
  <si>
    <t>Caño PVC Ø 160</t>
  </si>
  <si>
    <t>12.10.2</t>
  </si>
  <si>
    <t>Conexión de cloaca</t>
  </si>
  <si>
    <t>Sistema de bombeo Contra Incendio</t>
  </si>
  <si>
    <t>Tablero eléctrico</t>
  </si>
  <si>
    <t>Grupo electrogeno</t>
  </si>
  <si>
    <t>Instalación de aire acondicionado frio - calor</t>
  </si>
  <si>
    <t>21.1.1</t>
  </si>
  <si>
    <t>22.8</t>
  </si>
  <si>
    <t>Provisión de Equipamiento Deportivo</t>
  </si>
  <si>
    <t>24.3</t>
  </si>
  <si>
    <t>mes</t>
  </si>
  <si>
    <t>12.1.5.7</t>
  </si>
  <si>
    <t>24.3.1</t>
  </si>
  <si>
    <t>24.3.4</t>
  </si>
  <si>
    <t>24.3.2</t>
  </si>
  <si>
    <t>24.3.3</t>
  </si>
  <si>
    <t>24.3.5</t>
  </si>
  <si>
    <t>24.3.6</t>
  </si>
  <si>
    <t>24.3.7</t>
  </si>
  <si>
    <t>24.3.8</t>
  </si>
  <si>
    <t>24.3.9</t>
  </si>
  <si>
    <t>24.3.10</t>
  </si>
  <si>
    <t>Sistema de bombeo Sanitario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</si>
</sst>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PTyCI!$E$337:$Q$337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PTyCI!$E$338:$Q$338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PTyCI!$E$340:$Q$340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PTyCI!$E$341:$Q$341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4140625" defaultRowHeight="15" customHeight="1" x14ac:dyDescent="0.25"/>
  <cols>
    <col min="1" max="1" width="22" style="228" bestFit="1" customWidth="1"/>
    <col min="2" max="2" width="6.109375" style="229" customWidth="1"/>
    <col min="3" max="3" width="1.44140625" style="228" customWidth="1"/>
    <col min="4" max="4" width="2.6640625" style="229" customWidth="1"/>
    <col min="5" max="5" width="33.88671875" style="228" customWidth="1"/>
    <col min="6" max="16384" width="11.441406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16384" width="11.44140625" style="2"/>
  </cols>
  <sheetData>
    <row r="1" spans="1:6" ht="20.100000000000001" customHeight="1" x14ac:dyDescent="0.25">
      <c r="A1" s="3" t="s">
        <v>11</v>
      </c>
      <c r="B1" s="3" t="str">
        <f>Comitente</f>
        <v>SUBSECRETARIA DE ARQUITECTURA</v>
      </c>
      <c r="E1" s="4"/>
    </row>
    <row r="2" spans="1:6" s="5" customFormat="1" ht="20.100000000000001" customHeight="1" x14ac:dyDescent="0.25">
      <c r="A2" s="11" t="s">
        <v>12</v>
      </c>
      <c r="B2" s="11" t="str">
        <f>Obra</f>
        <v>ESCUELA SECUNDARIA Bº PIE DE PALO</v>
      </c>
    </row>
    <row r="3" spans="1:6" s="5" customFormat="1" ht="20.100000000000001" customHeight="1" x14ac:dyDescent="0.25">
      <c r="A3" s="11" t="s">
        <v>16</v>
      </c>
      <c r="B3" s="11" t="str">
        <f>Ubicación</f>
        <v>CAUCETE - SAN JUAN</v>
      </c>
    </row>
    <row r="4" spans="1:6" s="5" customFormat="1" ht="20.100000000000001" customHeight="1" x14ac:dyDescent="0.25">
      <c r="A4" s="11" t="s">
        <v>15</v>
      </c>
      <c r="B4" s="12">
        <f>Licitación_N°</f>
        <v>0</v>
      </c>
    </row>
    <row r="5" spans="1:6" s="5" customFormat="1" ht="20.100000000000001" customHeight="1" x14ac:dyDescent="0.25">
      <c r="A5" s="11" t="s">
        <v>13</v>
      </c>
      <c r="B5" s="11">
        <f>Contratista</f>
        <v>0</v>
      </c>
    </row>
    <row r="6" spans="1:6" ht="20.100000000000001" customHeight="1" x14ac:dyDescent="0.25">
      <c r="A6" s="3"/>
      <c r="B6" s="3"/>
      <c r="C6" s="3"/>
      <c r="D6" s="3"/>
      <c r="E6" s="3"/>
      <c r="F6" s="3"/>
    </row>
    <row r="7" spans="1:6" ht="20.100000000000001" customHeight="1" x14ac:dyDescent="0.25">
      <c r="A7" s="351" t="s">
        <v>40</v>
      </c>
      <c r="B7" s="352"/>
      <c r="C7" s="352"/>
      <c r="D7" s="352"/>
      <c r="E7" s="353"/>
    </row>
    <row r="8" spans="1:6" ht="20.100000000000001" customHeight="1" x14ac:dyDescent="0.25">
      <c r="A8" s="354" t="s">
        <v>599</v>
      </c>
      <c r="B8" s="355"/>
      <c r="C8" s="356"/>
      <c r="D8" s="356"/>
      <c r="E8" s="357"/>
    </row>
    <row r="10" spans="1:6" ht="20.100000000000001" customHeight="1" x14ac:dyDescent="0.25">
      <c r="A10" s="360"/>
      <c r="B10" s="361"/>
      <c r="C10" s="63" t="s">
        <v>44</v>
      </c>
      <c r="D10" s="64" t="s">
        <v>41</v>
      </c>
      <c r="E10" s="64" t="s">
        <v>42</v>
      </c>
    </row>
    <row r="11" spans="1:6" ht="20.100000000000001" customHeight="1" x14ac:dyDescent="0.25">
      <c r="A11" s="358" t="s">
        <v>1017</v>
      </c>
      <c r="B11" s="359"/>
      <c r="C11" s="84">
        <f>ROUND(SUBTOTAL(9,C12:C34),2)</f>
        <v>0</v>
      </c>
      <c r="D11" s="14">
        <f>SUBTOTAL(9,D12:D34)</f>
        <v>0</v>
      </c>
      <c r="E11" s="10"/>
    </row>
    <row r="12" spans="1:6" ht="20.100000000000001" customHeight="1" x14ac:dyDescent="0.25">
      <c r="A12" s="134"/>
      <c r="B12" s="135"/>
      <c r="C12" s="136"/>
      <c r="D12" s="13">
        <f t="shared" ref="D12:D34" si="0">IFERROR(C12/GG_Obra,0)</f>
        <v>0</v>
      </c>
      <c r="E12" s="13">
        <f t="shared" ref="E12:E34" si="1">IFERROR(C12/Gastos_Generales_Pesos,0)</f>
        <v>0</v>
      </c>
    </row>
    <row r="13" spans="1:6" ht="20.100000000000001" customHeight="1" x14ac:dyDescent="0.25">
      <c r="A13" s="134"/>
      <c r="B13" s="135"/>
      <c r="C13" s="136"/>
      <c r="D13" s="13">
        <f t="shared" si="0"/>
        <v>0</v>
      </c>
      <c r="E13" s="13">
        <f t="shared" si="1"/>
        <v>0</v>
      </c>
    </row>
    <row r="14" spans="1:6" ht="20.100000000000001" customHeight="1" x14ac:dyDescent="0.25">
      <c r="A14" s="134"/>
      <c r="B14" s="135"/>
      <c r="C14" s="136"/>
      <c r="D14" s="13">
        <f t="shared" si="0"/>
        <v>0</v>
      </c>
      <c r="E14" s="13">
        <f t="shared" si="1"/>
        <v>0</v>
      </c>
    </row>
    <row r="15" spans="1:6" ht="20.100000000000001" customHeight="1" x14ac:dyDescent="0.25">
      <c r="A15" s="134"/>
      <c r="B15" s="135"/>
      <c r="C15" s="136"/>
      <c r="D15" s="13">
        <f t="shared" si="0"/>
        <v>0</v>
      </c>
      <c r="E15" s="13">
        <f t="shared" si="1"/>
        <v>0</v>
      </c>
    </row>
    <row r="16" spans="1:6" ht="20.100000000000001" customHeight="1" x14ac:dyDescent="0.25">
      <c r="A16" s="134"/>
      <c r="B16" s="135"/>
      <c r="C16" s="136"/>
      <c r="D16" s="13">
        <f t="shared" si="0"/>
        <v>0</v>
      </c>
      <c r="E16" s="13">
        <f t="shared" si="1"/>
        <v>0</v>
      </c>
    </row>
    <row r="17" spans="1:5" ht="20.100000000000001" customHeight="1" x14ac:dyDescent="0.25">
      <c r="A17" s="360"/>
      <c r="B17" s="361"/>
      <c r="C17" s="85"/>
      <c r="D17" s="13">
        <f t="shared" si="0"/>
        <v>0</v>
      </c>
      <c r="E17" s="13">
        <f t="shared" si="1"/>
        <v>0</v>
      </c>
    </row>
    <row r="18" spans="1:5" ht="20.100000000000001" customHeight="1" x14ac:dyDescent="0.25">
      <c r="A18" s="360"/>
      <c r="B18" s="361"/>
      <c r="C18" s="85"/>
      <c r="D18" s="13">
        <f t="shared" si="0"/>
        <v>0</v>
      </c>
      <c r="E18" s="13">
        <f t="shared" si="1"/>
        <v>0</v>
      </c>
    </row>
    <row r="19" spans="1:5" ht="20.100000000000001" customHeight="1" x14ac:dyDescent="0.25">
      <c r="A19" s="360"/>
      <c r="B19" s="361"/>
      <c r="C19" s="85"/>
      <c r="D19" s="13">
        <f t="shared" si="0"/>
        <v>0</v>
      </c>
      <c r="E19" s="13">
        <f t="shared" si="1"/>
        <v>0</v>
      </c>
    </row>
    <row r="20" spans="1:5" ht="20.100000000000001" customHeight="1" x14ac:dyDescent="0.25">
      <c r="A20" s="360"/>
      <c r="B20" s="361"/>
      <c r="C20" s="85"/>
      <c r="D20" s="13">
        <f t="shared" si="0"/>
        <v>0</v>
      </c>
      <c r="E20" s="13">
        <f t="shared" si="1"/>
        <v>0</v>
      </c>
    </row>
    <row r="21" spans="1:5" ht="20.100000000000001" customHeight="1" x14ac:dyDescent="0.25">
      <c r="A21" s="360"/>
      <c r="B21" s="361"/>
      <c r="C21" s="85"/>
      <c r="D21" s="13">
        <f t="shared" si="0"/>
        <v>0</v>
      </c>
      <c r="E21" s="13">
        <f t="shared" si="1"/>
        <v>0</v>
      </c>
    </row>
    <row r="22" spans="1:5" ht="20.100000000000001" customHeight="1" x14ac:dyDescent="0.25">
      <c r="A22" s="360"/>
      <c r="B22" s="361"/>
      <c r="C22" s="85"/>
      <c r="D22" s="13">
        <f t="shared" si="0"/>
        <v>0</v>
      </c>
      <c r="E22" s="13">
        <f t="shared" si="1"/>
        <v>0</v>
      </c>
    </row>
    <row r="23" spans="1:5" ht="20.100000000000001" customHeight="1" x14ac:dyDescent="0.25">
      <c r="A23" s="360"/>
      <c r="B23" s="361"/>
      <c r="C23" s="85"/>
      <c r="D23" s="13">
        <f t="shared" si="0"/>
        <v>0</v>
      </c>
      <c r="E23" s="13">
        <f t="shared" si="1"/>
        <v>0</v>
      </c>
    </row>
    <row r="24" spans="1:5" ht="20.100000000000001" customHeight="1" x14ac:dyDescent="0.25">
      <c r="A24" s="360"/>
      <c r="B24" s="361"/>
      <c r="C24" s="85"/>
      <c r="D24" s="13">
        <f t="shared" si="0"/>
        <v>0</v>
      </c>
      <c r="E24" s="13">
        <f t="shared" si="1"/>
        <v>0</v>
      </c>
    </row>
    <row r="25" spans="1:5" ht="20.100000000000001" customHeight="1" x14ac:dyDescent="0.25">
      <c r="A25" s="360"/>
      <c r="B25" s="361"/>
      <c r="C25" s="85"/>
      <c r="D25" s="13">
        <f t="shared" ref="D25:D28" si="2">IFERROR(C25/GG_Obra,0)</f>
        <v>0</v>
      </c>
      <c r="E25" s="13">
        <f t="shared" ref="E25:E28" si="3">IFERROR(C25/Gastos_Generales_Pesos,0)</f>
        <v>0</v>
      </c>
    </row>
    <row r="26" spans="1:5" ht="20.100000000000001" customHeight="1" x14ac:dyDescent="0.25">
      <c r="A26" s="360"/>
      <c r="B26" s="361"/>
      <c r="C26" s="85"/>
      <c r="D26" s="13">
        <f t="shared" si="2"/>
        <v>0</v>
      </c>
      <c r="E26" s="13">
        <f t="shared" si="3"/>
        <v>0</v>
      </c>
    </row>
    <row r="27" spans="1:5" ht="20.100000000000001" customHeight="1" x14ac:dyDescent="0.25">
      <c r="A27" s="360"/>
      <c r="B27" s="361"/>
      <c r="C27" s="85"/>
      <c r="D27" s="13">
        <f t="shared" si="2"/>
        <v>0</v>
      </c>
      <c r="E27" s="13">
        <f t="shared" si="3"/>
        <v>0</v>
      </c>
    </row>
    <row r="28" spans="1:5" ht="20.100000000000001" customHeight="1" x14ac:dyDescent="0.25">
      <c r="A28" s="360"/>
      <c r="B28" s="361"/>
      <c r="C28" s="85"/>
      <c r="D28" s="13">
        <f t="shared" si="2"/>
        <v>0</v>
      </c>
      <c r="E28" s="13">
        <f t="shared" si="3"/>
        <v>0</v>
      </c>
    </row>
    <row r="29" spans="1:5" ht="20.100000000000001" customHeight="1" x14ac:dyDescent="0.25">
      <c r="A29" s="360"/>
      <c r="B29" s="361"/>
      <c r="C29" s="85"/>
      <c r="D29" s="13">
        <f t="shared" si="0"/>
        <v>0</v>
      </c>
      <c r="E29" s="13">
        <f t="shared" si="1"/>
        <v>0</v>
      </c>
    </row>
    <row r="30" spans="1:5" ht="20.100000000000001" customHeight="1" x14ac:dyDescent="0.25">
      <c r="A30" s="360"/>
      <c r="B30" s="361"/>
      <c r="C30" s="85"/>
      <c r="D30" s="13">
        <f t="shared" si="0"/>
        <v>0</v>
      </c>
      <c r="E30" s="13">
        <f t="shared" si="1"/>
        <v>0</v>
      </c>
    </row>
    <row r="31" spans="1:5" ht="20.100000000000001" customHeight="1" x14ac:dyDescent="0.25">
      <c r="A31" s="360"/>
      <c r="B31" s="361"/>
      <c r="C31" s="85"/>
      <c r="D31" s="13">
        <f t="shared" si="0"/>
        <v>0</v>
      </c>
      <c r="E31" s="13">
        <f t="shared" si="1"/>
        <v>0</v>
      </c>
    </row>
    <row r="32" spans="1:5" ht="20.100000000000001" customHeight="1" x14ac:dyDescent="0.25">
      <c r="A32" s="360"/>
      <c r="B32" s="361"/>
      <c r="C32" s="85"/>
      <c r="D32" s="13">
        <f t="shared" si="0"/>
        <v>0</v>
      </c>
      <c r="E32" s="13">
        <f t="shared" si="1"/>
        <v>0</v>
      </c>
    </row>
    <row r="33" spans="1:5" ht="20.100000000000001" customHeight="1" x14ac:dyDescent="0.25">
      <c r="A33" s="360"/>
      <c r="B33" s="361"/>
      <c r="C33" s="85"/>
      <c r="D33" s="13">
        <f t="shared" si="0"/>
        <v>0</v>
      </c>
      <c r="E33" s="13">
        <f t="shared" si="1"/>
        <v>0</v>
      </c>
    </row>
    <row r="34" spans="1:5" ht="20.100000000000001" customHeight="1" x14ac:dyDescent="0.25">
      <c r="A34" s="360"/>
      <c r="B34" s="361"/>
      <c r="C34" s="85"/>
      <c r="D34" s="13">
        <f t="shared" si="0"/>
        <v>0</v>
      </c>
      <c r="E34" s="13">
        <f t="shared" si="1"/>
        <v>0</v>
      </c>
    </row>
    <row r="35" spans="1:5" ht="20.100000000000001" customHeight="1" x14ac:dyDescent="0.25">
      <c r="A35" s="65"/>
      <c r="E35" s="66"/>
    </row>
    <row r="36" spans="1:5" ht="20.100000000000001" customHeight="1" x14ac:dyDescent="0.25">
      <c r="A36" s="358" t="s">
        <v>43</v>
      </c>
      <c r="B36" s="359"/>
      <c r="C36" s="84">
        <f>ROUND(SUBTOTAL(9,C37:C73),2)</f>
        <v>0</v>
      </c>
      <c r="D36" s="61">
        <f>SUBTOTAL(9,D37:D80)</f>
        <v>0</v>
      </c>
      <c r="E36" s="66"/>
    </row>
    <row r="37" spans="1:5" ht="20.100000000000001" customHeight="1" x14ac:dyDescent="0.25">
      <c r="A37" s="130"/>
      <c r="B37" s="131"/>
      <c r="C37" s="132"/>
      <c r="D37" s="13">
        <f t="shared" ref="D37:D73" si="4">IFERROR(C37/GG_Empresa,0)</f>
        <v>0</v>
      </c>
      <c r="E37" s="13">
        <f t="shared" ref="E37:E73" si="5">IFERROR(C37/Gastos_Generales_Pesos,0)</f>
        <v>0</v>
      </c>
    </row>
    <row r="38" spans="1:5" ht="20.100000000000001" customHeight="1" x14ac:dyDescent="0.25">
      <c r="A38" s="130"/>
      <c r="B38" s="131"/>
      <c r="C38" s="132"/>
      <c r="D38" s="13">
        <f t="shared" si="4"/>
        <v>0</v>
      </c>
      <c r="E38" s="13">
        <f t="shared" si="5"/>
        <v>0</v>
      </c>
    </row>
    <row r="39" spans="1:5" ht="20.100000000000001" customHeight="1" x14ac:dyDescent="0.25">
      <c r="A39" s="130"/>
      <c r="B39" s="131"/>
      <c r="C39" s="132"/>
      <c r="D39" s="13">
        <f t="shared" si="4"/>
        <v>0</v>
      </c>
      <c r="E39" s="13">
        <f t="shared" si="5"/>
        <v>0</v>
      </c>
    </row>
    <row r="40" spans="1:5" ht="20.100000000000001" customHeight="1" x14ac:dyDescent="0.25">
      <c r="A40" s="130"/>
      <c r="B40" s="131"/>
      <c r="C40" s="132"/>
      <c r="D40" s="13">
        <f t="shared" si="4"/>
        <v>0</v>
      </c>
      <c r="E40" s="13">
        <f t="shared" si="5"/>
        <v>0</v>
      </c>
    </row>
    <row r="41" spans="1:5" ht="20.100000000000001" customHeight="1" x14ac:dyDescent="0.25">
      <c r="A41" s="130"/>
      <c r="B41" s="131"/>
      <c r="C41" s="132"/>
      <c r="D41" s="13">
        <f t="shared" ref="D41:D60" si="6">IFERROR(C41/GG_Empresa,0)</f>
        <v>0</v>
      </c>
      <c r="E41" s="13">
        <f t="shared" ref="E41:E60" si="7">IFERROR(C41/Gastos_Generales_Pesos,0)</f>
        <v>0</v>
      </c>
    </row>
    <row r="42" spans="1:5" ht="20.100000000000001" customHeight="1" x14ac:dyDescent="0.25">
      <c r="A42" s="130"/>
      <c r="B42" s="131"/>
      <c r="C42" s="132"/>
      <c r="D42" s="13">
        <f t="shared" si="6"/>
        <v>0</v>
      </c>
      <c r="E42" s="13">
        <f t="shared" si="7"/>
        <v>0</v>
      </c>
    </row>
    <row r="43" spans="1:5" ht="20.100000000000001" customHeight="1" x14ac:dyDescent="0.25">
      <c r="A43" s="130"/>
      <c r="B43" s="131"/>
      <c r="C43" s="132"/>
      <c r="D43" s="13">
        <f t="shared" si="6"/>
        <v>0</v>
      </c>
      <c r="E43" s="13">
        <f t="shared" si="7"/>
        <v>0</v>
      </c>
    </row>
    <row r="44" spans="1:5" ht="20.100000000000001" customHeight="1" x14ac:dyDescent="0.25">
      <c r="A44" s="130"/>
      <c r="B44" s="131"/>
      <c r="C44" s="132"/>
      <c r="D44" s="13">
        <f t="shared" si="6"/>
        <v>0</v>
      </c>
      <c r="E44" s="13">
        <f t="shared" si="7"/>
        <v>0</v>
      </c>
    </row>
    <row r="45" spans="1:5" ht="20.100000000000001" customHeight="1" x14ac:dyDescent="0.25">
      <c r="A45" s="130"/>
      <c r="B45" s="131"/>
      <c r="C45" s="132"/>
      <c r="D45" s="13">
        <f t="shared" si="6"/>
        <v>0</v>
      </c>
      <c r="E45" s="13">
        <f t="shared" si="7"/>
        <v>0</v>
      </c>
    </row>
    <row r="46" spans="1:5" ht="20.100000000000001" customHeight="1" x14ac:dyDescent="0.25">
      <c r="A46" s="130"/>
      <c r="B46" s="131"/>
      <c r="C46" s="132"/>
      <c r="D46" s="13">
        <f t="shared" si="6"/>
        <v>0</v>
      </c>
      <c r="E46" s="13">
        <f t="shared" si="7"/>
        <v>0</v>
      </c>
    </row>
    <row r="47" spans="1:5" ht="20.100000000000001" customHeight="1" x14ac:dyDescent="0.25">
      <c r="A47" s="130"/>
      <c r="B47" s="131"/>
      <c r="C47" s="132"/>
      <c r="D47" s="13">
        <f t="shared" si="6"/>
        <v>0</v>
      </c>
      <c r="E47" s="13">
        <f t="shared" si="7"/>
        <v>0</v>
      </c>
    </row>
    <row r="48" spans="1:5" ht="20.100000000000001" customHeight="1" x14ac:dyDescent="0.25">
      <c r="A48" s="130"/>
      <c r="B48" s="131"/>
      <c r="C48" s="132"/>
      <c r="D48" s="13">
        <f t="shared" si="6"/>
        <v>0</v>
      </c>
      <c r="E48" s="13">
        <f t="shared" si="7"/>
        <v>0</v>
      </c>
    </row>
    <row r="49" spans="1:5" ht="20.100000000000001" customHeight="1" x14ac:dyDescent="0.25">
      <c r="A49" s="130"/>
      <c r="B49" s="131"/>
      <c r="C49" s="132"/>
      <c r="D49" s="13">
        <f t="shared" si="6"/>
        <v>0</v>
      </c>
      <c r="E49" s="13">
        <f t="shared" si="7"/>
        <v>0</v>
      </c>
    </row>
    <row r="50" spans="1:5" ht="20.100000000000001" customHeight="1" x14ac:dyDescent="0.25">
      <c r="A50" s="130"/>
      <c r="B50" s="131"/>
      <c r="C50" s="132"/>
      <c r="D50" s="13">
        <f t="shared" si="6"/>
        <v>0</v>
      </c>
      <c r="E50" s="13">
        <f t="shared" si="7"/>
        <v>0</v>
      </c>
    </row>
    <row r="51" spans="1:5" ht="20.100000000000001" customHeight="1" x14ac:dyDescent="0.25">
      <c r="A51" s="130"/>
      <c r="B51" s="131"/>
      <c r="C51" s="132"/>
      <c r="D51" s="13">
        <f t="shared" si="6"/>
        <v>0</v>
      </c>
      <c r="E51" s="13">
        <f t="shared" si="7"/>
        <v>0</v>
      </c>
    </row>
    <row r="52" spans="1:5" ht="20.100000000000001" customHeight="1" x14ac:dyDescent="0.25">
      <c r="A52" s="130"/>
      <c r="B52" s="131"/>
      <c r="C52" s="132"/>
      <c r="D52" s="13">
        <f t="shared" si="6"/>
        <v>0</v>
      </c>
      <c r="E52" s="13">
        <f t="shared" si="7"/>
        <v>0</v>
      </c>
    </row>
    <row r="53" spans="1:5" ht="20.100000000000001" customHeight="1" x14ac:dyDescent="0.25">
      <c r="A53" s="130"/>
      <c r="B53" s="131"/>
      <c r="C53" s="132"/>
      <c r="D53" s="13">
        <f t="shared" si="6"/>
        <v>0</v>
      </c>
      <c r="E53" s="13">
        <f t="shared" si="7"/>
        <v>0</v>
      </c>
    </row>
    <row r="54" spans="1:5" ht="20.100000000000001" customHeight="1" x14ac:dyDescent="0.25">
      <c r="A54" s="130"/>
      <c r="B54" s="131"/>
      <c r="C54" s="132"/>
      <c r="D54" s="13">
        <f t="shared" si="6"/>
        <v>0</v>
      </c>
      <c r="E54" s="13">
        <f t="shared" si="7"/>
        <v>0</v>
      </c>
    </row>
    <row r="55" spans="1:5" ht="20.100000000000001" customHeight="1" x14ac:dyDescent="0.25">
      <c r="A55" s="130"/>
      <c r="B55" s="131"/>
      <c r="C55" s="132"/>
      <c r="D55" s="13">
        <f t="shared" si="6"/>
        <v>0</v>
      </c>
      <c r="E55" s="13">
        <f t="shared" si="7"/>
        <v>0</v>
      </c>
    </row>
    <row r="56" spans="1:5" ht="20.100000000000001" customHeight="1" x14ac:dyDescent="0.25">
      <c r="A56" s="130"/>
      <c r="B56" s="131"/>
      <c r="C56" s="132"/>
      <c r="D56" s="13">
        <f t="shared" si="6"/>
        <v>0</v>
      </c>
      <c r="E56" s="13">
        <f t="shared" si="7"/>
        <v>0</v>
      </c>
    </row>
    <row r="57" spans="1:5" ht="20.100000000000001" customHeight="1" x14ac:dyDescent="0.25">
      <c r="A57" s="130"/>
      <c r="B57" s="131"/>
      <c r="C57" s="132"/>
      <c r="D57" s="13">
        <f t="shared" si="6"/>
        <v>0</v>
      </c>
      <c r="E57" s="13">
        <f t="shared" si="7"/>
        <v>0</v>
      </c>
    </row>
    <row r="58" spans="1:5" ht="20.100000000000001" customHeight="1" x14ac:dyDescent="0.25">
      <c r="A58" s="130"/>
      <c r="B58" s="133"/>
      <c r="C58" s="132"/>
      <c r="D58" s="13">
        <f t="shared" si="6"/>
        <v>0</v>
      </c>
      <c r="E58" s="13">
        <f t="shared" si="7"/>
        <v>0</v>
      </c>
    </row>
    <row r="59" spans="1:5" ht="20.100000000000001" customHeight="1" x14ac:dyDescent="0.25">
      <c r="A59" s="130"/>
      <c r="B59" s="133"/>
      <c r="C59" s="132"/>
      <c r="D59" s="13">
        <f t="shared" si="6"/>
        <v>0</v>
      </c>
      <c r="E59" s="13">
        <f t="shared" si="7"/>
        <v>0</v>
      </c>
    </row>
    <row r="60" spans="1:5" ht="20.100000000000001" customHeight="1" x14ac:dyDescent="0.25">
      <c r="A60" s="130"/>
      <c r="B60" s="133"/>
      <c r="C60" s="132"/>
      <c r="D60" s="13">
        <f t="shared" si="6"/>
        <v>0</v>
      </c>
      <c r="E60" s="13">
        <f t="shared" si="7"/>
        <v>0</v>
      </c>
    </row>
    <row r="61" spans="1:5" ht="20.100000000000001" customHeight="1" x14ac:dyDescent="0.25">
      <c r="A61" s="130"/>
      <c r="B61" s="133"/>
      <c r="C61" s="132"/>
      <c r="D61" s="13">
        <f t="shared" si="4"/>
        <v>0</v>
      </c>
      <c r="E61" s="13">
        <f t="shared" si="5"/>
        <v>0</v>
      </c>
    </row>
    <row r="62" spans="1:5" ht="20.100000000000001" customHeight="1" x14ac:dyDescent="0.25">
      <c r="A62" s="130"/>
      <c r="B62" s="133"/>
      <c r="C62" s="132"/>
      <c r="D62" s="13">
        <f t="shared" si="4"/>
        <v>0</v>
      </c>
      <c r="E62" s="13">
        <f t="shared" si="5"/>
        <v>0</v>
      </c>
    </row>
    <row r="63" spans="1:5" ht="20.100000000000001" customHeight="1" x14ac:dyDescent="0.25">
      <c r="A63" s="130"/>
      <c r="B63" s="133"/>
      <c r="C63" s="132"/>
      <c r="D63" s="13">
        <f t="shared" si="4"/>
        <v>0</v>
      </c>
      <c r="E63" s="13">
        <f t="shared" si="5"/>
        <v>0</v>
      </c>
    </row>
    <row r="64" spans="1:5" ht="20.100000000000001" customHeight="1" x14ac:dyDescent="0.25">
      <c r="A64" s="130"/>
      <c r="B64" s="133"/>
      <c r="C64" s="132"/>
      <c r="D64" s="13">
        <f t="shared" si="4"/>
        <v>0</v>
      </c>
      <c r="E64" s="13">
        <f t="shared" si="5"/>
        <v>0</v>
      </c>
    </row>
    <row r="65" spans="1:5" ht="20.100000000000001" customHeight="1" x14ac:dyDescent="0.25">
      <c r="A65" s="130"/>
      <c r="B65" s="133"/>
      <c r="C65" s="132"/>
      <c r="D65" s="13">
        <f t="shared" si="4"/>
        <v>0</v>
      </c>
      <c r="E65" s="13">
        <f t="shared" si="5"/>
        <v>0</v>
      </c>
    </row>
    <row r="66" spans="1:5" ht="20.100000000000001" customHeight="1" x14ac:dyDescent="0.25">
      <c r="A66" s="130"/>
      <c r="B66" s="133"/>
      <c r="C66" s="132"/>
      <c r="D66" s="13">
        <f t="shared" si="4"/>
        <v>0</v>
      </c>
      <c r="E66" s="13">
        <f t="shared" si="5"/>
        <v>0</v>
      </c>
    </row>
    <row r="67" spans="1:5" ht="20.100000000000001" customHeight="1" x14ac:dyDescent="0.25">
      <c r="A67" s="130"/>
      <c r="B67" s="133"/>
      <c r="C67" s="132"/>
      <c r="D67" s="13">
        <f t="shared" si="4"/>
        <v>0</v>
      </c>
      <c r="E67" s="13">
        <f t="shared" si="5"/>
        <v>0</v>
      </c>
    </row>
    <row r="68" spans="1:5" ht="20.100000000000001" customHeight="1" x14ac:dyDescent="0.25">
      <c r="A68" s="130"/>
      <c r="B68" s="133"/>
      <c r="C68" s="132"/>
      <c r="D68" s="13">
        <f t="shared" si="4"/>
        <v>0</v>
      </c>
      <c r="E68" s="13">
        <f t="shared" si="5"/>
        <v>0</v>
      </c>
    </row>
    <row r="69" spans="1:5" ht="20.100000000000001" customHeight="1" x14ac:dyDescent="0.25">
      <c r="A69" s="130"/>
      <c r="B69" s="133"/>
      <c r="C69" s="132"/>
      <c r="D69" s="13">
        <f t="shared" si="4"/>
        <v>0</v>
      </c>
      <c r="E69" s="13">
        <f t="shared" si="5"/>
        <v>0</v>
      </c>
    </row>
    <row r="70" spans="1:5" ht="20.100000000000001" customHeight="1" x14ac:dyDescent="0.25">
      <c r="A70" s="130"/>
      <c r="B70" s="133"/>
      <c r="C70" s="132"/>
      <c r="D70" s="13">
        <f t="shared" ref="D70:D72" si="8">IFERROR(C70/GG_Empresa,0)</f>
        <v>0</v>
      </c>
      <c r="E70" s="13">
        <f t="shared" ref="E70:E72" si="9">IFERROR(C70/Gastos_Generales_Pesos,0)</f>
        <v>0</v>
      </c>
    </row>
    <row r="71" spans="1:5" ht="20.100000000000001" customHeight="1" x14ac:dyDescent="0.25">
      <c r="A71" s="130"/>
      <c r="B71" s="133"/>
      <c r="C71" s="132"/>
      <c r="D71" s="13">
        <f t="shared" si="8"/>
        <v>0</v>
      </c>
      <c r="E71" s="13">
        <f t="shared" si="9"/>
        <v>0</v>
      </c>
    </row>
    <row r="72" spans="1:5" ht="20.100000000000001" customHeight="1" x14ac:dyDescent="0.25">
      <c r="A72" s="130"/>
      <c r="B72" s="133"/>
      <c r="C72" s="132"/>
      <c r="D72" s="13">
        <f t="shared" si="8"/>
        <v>0</v>
      </c>
      <c r="E72" s="13">
        <f t="shared" si="9"/>
        <v>0</v>
      </c>
    </row>
    <row r="73" spans="1:5" ht="20.100000000000001" customHeight="1" x14ac:dyDescent="0.25">
      <c r="A73" s="130"/>
      <c r="B73" s="133"/>
      <c r="C73" s="132"/>
      <c r="D73" s="13">
        <f t="shared" si="4"/>
        <v>0</v>
      </c>
      <c r="E73" s="13">
        <f t="shared" si="5"/>
        <v>0</v>
      </c>
    </row>
    <row r="74" spans="1:5" ht="20.100000000000001" customHeight="1" x14ac:dyDescent="0.25">
      <c r="A74" s="65"/>
      <c r="E74" s="66"/>
    </row>
    <row r="75" spans="1:5" ht="20.100000000000001" customHeight="1" x14ac:dyDescent="0.25">
      <c r="A75" s="358" t="s">
        <v>600</v>
      </c>
      <c r="B75" s="359"/>
      <c r="C75" s="84">
        <f>ROUND(SUBTOTAL(9,C11:C73),2)</f>
        <v>0</v>
      </c>
      <c r="D75" s="67"/>
      <c r="E75" s="68">
        <f>SUBTOTAL(9,E11:E73)</f>
        <v>0</v>
      </c>
    </row>
    <row r="76" spans="1:5" ht="20.100000000000001" customHeight="1" x14ac:dyDescent="0.25">
      <c r="E76" s="62"/>
    </row>
    <row r="77" spans="1:5" ht="20.100000000000001" customHeight="1" x14ac:dyDescent="0.25">
      <c r="D77" s="62"/>
    </row>
    <row r="78" spans="1:5" ht="20.100000000000001"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4140625" defaultRowHeight="11.4" x14ac:dyDescent="0.25"/>
  <cols>
    <col min="1" max="1" width="46.44140625" style="73" customWidth="1"/>
    <col min="2" max="2" width="11.44140625" style="75"/>
    <col min="3" max="3" width="15.109375" style="73" bestFit="1" customWidth="1"/>
    <col min="4" max="4" width="19" style="73" customWidth="1"/>
    <col min="5" max="5" width="43.6640625" style="73" customWidth="1"/>
    <col min="6" max="8" width="11.44140625" style="73"/>
    <col min="9" max="9" width="24.6640625" style="73" bestFit="1" customWidth="1"/>
    <col min="10" max="16384" width="11.44140625" style="73"/>
  </cols>
  <sheetData>
    <row r="1" spans="1:5" ht="12"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4140625" defaultRowHeight="14.4" x14ac:dyDescent="0.25"/>
  <cols>
    <col min="1" max="1" width="11.44140625" style="35"/>
    <col min="2" max="2" width="23" style="35" bestFit="1" customWidth="1"/>
    <col min="3" max="3" width="49.44140625" style="39" bestFit="1" customWidth="1"/>
    <col min="4" max="4" width="17.33203125" style="39" bestFit="1" customWidth="1"/>
    <col min="5" max="16384" width="11.441406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4140625" defaultRowHeight="13.2" x14ac:dyDescent="0.25"/>
  <cols>
    <col min="1" max="1" width="148.5546875" style="126" customWidth="1"/>
    <col min="2" max="16384" width="11.44140625" style="126"/>
  </cols>
  <sheetData>
    <row r="1" spans="1:7" ht="30" customHeight="1" x14ac:dyDescent="0.25">
      <c r="A1" s="125" t="s">
        <v>1018</v>
      </c>
    </row>
    <row r="2" spans="1:7" ht="165" x14ac:dyDescent="0.25">
      <c r="A2" s="127" t="s">
        <v>1196</v>
      </c>
    </row>
    <row r="3" spans="1:7" ht="30" customHeight="1" x14ac:dyDescent="0.25">
      <c r="A3" s="125" t="s">
        <v>1019</v>
      </c>
    </row>
    <row r="4" spans="1:7" ht="30" customHeight="1" x14ac:dyDescent="0.25">
      <c r="A4" s="125" t="s">
        <v>1039</v>
      </c>
    </row>
    <row r="5" spans="1:7" ht="150" x14ac:dyDescent="0.25">
      <c r="A5" s="149" t="s">
        <v>1040</v>
      </c>
    </row>
    <row r="6" spans="1:7" ht="105.6" x14ac:dyDescent="0.25">
      <c r="A6" s="149" t="s">
        <v>1199</v>
      </c>
      <c r="B6" s="128"/>
      <c r="C6" s="128"/>
      <c r="D6" s="128"/>
      <c r="E6" s="128"/>
      <c r="F6" s="128"/>
      <c r="G6" s="128"/>
    </row>
    <row r="7" spans="1:7" ht="60" x14ac:dyDescent="0.25">
      <c r="A7" s="149" t="s">
        <v>1200</v>
      </c>
      <c r="B7" s="128"/>
      <c r="C7" s="128"/>
      <c r="D7" s="128"/>
      <c r="E7" s="128"/>
      <c r="F7" s="128"/>
      <c r="G7" s="128"/>
    </row>
    <row r="8" spans="1:7" ht="210" x14ac:dyDescent="0.25">
      <c r="A8" s="149" t="s">
        <v>1201</v>
      </c>
      <c r="B8" s="128"/>
      <c r="C8" s="128"/>
      <c r="D8" s="128"/>
      <c r="E8" s="128"/>
      <c r="F8" s="128"/>
      <c r="G8" s="128"/>
    </row>
    <row r="9" spans="1:7" ht="1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0" x14ac:dyDescent="0.25">
      <c r="A11" s="127" t="s">
        <v>1044</v>
      </c>
      <c r="B11" s="128" t="s">
        <v>3</v>
      </c>
      <c r="C11" s="128"/>
      <c r="D11" s="128"/>
      <c r="E11" s="128"/>
      <c r="F11" s="128"/>
      <c r="G11" s="128"/>
    </row>
    <row r="12" spans="1:7" ht="15" x14ac:dyDescent="0.25">
      <c r="A12" s="127" t="s">
        <v>1198</v>
      </c>
      <c r="B12" s="128"/>
      <c r="C12" s="128"/>
      <c r="D12" s="128"/>
      <c r="E12" s="128"/>
      <c r="F12" s="128"/>
      <c r="G12" s="128"/>
    </row>
    <row r="13" spans="1:7" ht="46.8" x14ac:dyDescent="0.25">
      <c r="A13" s="292" t="s">
        <v>1206</v>
      </c>
      <c r="B13" s="128"/>
      <c r="C13" s="128"/>
      <c r="D13" s="128"/>
      <c r="E13" s="128"/>
      <c r="F13" s="128"/>
      <c r="G13" s="128"/>
    </row>
    <row r="14" spans="1:7" ht="30" customHeight="1" x14ac:dyDescent="0.25">
      <c r="A14" s="125" t="s">
        <v>1050</v>
      </c>
    </row>
    <row r="15" spans="1:7" ht="150"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0" x14ac:dyDescent="0.25">
      <c r="A21" s="127" t="s">
        <v>1043</v>
      </c>
      <c r="B21" s="128"/>
      <c r="C21" s="128"/>
      <c r="D21" s="128"/>
      <c r="E21" s="128"/>
      <c r="F21" s="128"/>
      <c r="G21" s="128"/>
    </row>
    <row r="22" spans="1:7" ht="15" x14ac:dyDescent="0.25">
      <c r="A22" s="127"/>
      <c r="B22" s="128"/>
      <c r="C22" s="128"/>
      <c r="D22" s="128"/>
      <c r="E22" s="128"/>
      <c r="F22" s="128"/>
      <c r="G22" s="128"/>
    </row>
    <row r="23" spans="1:7" ht="30" customHeight="1" x14ac:dyDescent="0.25">
      <c r="A23" s="125" t="s">
        <v>1021</v>
      </c>
    </row>
    <row r="24" spans="1:7" ht="45" x14ac:dyDescent="0.25">
      <c r="A24" s="127" t="s">
        <v>1207</v>
      </c>
      <c r="B24" s="128"/>
      <c r="C24" s="128"/>
      <c r="D24" s="128"/>
      <c r="E24" s="128"/>
      <c r="F24" s="128"/>
      <c r="G24" s="128"/>
    </row>
    <row r="25" spans="1:7" ht="15" x14ac:dyDescent="0.25">
      <c r="A25" s="127" t="s">
        <v>1046</v>
      </c>
      <c r="B25" s="128"/>
      <c r="C25" s="128"/>
      <c r="D25" s="128"/>
      <c r="E25" s="128"/>
      <c r="F25" s="128"/>
      <c r="G25" s="128"/>
    </row>
    <row r="26" spans="1:7" ht="30" x14ac:dyDescent="0.25">
      <c r="A26" s="127" t="s">
        <v>1208</v>
      </c>
      <c r="B26" s="128"/>
      <c r="C26" s="128"/>
      <c r="D26" s="128"/>
      <c r="E26" s="128"/>
      <c r="F26" s="128"/>
      <c r="G26" s="128"/>
    </row>
    <row r="27" spans="1:7" ht="30" x14ac:dyDescent="0.25">
      <c r="A27" s="127" t="s">
        <v>1209</v>
      </c>
      <c r="B27" s="128"/>
      <c r="C27" s="128"/>
      <c r="D27" s="128"/>
      <c r="E27" s="128"/>
      <c r="F27" s="128"/>
      <c r="G27" s="128"/>
    </row>
    <row r="28" spans="1:7" ht="30" x14ac:dyDescent="0.25">
      <c r="A28" s="127" t="s">
        <v>1210</v>
      </c>
    </row>
    <row r="29" spans="1:7" ht="45" x14ac:dyDescent="0.25">
      <c r="A29" s="127" t="s">
        <v>1052</v>
      </c>
    </row>
    <row r="30" spans="1:7" ht="30.6" x14ac:dyDescent="0.25">
      <c r="A30" s="127" t="s">
        <v>1211</v>
      </c>
    </row>
    <row r="31" spans="1:7" ht="135.6" x14ac:dyDescent="0.25">
      <c r="A31" s="127" t="s">
        <v>1212</v>
      </c>
    </row>
    <row r="32" spans="1:7" ht="30" customHeight="1" x14ac:dyDescent="0.25">
      <c r="A32" s="125" t="s">
        <v>1022</v>
      </c>
    </row>
    <row r="33" spans="1:7" ht="45" x14ac:dyDescent="0.25">
      <c r="A33" s="127" t="s">
        <v>1213</v>
      </c>
    </row>
    <row r="34" spans="1:7" ht="150" x14ac:dyDescent="0.25">
      <c r="A34" s="127" t="s">
        <v>1214</v>
      </c>
    </row>
    <row r="35" spans="1:7" ht="120" x14ac:dyDescent="0.25">
      <c r="A35" s="127" t="s">
        <v>1053</v>
      </c>
    </row>
    <row r="36" spans="1:7" ht="44.25" customHeight="1" x14ac:dyDescent="0.25">
      <c r="A36" s="127" t="s">
        <v>1023</v>
      </c>
    </row>
    <row r="37" spans="1:7" ht="15" x14ac:dyDescent="0.25">
      <c r="A37" s="127" t="s">
        <v>1056</v>
      </c>
    </row>
    <row r="38" spans="1:7" ht="30" customHeight="1" x14ac:dyDescent="0.25">
      <c r="A38" s="125" t="s">
        <v>1024</v>
      </c>
    </row>
    <row r="39" spans="1:7" ht="45" x14ac:dyDescent="0.25">
      <c r="A39" s="127" t="s">
        <v>1047</v>
      </c>
      <c r="B39" s="128"/>
      <c r="C39" s="128"/>
      <c r="D39" s="128"/>
      <c r="E39" s="128"/>
      <c r="F39" s="128"/>
      <c r="G39" s="128"/>
    </row>
    <row r="40" spans="1:7" ht="30" x14ac:dyDescent="0.25">
      <c r="A40" s="127" t="s">
        <v>1054</v>
      </c>
    </row>
    <row r="41" spans="1:7" ht="15" x14ac:dyDescent="0.25">
      <c r="A41" s="127" t="s">
        <v>1055</v>
      </c>
    </row>
    <row r="42" spans="1:7" ht="15.6" x14ac:dyDescent="0.25">
      <c r="A42" s="125" t="s">
        <v>1025</v>
      </c>
    </row>
    <row r="43" spans="1:7" ht="45" x14ac:dyDescent="0.25">
      <c r="A43" s="127" t="s">
        <v>1026</v>
      </c>
    </row>
    <row r="45" spans="1:7" ht="30" customHeight="1" x14ac:dyDescent="0.25">
      <c r="A45" s="125" t="s">
        <v>1048</v>
      </c>
    </row>
    <row r="46" spans="1:7" ht="45" x14ac:dyDescent="0.25">
      <c r="A46" s="127" t="s">
        <v>1049</v>
      </c>
    </row>
    <row r="47" spans="1:7" ht="30" x14ac:dyDescent="0.25">
      <c r="A47" s="127" t="s">
        <v>1051</v>
      </c>
    </row>
    <row r="48" spans="1:7" ht="26.4" x14ac:dyDescent="0.25">
      <c r="A48" s="293" t="s">
        <v>1215</v>
      </c>
    </row>
    <row r="49" spans="1:1" ht="1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09"/>
  <sheetViews>
    <sheetView showGridLines="0" showZeros="0" topLeftCell="A247" zoomScale="90" zoomScaleNormal="90" zoomScaleSheetLayoutView="90" workbookViewId="0">
      <selection activeCell="G348" sqref="G348"/>
    </sheetView>
  </sheetViews>
  <sheetFormatPr baseColWidth="10" defaultColWidth="11.44140625" defaultRowHeight="20.100000000000001" customHeight="1" x14ac:dyDescent="0.25"/>
  <cols>
    <col min="1" max="1" width="11.44140625" style="81"/>
    <col min="2" max="2" width="20.33203125" style="81" customWidth="1"/>
    <col min="3" max="3" width="60.6640625" style="81" customWidth="1"/>
    <col min="4" max="4" width="9.6640625" style="140" customWidth="1"/>
    <col min="5" max="5" width="14.6640625" style="81" customWidth="1"/>
    <col min="6" max="6" width="5.33203125" style="81" customWidth="1"/>
    <col min="7" max="7" width="62.6640625" style="81" bestFit="1" customWidth="1"/>
    <col min="8" max="9" width="14.6640625" style="81" customWidth="1"/>
    <col min="10" max="10" width="26.109375" style="81" customWidth="1"/>
    <col min="11" max="16384" width="11.44140625" style="81"/>
  </cols>
  <sheetData>
    <row r="1" spans="1:10" ht="20.100000000000001" customHeight="1" x14ac:dyDescent="0.25">
      <c r="A1" s="312" t="s">
        <v>1014</v>
      </c>
      <c r="B1" s="312"/>
      <c r="C1" s="312"/>
      <c r="D1" s="312"/>
      <c r="E1" s="312"/>
      <c r="F1" s="104"/>
      <c r="J1" s="104"/>
    </row>
    <row r="2" spans="1:10" ht="20.100000000000001" customHeight="1" x14ac:dyDescent="0.25">
      <c r="A2" s="80" t="s">
        <v>11</v>
      </c>
      <c r="C2" s="80" t="s">
        <v>1820</v>
      </c>
      <c r="D2" s="141"/>
      <c r="E2" s="80"/>
      <c r="F2" s="80"/>
      <c r="J2" s="80"/>
    </row>
    <row r="3" spans="1:10" s="111" customFormat="1" ht="20.100000000000001" customHeight="1" x14ac:dyDescent="0.25">
      <c r="A3" s="110" t="s">
        <v>12</v>
      </c>
      <c r="C3" s="112" t="s">
        <v>1821</v>
      </c>
      <c r="D3" s="142"/>
      <c r="E3" s="113"/>
      <c r="F3" s="113"/>
      <c r="J3" s="113"/>
    </row>
    <row r="4" spans="1:10" s="111" customFormat="1" ht="20.100000000000001" customHeight="1" x14ac:dyDescent="0.25">
      <c r="A4" s="110" t="s">
        <v>16</v>
      </c>
      <c r="C4" s="114" t="s">
        <v>1822</v>
      </c>
      <c r="D4" s="142"/>
      <c r="E4" s="113"/>
      <c r="F4" s="113"/>
      <c r="J4" s="113"/>
    </row>
    <row r="5" spans="1:10" s="111" customFormat="1" ht="20.100000000000001" customHeight="1" x14ac:dyDescent="0.25">
      <c r="A5" s="110" t="s">
        <v>15</v>
      </c>
      <c r="C5" s="115"/>
      <c r="D5" s="143"/>
    </row>
    <row r="6" spans="1:10" s="111" customFormat="1" ht="20.100000000000001" customHeight="1" x14ac:dyDescent="0.25">
      <c r="A6" s="110" t="s">
        <v>36</v>
      </c>
      <c r="C6" s="116"/>
      <c r="D6" s="143"/>
    </row>
    <row r="7" spans="1:10" s="111" customFormat="1" ht="20.100000000000001" customHeight="1" x14ac:dyDescent="0.25">
      <c r="A7" s="110" t="s">
        <v>18</v>
      </c>
      <c r="C7" s="117">
        <v>147599862.69</v>
      </c>
      <c r="D7" s="143"/>
    </row>
    <row r="8" spans="1:10" s="111" customFormat="1" ht="20.100000000000001" customHeight="1" x14ac:dyDescent="0.25">
      <c r="A8" s="110" t="s">
        <v>990</v>
      </c>
      <c r="C8" s="118"/>
      <c r="D8" s="143"/>
    </row>
    <row r="9" spans="1:10" s="111" customFormat="1" ht="20.100000000000001" customHeight="1" x14ac:dyDescent="0.25">
      <c r="A9" s="110" t="s">
        <v>989</v>
      </c>
      <c r="C9" s="119"/>
      <c r="D9" s="143"/>
    </row>
    <row r="10" spans="1:10" s="111" customFormat="1" ht="20.100000000000001" customHeight="1" x14ac:dyDescent="0.25">
      <c r="A10" s="110" t="s">
        <v>17</v>
      </c>
      <c r="C10" s="120">
        <v>360</v>
      </c>
      <c r="D10" s="143"/>
    </row>
    <row r="11" spans="1:10" s="111" customFormat="1" ht="20.100000000000001" customHeight="1" x14ac:dyDescent="0.25">
      <c r="B11" s="110"/>
      <c r="C11" s="121"/>
      <c r="D11" s="143"/>
    </row>
    <row r="12" spans="1:10" ht="20.100000000000001" customHeight="1" x14ac:dyDescent="0.25">
      <c r="A12" s="312" t="s">
        <v>1015</v>
      </c>
      <c r="B12" s="312"/>
      <c r="C12" s="312"/>
      <c r="D12" s="312"/>
      <c r="E12" s="312"/>
      <c r="F12" s="104"/>
      <c r="J12" s="104"/>
    </row>
    <row r="13" spans="1:10" s="111" customFormat="1" ht="20.100000000000001" customHeight="1" x14ac:dyDescent="0.25">
      <c r="A13" s="110" t="s">
        <v>13</v>
      </c>
      <c r="C13" s="215"/>
      <c r="D13" s="143"/>
    </row>
    <row r="14" spans="1:10" s="111" customFormat="1" ht="20.100000000000001" customHeight="1" x14ac:dyDescent="0.25">
      <c r="A14" s="110" t="s">
        <v>1190</v>
      </c>
      <c r="C14" s="216">
        <v>0</v>
      </c>
      <c r="D14" s="143"/>
    </row>
    <row r="15" spans="1:10" ht="20.100000000000001" customHeight="1" x14ac:dyDescent="0.25">
      <c r="A15" s="110" t="s">
        <v>1009</v>
      </c>
      <c r="C15" s="267">
        <v>0.15</v>
      </c>
      <c r="D15" s="144"/>
      <c r="E15" s="137"/>
      <c r="F15" s="137"/>
      <c r="J15" s="137"/>
    </row>
    <row r="16" spans="1:10" ht="20.100000000000001" customHeight="1" x14ac:dyDescent="0.25">
      <c r="A16" s="110" t="s">
        <v>1008</v>
      </c>
      <c r="C16" s="216">
        <v>0.1</v>
      </c>
      <c r="D16" s="144"/>
    </row>
    <row r="17" spans="1:10" ht="20.100000000000001" customHeight="1" x14ac:dyDescent="0.25">
      <c r="A17" s="110" t="s">
        <v>1034</v>
      </c>
      <c r="C17" s="216">
        <v>2.4E-2</v>
      </c>
      <c r="D17" s="144"/>
    </row>
    <row r="18" spans="1:10" ht="20.100000000000001" customHeight="1" x14ac:dyDescent="0.25">
      <c r="A18" s="110" t="s">
        <v>1007</v>
      </c>
      <c r="C18" s="216">
        <v>0.21</v>
      </c>
      <c r="D18" s="144"/>
    </row>
    <row r="19" spans="1:10" ht="20.100000000000001" customHeight="1" x14ac:dyDescent="0.25">
      <c r="A19" s="110" t="s">
        <v>1011</v>
      </c>
      <c r="C19" s="83">
        <f>PrecioUnitario(1,Costo_Financiero,Gasto_Generales_Porcentaje,Beneficio,Ingresos_Brutos,IVA)</f>
        <v>1.5425</v>
      </c>
    </row>
    <row r="20" spans="1:10" ht="20.100000000000001" customHeight="1" x14ac:dyDescent="0.25">
      <c r="C20" s="83"/>
    </row>
    <row r="21" spans="1:10" ht="20.100000000000001" customHeight="1" x14ac:dyDescent="0.25">
      <c r="B21" s="316" t="s">
        <v>1033</v>
      </c>
      <c r="C21" s="317"/>
      <c r="D21" s="317"/>
      <c r="E21" s="318"/>
      <c r="F21" s="104"/>
      <c r="J21" s="104"/>
    </row>
    <row r="23" spans="1:10" ht="20.100000000000001" customHeight="1" x14ac:dyDescent="0.25">
      <c r="B23" s="319" t="s">
        <v>991</v>
      </c>
      <c r="C23" s="313" t="s">
        <v>0</v>
      </c>
      <c r="D23" s="320" t="s">
        <v>1</v>
      </c>
      <c r="E23" s="319" t="s">
        <v>2</v>
      </c>
      <c r="F23" s="147"/>
      <c r="G23" s="313" t="s">
        <v>1036</v>
      </c>
      <c r="H23" s="313"/>
      <c r="I23" s="262"/>
      <c r="J23" s="314" t="s">
        <v>1035</v>
      </c>
    </row>
    <row r="24" spans="1:10" ht="20.100000000000001" customHeight="1" x14ac:dyDescent="0.25">
      <c r="B24" s="319"/>
      <c r="C24" s="313"/>
      <c r="D24" s="320"/>
      <c r="E24" s="319"/>
      <c r="F24" s="147"/>
      <c r="G24" s="139" t="s">
        <v>1037</v>
      </c>
      <c r="H24" s="139" t="s">
        <v>1</v>
      </c>
      <c r="I24" s="263"/>
      <c r="J24" s="315"/>
    </row>
    <row r="25" spans="1:10" ht="20.100000000000001" customHeight="1" x14ac:dyDescent="0.25">
      <c r="B25" s="78"/>
      <c r="C25" s="138"/>
      <c r="D25" s="145"/>
      <c r="E25" s="78"/>
      <c r="F25" s="147"/>
      <c r="G25" s="264"/>
      <c r="H25" s="264"/>
      <c r="J25" s="122"/>
    </row>
    <row r="26" spans="1:10" ht="20.100000000000001"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00000000000001" customHeight="1" x14ac:dyDescent="0.25">
      <c r="A27" s="81">
        <f t="shared" ref="A27:A90" si="1">IF(D27=0,A26,A26+1)</f>
        <v>0</v>
      </c>
      <c r="B27" s="291" t="s">
        <v>1372</v>
      </c>
      <c r="C27" s="79" t="str">
        <f t="shared" si="0"/>
        <v>Preparación y limpieza de los terrenos.</v>
      </c>
      <c r="D27" s="146"/>
      <c r="E27" s="124"/>
      <c r="F27" s="214"/>
      <c r="G27" s="213" t="s">
        <v>1221</v>
      </c>
      <c r="H27" s="265"/>
      <c r="I27" s="140"/>
      <c r="J27" s="213"/>
    </row>
    <row r="28" spans="1:10" ht="20.100000000000001" customHeight="1" x14ac:dyDescent="0.25">
      <c r="A28" s="81">
        <f t="shared" si="1"/>
        <v>1</v>
      </c>
      <c r="B28" s="291" t="s">
        <v>1373</v>
      </c>
      <c r="C28" s="79" t="str">
        <f t="shared" si="0"/>
        <v>Preparación y limpieza.</v>
      </c>
      <c r="D28" s="146" t="str">
        <f t="shared" ref="D28:D57" si="2">IFERROR(VLOOKUP(J28,Tabla_Items,3,FALSE),H28)</f>
        <v>m2</v>
      </c>
      <c r="E28" s="124"/>
      <c r="F28" s="214"/>
      <c r="G28" s="213" t="s">
        <v>1572</v>
      </c>
      <c r="H28" s="265" t="s">
        <v>7</v>
      </c>
      <c r="I28" s="140"/>
      <c r="J28" s="213"/>
    </row>
    <row r="29" spans="1:10" ht="20.100000000000001" customHeight="1" x14ac:dyDescent="0.25">
      <c r="A29" s="81">
        <f t="shared" si="1"/>
        <v>2</v>
      </c>
      <c r="B29" s="148" t="s">
        <v>1374</v>
      </c>
      <c r="C29" s="79" t="str">
        <f t="shared" si="0"/>
        <v>Construcción del Obrador, Depósitos de materiales, Sanitarios de personal</v>
      </c>
      <c r="D29" s="146" t="str">
        <f t="shared" si="2"/>
        <v>Un</v>
      </c>
      <c r="E29" s="124"/>
      <c r="F29" s="214"/>
      <c r="G29" s="213" t="s">
        <v>1573</v>
      </c>
      <c r="H29" s="265" t="s">
        <v>1222</v>
      </c>
      <c r="I29" s="140"/>
      <c r="J29" s="213"/>
    </row>
    <row r="30" spans="1:10" ht="20.100000000000001" customHeight="1" x14ac:dyDescent="0.25">
      <c r="A30" s="81">
        <f t="shared" si="1"/>
        <v>2</v>
      </c>
      <c r="B30" s="148" t="s">
        <v>1375</v>
      </c>
      <c r="C30" s="79" t="str">
        <f t="shared" si="0"/>
        <v>Provisión y colocación del Cartel de Obra</v>
      </c>
      <c r="D30" s="146"/>
      <c r="E30" s="124"/>
      <c r="F30" s="214"/>
      <c r="G30" s="213" t="s">
        <v>1223</v>
      </c>
      <c r="H30" s="265" t="s">
        <v>1222</v>
      </c>
      <c r="I30" s="140"/>
      <c r="J30" s="213"/>
    </row>
    <row r="31" spans="1:10" ht="20.100000000000001" customHeight="1" x14ac:dyDescent="0.25">
      <c r="A31" s="81">
        <f t="shared" si="1"/>
        <v>2</v>
      </c>
      <c r="B31" s="148" t="s">
        <v>1376</v>
      </c>
      <c r="C31" s="79" t="str">
        <f t="shared" si="0"/>
        <v>Replanteo y Otros</v>
      </c>
      <c r="D31" s="146">
        <f t="shared" si="2"/>
        <v>0</v>
      </c>
      <c r="E31" s="124"/>
      <c r="F31" s="214"/>
      <c r="G31" s="213" t="s">
        <v>1225</v>
      </c>
      <c r="H31" s="265"/>
      <c r="I31" s="140"/>
      <c r="J31" s="213"/>
    </row>
    <row r="32" spans="1:10" ht="20.100000000000001" customHeight="1" x14ac:dyDescent="0.25">
      <c r="A32" s="81">
        <f t="shared" si="1"/>
        <v>3</v>
      </c>
      <c r="B32" s="148" t="s">
        <v>1377</v>
      </c>
      <c r="C32" s="79" t="str">
        <f t="shared" si="0"/>
        <v>Replanteo de la Obra</v>
      </c>
      <c r="D32" s="146" t="str">
        <f t="shared" si="2"/>
        <v>m2</v>
      </c>
      <c r="E32" s="124"/>
      <c r="F32" s="214"/>
      <c r="G32" s="213" t="s">
        <v>1226</v>
      </c>
      <c r="H32" s="265" t="s">
        <v>7</v>
      </c>
      <c r="I32" s="140"/>
      <c r="J32" s="213"/>
    </row>
    <row r="33" spans="1:10" ht="20.100000000000001" customHeight="1" x14ac:dyDescent="0.25">
      <c r="A33" s="81">
        <f t="shared" si="1"/>
        <v>4</v>
      </c>
      <c r="B33" s="148" t="s">
        <v>1378</v>
      </c>
      <c r="C33" s="79" t="str">
        <f t="shared" si="0"/>
        <v>Oficina para la Inspección</v>
      </c>
      <c r="D33" s="146" t="str">
        <f t="shared" si="2"/>
        <v>Un</v>
      </c>
      <c r="E33" s="124"/>
      <c r="F33" s="214"/>
      <c r="G33" s="213" t="s">
        <v>1227</v>
      </c>
      <c r="H33" s="265" t="s">
        <v>1222</v>
      </c>
      <c r="I33" s="140"/>
      <c r="J33" s="213"/>
    </row>
    <row r="34" spans="1:10" ht="20.100000000000001" customHeight="1" x14ac:dyDescent="0.25">
      <c r="A34" s="81">
        <f t="shared" si="1"/>
        <v>5</v>
      </c>
      <c r="B34" s="148" t="s">
        <v>1379</v>
      </c>
      <c r="C34" s="79" t="str">
        <f t="shared" si="0"/>
        <v>Cegado de Pozos Absorbentes o Negros, Cámaras, Zanjas o excavaciones</v>
      </c>
      <c r="D34" s="146" t="str">
        <f t="shared" si="2"/>
        <v>gl</v>
      </c>
      <c r="E34" s="124"/>
      <c r="F34" s="214"/>
      <c r="G34" s="213" t="s">
        <v>1228</v>
      </c>
      <c r="H34" s="265" t="s">
        <v>5</v>
      </c>
      <c r="I34" s="140"/>
      <c r="J34" s="213"/>
    </row>
    <row r="35" spans="1:10" ht="20.100000000000001" customHeight="1" x14ac:dyDescent="0.25">
      <c r="A35" s="81">
        <f t="shared" si="1"/>
        <v>6</v>
      </c>
      <c r="B35" s="148" t="s">
        <v>1380</v>
      </c>
      <c r="C35" s="79" t="str">
        <f t="shared" si="0"/>
        <v>Vallados y Cierres Perimetrales</v>
      </c>
      <c r="D35" s="146" t="str">
        <f t="shared" si="2"/>
        <v>gl</v>
      </c>
      <c r="E35" s="124"/>
      <c r="F35" s="214"/>
      <c r="G35" s="213" t="s">
        <v>1229</v>
      </c>
      <c r="H35" s="265" t="s">
        <v>5</v>
      </c>
      <c r="I35" s="140"/>
      <c r="J35" s="213"/>
    </row>
    <row r="36" spans="1:10" ht="20.100000000000001" customHeight="1" x14ac:dyDescent="0.25">
      <c r="A36" s="81">
        <f t="shared" si="1"/>
        <v>6</v>
      </c>
      <c r="B36" s="148" t="s">
        <v>1381</v>
      </c>
      <c r="C36" s="79" t="str">
        <f t="shared" si="0"/>
        <v>Actividades complementarias</v>
      </c>
      <c r="D36" s="146">
        <f t="shared" si="2"/>
        <v>0</v>
      </c>
      <c r="E36" s="124"/>
      <c r="F36" s="214"/>
      <c r="G36" s="213" t="s">
        <v>1230</v>
      </c>
      <c r="H36" s="265"/>
      <c r="I36" s="140"/>
      <c r="J36" s="213"/>
    </row>
    <row r="37" spans="1:10" ht="20.100000000000001" customHeight="1" x14ac:dyDescent="0.25">
      <c r="A37" s="81">
        <f t="shared" si="1"/>
        <v>7</v>
      </c>
      <c r="B37" s="148" t="s">
        <v>1382</v>
      </c>
      <c r="C37" s="79" t="str">
        <f t="shared" si="0"/>
        <v>Vigilancia y alumbrado de obra</v>
      </c>
      <c r="D37" s="146" t="str">
        <f t="shared" si="2"/>
        <v>Un</v>
      </c>
      <c r="E37" s="124"/>
      <c r="F37" s="214"/>
      <c r="G37" s="213" t="s">
        <v>1231</v>
      </c>
      <c r="H37" s="265" t="s">
        <v>1222</v>
      </c>
      <c r="I37" s="140"/>
      <c r="J37" s="213"/>
    </row>
    <row r="38" spans="1:10" ht="20.100000000000001" customHeight="1" x14ac:dyDescent="0.25">
      <c r="A38" s="81">
        <f t="shared" si="1"/>
        <v>8</v>
      </c>
      <c r="B38" s="148" t="s">
        <v>1383</v>
      </c>
      <c r="C38" s="79" t="str">
        <f t="shared" si="0"/>
        <v>Energia de obra. Agua para construcción</v>
      </c>
      <c r="D38" s="146" t="str">
        <f t="shared" si="2"/>
        <v>Un</v>
      </c>
      <c r="E38" s="124"/>
      <c r="F38" s="214"/>
      <c r="G38" s="213" t="s">
        <v>1232</v>
      </c>
      <c r="H38" s="265" t="s">
        <v>1222</v>
      </c>
      <c r="I38" s="140"/>
      <c r="J38" s="213"/>
    </row>
    <row r="39" spans="1:10" ht="20.100000000000001" customHeight="1" x14ac:dyDescent="0.25">
      <c r="A39" s="81">
        <f t="shared" si="1"/>
        <v>9</v>
      </c>
      <c r="B39" s="148" t="s">
        <v>1384</v>
      </c>
      <c r="C39" s="79" t="str">
        <f t="shared" si="0"/>
        <v>Medidas de Seguridad</v>
      </c>
      <c r="D39" s="146" t="str">
        <f t="shared" si="2"/>
        <v>Un</v>
      </c>
      <c r="E39" s="124"/>
      <c r="F39" s="214"/>
      <c r="G39" s="213" t="s">
        <v>1574</v>
      </c>
      <c r="H39" s="265" t="s">
        <v>1222</v>
      </c>
      <c r="I39" s="140"/>
      <c r="J39" s="213"/>
    </row>
    <row r="40" spans="1:10" ht="20.100000000000001" customHeight="1" x14ac:dyDescent="0.25">
      <c r="A40" s="81">
        <f t="shared" si="1"/>
        <v>9</v>
      </c>
      <c r="B40" s="148" t="s">
        <v>1385</v>
      </c>
      <c r="C40" s="79" t="str">
        <f t="shared" si="0"/>
        <v>Cumplimiento Plan de Gestión Ambiental y Social. Condiciones de Higiene y Seguridad</v>
      </c>
      <c r="D40" s="146">
        <f t="shared" si="2"/>
        <v>0</v>
      </c>
      <c r="E40" s="124"/>
      <c r="F40" s="214"/>
      <c r="G40" s="213" t="s">
        <v>1233</v>
      </c>
      <c r="H40" s="265"/>
      <c r="I40" s="140"/>
      <c r="J40" s="213"/>
    </row>
    <row r="41" spans="1:10" ht="20.100000000000001" customHeight="1" x14ac:dyDescent="0.25">
      <c r="A41" s="81">
        <f t="shared" si="1"/>
        <v>10</v>
      </c>
      <c r="B41" s="148" t="s">
        <v>1386</v>
      </c>
      <c r="C41" s="79" t="str">
        <f t="shared" si="0"/>
        <v>Plan de Manejo Ambiental</v>
      </c>
      <c r="D41" s="146" t="str">
        <f t="shared" si="2"/>
        <v>gl</v>
      </c>
      <c r="E41" s="124"/>
      <c r="F41" s="214"/>
      <c r="G41" s="213" t="s">
        <v>1234</v>
      </c>
      <c r="H41" s="265" t="s">
        <v>5</v>
      </c>
      <c r="I41" s="140"/>
      <c r="J41" s="213"/>
    </row>
    <row r="42" spans="1:10" ht="20.100000000000001" customHeight="1" x14ac:dyDescent="0.25">
      <c r="A42" s="81">
        <f t="shared" si="1"/>
        <v>11</v>
      </c>
      <c r="B42" s="148" t="s">
        <v>1387</v>
      </c>
      <c r="C42" s="79" t="str">
        <f t="shared" si="0"/>
        <v>Permiso Ambiental</v>
      </c>
      <c r="D42" s="146" t="str">
        <f t="shared" si="2"/>
        <v>mes</v>
      </c>
      <c r="E42" s="124"/>
      <c r="F42" s="214"/>
      <c r="G42" s="213" t="s">
        <v>1235</v>
      </c>
      <c r="H42" s="265" t="s">
        <v>1838</v>
      </c>
      <c r="I42" s="140"/>
      <c r="J42" s="213"/>
    </row>
    <row r="43" spans="1:10" ht="20.100000000000001" customHeight="1" x14ac:dyDescent="0.25">
      <c r="A43" s="81">
        <f t="shared" si="1"/>
        <v>12</v>
      </c>
      <c r="B43" s="148" t="s">
        <v>1388</v>
      </c>
      <c r="C43" s="79" t="str">
        <f t="shared" si="0"/>
        <v>Seguimiento Pmas</v>
      </c>
      <c r="D43" s="146" t="str">
        <f t="shared" si="2"/>
        <v>mes</v>
      </c>
      <c r="E43" s="124"/>
      <c r="F43" s="214"/>
      <c r="G43" s="213" t="s">
        <v>1236</v>
      </c>
      <c r="H43" s="265" t="s">
        <v>1838</v>
      </c>
      <c r="I43" s="140"/>
      <c r="J43" s="213"/>
    </row>
    <row r="44" spans="1:10" ht="20.100000000000001" customHeight="1" x14ac:dyDescent="0.25">
      <c r="A44" s="81">
        <f t="shared" si="1"/>
        <v>12</v>
      </c>
      <c r="B44" s="148">
        <v>2</v>
      </c>
      <c r="C44" s="79" t="str">
        <f t="shared" si="0"/>
        <v>MOVIMIENTO DE SUELOS</v>
      </c>
      <c r="D44" s="146">
        <f t="shared" si="2"/>
        <v>0</v>
      </c>
      <c r="E44" s="124"/>
      <c r="F44" s="214"/>
      <c r="G44" s="213" t="s">
        <v>1237</v>
      </c>
      <c r="H44" s="265"/>
      <c r="I44" s="140"/>
      <c r="J44" s="213"/>
    </row>
    <row r="45" spans="1:10" ht="20.100000000000001" customHeight="1" x14ac:dyDescent="0.25">
      <c r="A45" s="81">
        <f t="shared" si="1"/>
        <v>12</v>
      </c>
      <c r="B45" s="148" t="s">
        <v>1389</v>
      </c>
      <c r="C45" s="79" t="str">
        <f t="shared" si="0"/>
        <v>Terraplenamientos, Rellenos y Compactación</v>
      </c>
      <c r="D45" s="146">
        <f t="shared" si="2"/>
        <v>0</v>
      </c>
      <c r="E45" s="124"/>
      <c r="F45" s="214"/>
      <c r="G45" s="213" t="s">
        <v>1238</v>
      </c>
      <c r="H45" s="265"/>
      <c r="I45" s="140"/>
      <c r="J45" s="213"/>
    </row>
    <row r="46" spans="1:10" ht="20.100000000000001" customHeight="1" x14ac:dyDescent="0.25">
      <c r="A46" s="81">
        <f t="shared" si="1"/>
        <v>13</v>
      </c>
      <c r="B46" s="148" t="s">
        <v>1390</v>
      </c>
      <c r="C46" s="79" t="str">
        <f t="shared" si="0"/>
        <v>Relleno Bajo Contrapiso</v>
      </c>
      <c r="D46" s="146" t="str">
        <f t="shared" si="2"/>
        <v>m3</v>
      </c>
      <c r="E46" s="124"/>
      <c r="F46" s="214"/>
      <c r="G46" s="213" t="s">
        <v>1239</v>
      </c>
      <c r="H46" s="265" t="s">
        <v>6</v>
      </c>
      <c r="I46" s="140"/>
      <c r="J46" s="213"/>
    </row>
    <row r="47" spans="1:10" ht="20.100000000000001" customHeight="1" x14ac:dyDescent="0.25">
      <c r="A47" s="81">
        <f t="shared" si="1"/>
        <v>14</v>
      </c>
      <c r="B47" s="148" t="s">
        <v>1391</v>
      </c>
      <c r="C47" s="79" t="str">
        <f t="shared" si="0"/>
        <v>Relleno de Zanjas y Conductos</v>
      </c>
      <c r="D47" s="146" t="str">
        <f t="shared" si="2"/>
        <v>m3</v>
      </c>
      <c r="E47" s="124"/>
      <c r="F47" s="214"/>
      <c r="G47" s="213" t="s">
        <v>1240</v>
      </c>
      <c r="H47" s="265" t="s">
        <v>6</v>
      </c>
      <c r="I47" s="140"/>
      <c r="J47" s="213"/>
    </row>
    <row r="48" spans="1:10" ht="20.100000000000001" customHeight="1" x14ac:dyDescent="0.25">
      <c r="A48" s="81">
        <f t="shared" si="1"/>
        <v>15</v>
      </c>
      <c r="B48" s="148" t="s">
        <v>1392</v>
      </c>
      <c r="C48" s="79" t="str">
        <f t="shared" si="0"/>
        <v>Nivelación del Terreno</v>
      </c>
      <c r="D48" s="146" t="str">
        <f t="shared" si="2"/>
        <v>m3</v>
      </c>
      <c r="E48" s="124"/>
      <c r="F48" s="214"/>
      <c r="G48" s="213" t="s">
        <v>1241</v>
      </c>
      <c r="H48" s="265" t="s">
        <v>6</v>
      </c>
      <c r="I48" s="140"/>
      <c r="J48" s="213"/>
    </row>
    <row r="49" spans="1:10" ht="20.100000000000001" customHeight="1" x14ac:dyDescent="0.25">
      <c r="A49" s="81">
        <f t="shared" si="1"/>
        <v>16</v>
      </c>
      <c r="B49" s="148" t="s">
        <v>1823</v>
      </c>
      <c r="C49" s="79" t="str">
        <f t="shared" si="0"/>
        <v xml:space="preserve">Terraplenamientos  </v>
      </c>
      <c r="D49" s="146" t="str">
        <f t="shared" si="2"/>
        <v>m3</v>
      </c>
      <c r="E49" s="124"/>
      <c r="F49" s="214"/>
      <c r="G49" s="213" t="s">
        <v>1824</v>
      </c>
      <c r="H49" s="265" t="s">
        <v>6</v>
      </c>
      <c r="I49" s="140"/>
      <c r="J49" s="213"/>
    </row>
    <row r="50" spans="1:10" ht="20.100000000000001" customHeight="1" x14ac:dyDescent="0.25">
      <c r="A50" s="81">
        <f t="shared" si="1"/>
        <v>17</v>
      </c>
      <c r="B50" s="148" t="s">
        <v>1393</v>
      </c>
      <c r="C50" s="79" t="str">
        <f t="shared" si="0"/>
        <v>Excavacion para fundaciones</v>
      </c>
      <c r="D50" s="146" t="str">
        <f t="shared" si="2"/>
        <v>m3</v>
      </c>
      <c r="E50" s="124"/>
      <c r="F50" s="214"/>
      <c r="G50" s="213" t="s">
        <v>1242</v>
      </c>
      <c r="H50" s="265" t="s">
        <v>6</v>
      </c>
      <c r="I50" s="140"/>
      <c r="J50" s="213"/>
    </row>
    <row r="51" spans="1:10" ht="20.100000000000001" customHeight="1" x14ac:dyDescent="0.25">
      <c r="A51" s="81">
        <f t="shared" si="1"/>
        <v>17</v>
      </c>
      <c r="B51" s="148">
        <v>3</v>
      </c>
      <c r="C51" s="79" t="str">
        <f t="shared" si="0"/>
        <v>ESTRUCTURA RESISTENTE</v>
      </c>
      <c r="D51" s="146">
        <f t="shared" si="2"/>
        <v>0</v>
      </c>
      <c r="E51" s="124"/>
      <c r="F51" s="214"/>
      <c r="G51" s="213" t="s">
        <v>1243</v>
      </c>
      <c r="H51" s="265"/>
      <c r="I51" s="140"/>
      <c r="J51" s="213"/>
    </row>
    <row r="52" spans="1:10" ht="20.100000000000001" customHeight="1" x14ac:dyDescent="0.25">
      <c r="A52" s="81">
        <f t="shared" si="1"/>
        <v>17</v>
      </c>
      <c r="B52" s="148" t="s">
        <v>1394</v>
      </c>
      <c r="C52" s="79" t="str">
        <f t="shared" si="0"/>
        <v>Estructura de Hº Aº</v>
      </c>
      <c r="D52" s="146">
        <f t="shared" si="2"/>
        <v>0</v>
      </c>
      <c r="E52" s="124"/>
      <c r="F52" s="214"/>
      <c r="G52" s="213" t="s">
        <v>1244</v>
      </c>
      <c r="H52" s="265"/>
      <c r="I52" s="140"/>
      <c r="J52" s="213"/>
    </row>
    <row r="53" spans="1:10" ht="20.100000000000001" customHeight="1" x14ac:dyDescent="0.25">
      <c r="A53" s="81">
        <f t="shared" si="1"/>
        <v>18</v>
      </c>
      <c r="B53" s="148" t="s">
        <v>1395</v>
      </c>
      <c r="C53" s="79" t="str">
        <f t="shared" si="0"/>
        <v>Hormigones de limpieza y no resistentes</v>
      </c>
      <c r="D53" s="146" t="str">
        <f t="shared" si="2"/>
        <v>m2</v>
      </c>
      <c r="E53" s="124"/>
      <c r="F53" s="214"/>
      <c r="G53" s="213" t="s">
        <v>1245</v>
      </c>
      <c r="H53" s="265" t="s">
        <v>7</v>
      </c>
      <c r="I53" s="140"/>
      <c r="J53" s="213"/>
    </row>
    <row r="54" spans="1:10" ht="20.100000000000001" customHeight="1" x14ac:dyDescent="0.25">
      <c r="A54" s="81">
        <f t="shared" si="1"/>
        <v>19</v>
      </c>
      <c r="B54" s="148" t="s">
        <v>1396</v>
      </c>
      <c r="C54" s="79" t="str">
        <f t="shared" si="0"/>
        <v>Hormigones para plateas, zapatas, bases y vigas de fundación</v>
      </c>
      <c r="D54" s="146" t="str">
        <f t="shared" si="2"/>
        <v>m3</v>
      </c>
      <c r="E54" s="124"/>
      <c r="F54" s="214"/>
      <c r="G54" s="213" t="s">
        <v>1246</v>
      </c>
      <c r="H54" s="265" t="s">
        <v>6</v>
      </c>
      <c r="I54" s="140"/>
      <c r="J54" s="213"/>
    </row>
    <row r="55" spans="1:10" ht="20.100000000000001" customHeight="1" x14ac:dyDescent="0.25">
      <c r="A55" s="81">
        <f t="shared" si="1"/>
        <v>20</v>
      </c>
      <c r="B55" s="148" t="s">
        <v>1397</v>
      </c>
      <c r="C55" s="79" t="str">
        <f t="shared" si="0"/>
        <v>Hormigones para vigas de arriostramiento</v>
      </c>
      <c r="D55" s="146" t="str">
        <f t="shared" si="2"/>
        <v>m3</v>
      </c>
      <c r="E55" s="124"/>
      <c r="F55" s="214"/>
      <c r="G55" s="213" t="s">
        <v>1247</v>
      </c>
      <c r="H55" s="265" t="s">
        <v>6</v>
      </c>
      <c r="I55" s="140"/>
      <c r="J55" s="213"/>
    </row>
    <row r="56" spans="1:10" ht="20.100000000000001" customHeight="1" x14ac:dyDescent="0.25">
      <c r="A56" s="81">
        <f t="shared" si="1"/>
        <v>21</v>
      </c>
      <c r="B56" s="148" t="s">
        <v>1398</v>
      </c>
      <c r="C56" s="79" t="str">
        <f t="shared" si="0"/>
        <v>Hormigones para columnas de carga</v>
      </c>
      <c r="D56" s="146" t="str">
        <f t="shared" si="2"/>
        <v>m3</v>
      </c>
      <c r="E56" s="124"/>
      <c r="F56" s="214"/>
      <c r="G56" s="213" t="s">
        <v>1248</v>
      </c>
      <c r="H56" s="265" t="s">
        <v>6</v>
      </c>
      <c r="I56" s="140"/>
      <c r="J56" s="213"/>
    </row>
    <row r="57" spans="1:10" ht="20.100000000000001" customHeight="1" x14ac:dyDescent="0.25">
      <c r="A57" s="81">
        <f t="shared" si="1"/>
        <v>22</v>
      </c>
      <c r="B57" s="148" t="s">
        <v>1399</v>
      </c>
      <c r="C57" s="79" t="str">
        <f t="shared" si="0"/>
        <v>Hormigones para columnas de encadenado</v>
      </c>
      <c r="D57" s="146" t="str">
        <f t="shared" si="2"/>
        <v>m3</v>
      </c>
      <c r="E57" s="124"/>
      <c r="F57" s="214"/>
      <c r="G57" s="213" t="s">
        <v>1249</v>
      </c>
      <c r="H57" s="265" t="s">
        <v>6</v>
      </c>
      <c r="I57" s="140"/>
      <c r="J57" s="213"/>
    </row>
    <row r="58" spans="1:10" ht="20.100000000000001" customHeight="1" x14ac:dyDescent="0.25">
      <c r="A58" s="81">
        <f t="shared" si="1"/>
        <v>23</v>
      </c>
      <c r="B58" s="148" t="s">
        <v>1400</v>
      </c>
      <c r="C58" s="79" t="str">
        <f t="shared" ref="C58:C89" si="3">IFERROR(VLOOKUP(J58,Tabla_Items,2,FALSE),G58)</f>
        <v>Hormigones para vigas  de carga</v>
      </c>
      <c r="D58" s="146" t="str">
        <f t="shared" ref="D58:D89" si="4">IFERROR(VLOOKUP(J58,Tabla_Items,3,FALSE),H58)</f>
        <v>m3</v>
      </c>
      <c r="E58" s="124"/>
      <c r="F58" s="214"/>
      <c r="G58" s="213" t="s">
        <v>1250</v>
      </c>
      <c r="H58" s="265" t="s">
        <v>6</v>
      </c>
      <c r="I58" s="140"/>
      <c r="J58" s="213"/>
    </row>
    <row r="59" spans="1:10" ht="20.100000000000001" customHeight="1" x14ac:dyDescent="0.25">
      <c r="A59" s="81">
        <f t="shared" si="1"/>
        <v>24</v>
      </c>
      <c r="B59" s="148" t="s">
        <v>1401</v>
      </c>
      <c r="C59" s="79" t="str">
        <f t="shared" si="3"/>
        <v>Hormigones para vigas de encadenado</v>
      </c>
      <c r="D59" s="146" t="str">
        <f t="shared" si="4"/>
        <v>m3</v>
      </c>
      <c r="E59" s="124"/>
      <c r="F59" s="214"/>
      <c r="G59" s="213" t="s">
        <v>1251</v>
      </c>
      <c r="H59" s="265" t="s">
        <v>6</v>
      </c>
      <c r="I59" s="140"/>
      <c r="J59" s="213"/>
    </row>
    <row r="60" spans="1:10" ht="20.100000000000001" customHeight="1" x14ac:dyDescent="0.25">
      <c r="A60" s="81">
        <f t="shared" si="1"/>
        <v>25</v>
      </c>
      <c r="B60" s="148" t="s">
        <v>1766</v>
      </c>
      <c r="C60" s="79" t="str">
        <f t="shared" si="3"/>
        <v>Hormigones para losas</v>
      </c>
      <c r="D60" s="146" t="str">
        <f t="shared" si="4"/>
        <v>m3</v>
      </c>
      <c r="E60" s="124"/>
      <c r="F60" s="214"/>
      <c r="G60" s="213" t="s">
        <v>1252</v>
      </c>
      <c r="H60" s="265" t="s">
        <v>6</v>
      </c>
      <c r="I60" s="140"/>
      <c r="J60" s="213"/>
    </row>
    <row r="61" spans="1:10" ht="20.100000000000001" customHeight="1" x14ac:dyDescent="0.25">
      <c r="A61" s="81">
        <f t="shared" si="1"/>
        <v>25</v>
      </c>
      <c r="B61" s="148" t="s">
        <v>1402</v>
      </c>
      <c r="C61" s="79" t="str">
        <f t="shared" si="3"/>
        <v>Estructuras  metálicas</v>
      </c>
      <c r="D61" s="146">
        <f t="shared" si="4"/>
        <v>0</v>
      </c>
      <c r="E61" s="124"/>
      <c r="F61" s="214"/>
      <c r="G61" s="213" t="s">
        <v>1575</v>
      </c>
      <c r="H61" s="265"/>
      <c r="I61" s="140"/>
      <c r="J61" s="213"/>
    </row>
    <row r="62" spans="1:10" ht="20.100000000000001" customHeight="1" x14ac:dyDescent="0.25">
      <c r="A62" s="81">
        <f t="shared" si="1"/>
        <v>26</v>
      </c>
      <c r="B62" s="148" t="s">
        <v>1403</v>
      </c>
      <c r="C62" s="79" t="str">
        <f t="shared" si="3"/>
        <v>Vigas, correas, y cerramiento</v>
      </c>
      <c r="D62" s="146" t="str">
        <f t="shared" si="4"/>
        <v>m2</v>
      </c>
      <c r="E62" s="124"/>
      <c r="F62" s="214"/>
      <c r="G62" s="213" t="s">
        <v>1253</v>
      </c>
      <c r="H62" s="265" t="s">
        <v>7</v>
      </c>
      <c r="I62" s="140"/>
      <c r="J62" s="213"/>
    </row>
    <row r="63" spans="1:10" ht="20.100000000000001" customHeight="1" x14ac:dyDescent="0.25">
      <c r="A63" s="81">
        <f t="shared" si="1"/>
        <v>27</v>
      </c>
      <c r="B63" s="148" t="s">
        <v>1404</v>
      </c>
      <c r="C63" s="79" t="str">
        <f t="shared" si="3"/>
        <v>Estructura metálica de Torre de Tanque</v>
      </c>
      <c r="D63" s="146" t="str">
        <f t="shared" si="4"/>
        <v>m2</v>
      </c>
      <c r="E63" s="124"/>
      <c r="F63" s="214"/>
      <c r="G63" s="213" t="s">
        <v>1576</v>
      </c>
      <c r="H63" s="265" t="s">
        <v>7</v>
      </c>
      <c r="I63" s="140"/>
      <c r="J63" s="213"/>
    </row>
    <row r="64" spans="1:10" ht="20.100000000000001" customHeight="1" x14ac:dyDescent="0.25">
      <c r="A64" s="81">
        <f t="shared" si="1"/>
        <v>28</v>
      </c>
      <c r="B64" s="148" t="s">
        <v>1767</v>
      </c>
      <c r="C64" s="79" t="str">
        <f t="shared" si="3"/>
        <v>Pérgolas metálicas</v>
      </c>
      <c r="D64" s="146" t="str">
        <f t="shared" si="4"/>
        <v>m2</v>
      </c>
      <c r="E64" s="124"/>
      <c r="F64" s="214"/>
      <c r="G64" s="213" t="s">
        <v>1673</v>
      </c>
      <c r="H64" s="265" t="s">
        <v>7</v>
      </c>
      <c r="I64" s="140"/>
      <c r="J64" s="213"/>
    </row>
    <row r="65" spans="1:10" ht="20.100000000000001" customHeight="1" x14ac:dyDescent="0.25">
      <c r="A65" s="81">
        <f t="shared" si="1"/>
        <v>28</v>
      </c>
      <c r="B65" s="148">
        <v>4</v>
      </c>
      <c r="C65" s="79" t="str">
        <f t="shared" si="3"/>
        <v xml:space="preserve"> ALBAÑILERÍA</v>
      </c>
      <c r="D65" s="146">
        <f t="shared" si="4"/>
        <v>0</v>
      </c>
      <c r="E65" s="124"/>
      <c r="F65" s="214"/>
      <c r="G65" s="213" t="s">
        <v>1254</v>
      </c>
      <c r="H65" s="265"/>
      <c r="I65" s="140"/>
      <c r="J65" s="213"/>
    </row>
    <row r="66" spans="1:10" ht="20.100000000000001" customHeight="1" x14ac:dyDescent="0.25">
      <c r="A66" s="81">
        <f t="shared" si="1"/>
        <v>28</v>
      </c>
      <c r="B66" s="148" t="s">
        <v>1405</v>
      </c>
      <c r="C66" s="79" t="str">
        <f t="shared" si="3"/>
        <v>Muros</v>
      </c>
      <c r="D66" s="146">
        <f t="shared" si="4"/>
        <v>0</v>
      </c>
      <c r="E66" s="124"/>
      <c r="F66" s="214"/>
      <c r="G66" s="213" t="s">
        <v>1255</v>
      </c>
      <c r="H66" s="265"/>
      <c r="I66" s="140"/>
      <c r="J66" s="213"/>
    </row>
    <row r="67" spans="1:10" ht="20.100000000000001" customHeight="1" x14ac:dyDescent="0.25">
      <c r="A67" s="81">
        <f t="shared" si="1"/>
        <v>29</v>
      </c>
      <c r="B67" s="148" t="s">
        <v>1768</v>
      </c>
      <c r="C67" s="79" t="str">
        <f t="shared" si="3"/>
        <v>Mamposterías  de 0,20 m</v>
      </c>
      <c r="D67" s="146" t="str">
        <f t="shared" si="4"/>
        <v>m2</v>
      </c>
      <c r="E67" s="124"/>
      <c r="F67" s="214"/>
      <c r="G67" s="213" t="s">
        <v>1577</v>
      </c>
      <c r="H67" s="265" t="s">
        <v>7</v>
      </c>
      <c r="I67" s="140"/>
      <c r="J67" s="213"/>
    </row>
    <row r="68" spans="1:10" ht="20.100000000000001" customHeight="1" x14ac:dyDescent="0.25">
      <c r="A68" s="81">
        <f t="shared" si="1"/>
        <v>29</v>
      </c>
      <c r="B68" s="148" t="s">
        <v>1769</v>
      </c>
      <c r="C68" s="79" t="str">
        <f t="shared" si="3"/>
        <v>Tabiques</v>
      </c>
      <c r="D68" s="146">
        <f t="shared" si="4"/>
        <v>0</v>
      </c>
      <c r="E68" s="124"/>
      <c r="F68" s="214"/>
      <c r="G68" s="213" t="s">
        <v>1725</v>
      </c>
      <c r="H68" s="265"/>
      <c r="I68" s="140"/>
      <c r="J68" s="213"/>
    </row>
    <row r="69" spans="1:10" ht="20.100000000000001" customHeight="1" x14ac:dyDescent="0.25">
      <c r="A69" s="81">
        <f t="shared" si="1"/>
        <v>30</v>
      </c>
      <c r="B69" s="148" t="s">
        <v>1770</v>
      </c>
      <c r="C69" s="79" t="str">
        <f t="shared" si="3"/>
        <v>Tabiques de  Hº Aº</v>
      </c>
      <c r="D69" s="146" t="str">
        <f t="shared" si="4"/>
        <v>m2</v>
      </c>
      <c r="E69" s="124"/>
      <c r="F69" s="214"/>
      <c r="G69" s="213" t="s">
        <v>1825</v>
      </c>
      <c r="H69" s="265" t="s">
        <v>7</v>
      </c>
      <c r="I69" s="140"/>
      <c r="J69" s="213"/>
    </row>
    <row r="70" spans="1:10" ht="20.100000000000001" customHeight="1" x14ac:dyDescent="0.25">
      <c r="A70" s="81">
        <f t="shared" si="1"/>
        <v>30</v>
      </c>
      <c r="B70" s="148" t="s">
        <v>1406</v>
      </c>
      <c r="C70" s="79" t="str">
        <f t="shared" si="3"/>
        <v>Aislaciones</v>
      </c>
      <c r="D70" s="146">
        <f t="shared" si="4"/>
        <v>0</v>
      </c>
      <c r="E70" s="124"/>
      <c r="F70" s="214"/>
      <c r="G70" s="213" t="s">
        <v>1256</v>
      </c>
      <c r="H70" s="265"/>
      <c r="I70" s="140"/>
      <c r="J70" s="213"/>
    </row>
    <row r="71" spans="1:10" ht="20.100000000000001" customHeight="1" x14ac:dyDescent="0.25">
      <c r="A71" s="81">
        <f t="shared" si="1"/>
        <v>31</v>
      </c>
      <c r="B71" s="148" t="s">
        <v>1407</v>
      </c>
      <c r="C71" s="79" t="str">
        <f t="shared" si="3"/>
        <v>Capa Aisladora Horizontal y Vertical</v>
      </c>
      <c r="D71" s="146" t="str">
        <f t="shared" si="4"/>
        <v>m2</v>
      </c>
      <c r="E71" s="124"/>
      <c r="F71" s="214"/>
      <c r="G71" s="213" t="s">
        <v>1257</v>
      </c>
      <c r="H71" s="265" t="s">
        <v>7</v>
      </c>
      <c r="I71" s="140"/>
      <c r="J71" s="213"/>
    </row>
    <row r="72" spans="1:10" ht="20.100000000000001" customHeight="1" x14ac:dyDescent="0.25">
      <c r="A72" s="81">
        <f t="shared" si="1"/>
        <v>31</v>
      </c>
      <c r="B72" s="148" t="s">
        <v>1408</v>
      </c>
      <c r="C72" s="79" t="str">
        <f t="shared" si="3"/>
        <v>Revoques</v>
      </c>
      <c r="D72" s="146">
        <f t="shared" si="4"/>
        <v>0</v>
      </c>
      <c r="E72" s="124"/>
      <c r="F72" s="214"/>
      <c r="G72" s="213" t="s">
        <v>1258</v>
      </c>
      <c r="H72" s="265"/>
      <c r="I72" s="140"/>
      <c r="J72" s="213"/>
    </row>
    <row r="73" spans="1:10" ht="20.100000000000001" customHeight="1" x14ac:dyDescent="0.25">
      <c r="A73" s="81">
        <f t="shared" si="1"/>
        <v>32</v>
      </c>
      <c r="B73" s="148" t="s">
        <v>1409</v>
      </c>
      <c r="C73" s="79" t="str">
        <f t="shared" si="3"/>
        <v>Jaharro a la cal  interior y exterior</v>
      </c>
      <c r="D73" s="146" t="str">
        <f t="shared" si="4"/>
        <v>m2</v>
      </c>
      <c r="E73" s="124"/>
      <c r="F73" s="214"/>
      <c r="G73" s="213" t="s">
        <v>1259</v>
      </c>
      <c r="H73" s="265" t="s">
        <v>7</v>
      </c>
      <c r="I73" s="140"/>
      <c r="J73" s="213"/>
    </row>
    <row r="74" spans="1:10" ht="20.100000000000001" customHeight="1" x14ac:dyDescent="0.25">
      <c r="A74" s="81">
        <f t="shared" si="1"/>
        <v>33</v>
      </c>
      <c r="B74" s="148" t="s">
        <v>1771</v>
      </c>
      <c r="C74" s="79" t="str">
        <f t="shared" si="3"/>
        <v>Revoque  impermeable</v>
      </c>
      <c r="D74" s="146" t="str">
        <f t="shared" si="4"/>
        <v>m2</v>
      </c>
      <c r="E74" s="124"/>
      <c r="F74" s="214"/>
      <c r="G74" s="213" t="s">
        <v>1726</v>
      </c>
      <c r="H74" s="265" t="s">
        <v>7</v>
      </c>
      <c r="I74" s="140"/>
      <c r="J74" s="213"/>
    </row>
    <row r="75" spans="1:10" ht="20.100000000000001" customHeight="1" x14ac:dyDescent="0.25">
      <c r="A75" s="81">
        <f t="shared" si="1"/>
        <v>34</v>
      </c>
      <c r="B75" s="148" t="s">
        <v>1410</v>
      </c>
      <c r="C75" s="79" t="str">
        <f t="shared" si="3"/>
        <v>Jaharro bajo revestimiento</v>
      </c>
      <c r="D75" s="146" t="str">
        <f t="shared" si="4"/>
        <v>m2</v>
      </c>
      <c r="E75" s="124"/>
      <c r="F75" s="214"/>
      <c r="G75" s="213" t="s">
        <v>1260</v>
      </c>
      <c r="H75" s="265" t="s">
        <v>7</v>
      </c>
      <c r="I75" s="140"/>
      <c r="J75" s="213"/>
    </row>
    <row r="76" spans="1:10" ht="20.100000000000001" customHeight="1" x14ac:dyDescent="0.25">
      <c r="A76" s="81">
        <f t="shared" si="1"/>
        <v>35</v>
      </c>
      <c r="B76" s="148" t="s">
        <v>1411</v>
      </c>
      <c r="C76" s="79" t="str">
        <f t="shared" si="3"/>
        <v>Enlucidos</v>
      </c>
      <c r="D76" s="146" t="str">
        <f t="shared" si="4"/>
        <v>m2</v>
      </c>
      <c r="E76" s="124"/>
      <c r="F76" s="214"/>
      <c r="G76" s="213" t="s">
        <v>1261</v>
      </c>
      <c r="H76" s="265" t="s">
        <v>7</v>
      </c>
      <c r="I76" s="140"/>
      <c r="J76" s="213"/>
    </row>
    <row r="77" spans="1:10" ht="20.100000000000001" customHeight="1" x14ac:dyDescent="0.25">
      <c r="A77" s="81">
        <f t="shared" si="1"/>
        <v>35</v>
      </c>
      <c r="B77" s="148" t="s">
        <v>1412</v>
      </c>
      <c r="C77" s="79" t="str">
        <f t="shared" si="3"/>
        <v>Contrapisos</v>
      </c>
      <c r="D77" s="146">
        <f t="shared" si="4"/>
        <v>0</v>
      </c>
      <c r="E77" s="124"/>
      <c r="F77" s="214"/>
      <c r="G77" s="213" t="s">
        <v>1262</v>
      </c>
      <c r="H77" s="265"/>
      <c r="I77" s="140"/>
      <c r="J77" s="213"/>
    </row>
    <row r="78" spans="1:10" ht="20.100000000000001" customHeight="1" x14ac:dyDescent="0.25">
      <c r="A78" s="81">
        <f t="shared" si="1"/>
        <v>36</v>
      </c>
      <c r="B78" s="148" t="s">
        <v>1413</v>
      </c>
      <c r="C78" s="79" t="str">
        <f t="shared" si="3"/>
        <v>De hormigón armado</v>
      </c>
      <c r="D78" s="146" t="str">
        <f t="shared" si="4"/>
        <v>m2</v>
      </c>
      <c r="E78" s="124"/>
      <c r="F78" s="214"/>
      <c r="G78" s="213" t="s">
        <v>1263</v>
      </c>
      <c r="H78" s="265" t="s">
        <v>7</v>
      </c>
      <c r="I78" s="140"/>
      <c r="J78" s="213"/>
    </row>
    <row r="79" spans="1:10" ht="20.100000000000001" customHeight="1" x14ac:dyDescent="0.25">
      <c r="A79" s="81">
        <f t="shared" si="1"/>
        <v>36</v>
      </c>
      <c r="B79" s="148" t="s">
        <v>1772</v>
      </c>
      <c r="C79" s="79" t="str">
        <f t="shared" si="3"/>
        <v>Antepechos</v>
      </c>
      <c r="D79" s="146">
        <f t="shared" si="4"/>
        <v>0</v>
      </c>
      <c r="E79" s="124"/>
      <c r="F79" s="214"/>
      <c r="G79" s="213" t="s">
        <v>1727</v>
      </c>
      <c r="H79" s="265"/>
      <c r="I79" s="140"/>
      <c r="J79" s="213"/>
    </row>
    <row r="80" spans="1:10" ht="20.100000000000001" customHeight="1" x14ac:dyDescent="0.25">
      <c r="A80" s="81">
        <f t="shared" si="1"/>
        <v>37</v>
      </c>
      <c r="B80" s="148" t="s">
        <v>1773</v>
      </c>
      <c r="C80" s="79" t="str">
        <f t="shared" si="3"/>
        <v>De hormigón</v>
      </c>
      <c r="D80" s="146" t="str">
        <f t="shared" si="4"/>
        <v>m2</v>
      </c>
      <c r="E80" s="124"/>
      <c r="F80" s="214"/>
      <c r="G80" s="213" t="s">
        <v>1728</v>
      </c>
      <c r="H80" s="265" t="s">
        <v>7</v>
      </c>
      <c r="I80" s="140"/>
      <c r="J80" s="213"/>
    </row>
    <row r="81" spans="1:10" ht="20.100000000000001" customHeight="1" x14ac:dyDescent="0.25">
      <c r="A81" s="81">
        <f t="shared" si="1"/>
        <v>37</v>
      </c>
      <c r="B81" s="148">
        <v>5</v>
      </c>
      <c r="C81" s="79" t="str">
        <f t="shared" si="3"/>
        <v xml:space="preserve"> REVESTIMIENTOS</v>
      </c>
      <c r="D81" s="146">
        <f t="shared" si="4"/>
        <v>0</v>
      </c>
      <c r="E81" s="124"/>
      <c r="F81" s="214"/>
      <c r="G81" s="213" t="s">
        <v>1264</v>
      </c>
      <c r="H81" s="265"/>
      <c r="I81" s="140"/>
      <c r="J81" s="213"/>
    </row>
    <row r="82" spans="1:10" ht="20.100000000000001" customHeight="1" x14ac:dyDescent="0.25">
      <c r="A82" s="81">
        <f t="shared" si="1"/>
        <v>38</v>
      </c>
      <c r="B82" s="148" t="s">
        <v>1414</v>
      </c>
      <c r="C82" s="79" t="str">
        <f t="shared" si="3"/>
        <v>Cerámico</v>
      </c>
      <c r="D82" s="146" t="str">
        <f t="shared" si="4"/>
        <v>m2</v>
      </c>
      <c r="E82" s="124"/>
      <c r="F82" s="214"/>
      <c r="G82" s="213" t="s">
        <v>1265</v>
      </c>
      <c r="H82" s="265" t="s">
        <v>7</v>
      </c>
      <c r="I82" s="140"/>
      <c r="J82" s="213"/>
    </row>
    <row r="83" spans="1:10" ht="20.100000000000001" customHeight="1" x14ac:dyDescent="0.25">
      <c r="A83" s="81">
        <f t="shared" si="1"/>
        <v>39</v>
      </c>
      <c r="B83" s="148" t="s">
        <v>1774</v>
      </c>
      <c r="C83" s="79" t="str">
        <f t="shared" si="3"/>
        <v>Acrílico con color incorporado</v>
      </c>
      <c r="D83" s="146" t="str">
        <f t="shared" si="4"/>
        <v>m2</v>
      </c>
      <c r="E83" s="124"/>
      <c r="F83" s="214"/>
      <c r="G83" s="213" t="s">
        <v>1729</v>
      </c>
      <c r="H83" s="265" t="s">
        <v>7</v>
      </c>
      <c r="I83" s="140"/>
      <c r="J83" s="213"/>
    </row>
    <row r="84" spans="1:10" ht="20.100000000000001" customHeight="1" x14ac:dyDescent="0.25">
      <c r="A84" s="81">
        <f t="shared" si="1"/>
        <v>39</v>
      </c>
      <c r="B84" s="148">
        <v>6</v>
      </c>
      <c r="C84" s="79" t="str">
        <f t="shared" si="3"/>
        <v xml:space="preserve"> PISOS Y ZÓCALOS</v>
      </c>
      <c r="D84" s="146">
        <f t="shared" si="4"/>
        <v>0</v>
      </c>
      <c r="E84" s="124"/>
      <c r="F84" s="214"/>
      <c r="G84" s="213" t="s">
        <v>1266</v>
      </c>
      <c r="H84" s="265"/>
      <c r="I84" s="140"/>
      <c r="J84" s="213"/>
    </row>
    <row r="85" spans="1:10" ht="20.100000000000001" customHeight="1" x14ac:dyDescent="0.25">
      <c r="A85" s="81">
        <f t="shared" si="1"/>
        <v>39</v>
      </c>
      <c r="B85" s="148" t="s">
        <v>1415</v>
      </c>
      <c r="C85" s="79" t="str">
        <f t="shared" si="3"/>
        <v>Pisos Interiores</v>
      </c>
      <c r="D85" s="146">
        <f t="shared" si="4"/>
        <v>0</v>
      </c>
      <c r="E85" s="124"/>
      <c r="F85" s="214"/>
      <c r="G85" s="213" t="s">
        <v>1267</v>
      </c>
      <c r="H85" s="265"/>
      <c r="I85" s="140"/>
      <c r="J85" s="213"/>
    </row>
    <row r="86" spans="1:10" ht="20.100000000000001" customHeight="1" x14ac:dyDescent="0.25">
      <c r="A86" s="81">
        <f t="shared" si="1"/>
        <v>40</v>
      </c>
      <c r="B86" s="148" t="s">
        <v>1775</v>
      </c>
      <c r="C86" s="79" t="str">
        <f t="shared" si="3"/>
        <v>De hormigón</v>
      </c>
      <c r="D86" s="146" t="str">
        <f t="shared" si="4"/>
        <v>m2</v>
      </c>
      <c r="E86" s="124"/>
      <c r="F86" s="214"/>
      <c r="G86" s="213" t="s">
        <v>1728</v>
      </c>
      <c r="H86" s="265" t="s">
        <v>7</v>
      </c>
      <c r="I86" s="140"/>
      <c r="J86" s="213"/>
    </row>
    <row r="87" spans="1:10" ht="20.100000000000001" customHeight="1" x14ac:dyDescent="0.25">
      <c r="A87" s="81">
        <f t="shared" si="1"/>
        <v>41</v>
      </c>
      <c r="B87" s="148" t="s">
        <v>1416</v>
      </c>
      <c r="C87" s="79" t="str">
        <f t="shared" si="3"/>
        <v>Pisos de mosaico granítico (0,30 x 0,30)</v>
      </c>
      <c r="D87" s="146" t="str">
        <f t="shared" si="4"/>
        <v>m2</v>
      </c>
      <c r="E87" s="124"/>
      <c r="F87" s="214"/>
      <c r="G87" s="213" t="s">
        <v>1730</v>
      </c>
      <c r="H87" s="265" t="s">
        <v>7</v>
      </c>
      <c r="I87" s="140"/>
      <c r="J87" s="213"/>
    </row>
    <row r="88" spans="1:10" ht="20.100000000000001" customHeight="1" x14ac:dyDescent="0.25">
      <c r="A88" s="81">
        <f t="shared" si="1"/>
        <v>42</v>
      </c>
      <c r="B88" s="148" t="s">
        <v>1776</v>
      </c>
      <c r="C88" s="79" t="str">
        <f t="shared" si="3"/>
        <v>Zócalos graníticos (0,07x0,30)</v>
      </c>
      <c r="D88" s="146" t="str">
        <f t="shared" si="4"/>
        <v>ml</v>
      </c>
      <c r="E88" s="124"/>
      <c r="F88" s="214"/>
      <c r="G88" s="213" t="s">
        <v>1268</v>
      </c>
      <c r="H88" s="265" t="s">
        <v>607</v>
      </c>
      <c r="I88" s="140"/>
      <c r="J88" s="213"/>
    </row>
    <row r="89" spans="1:10" ht="20.100000000000001" customHeight="1" x14ac:dyDescent="0.25">
      <c r="A89" s="81">
        <f t="shared" si="1"/>
        <v>43</v>
      </c>
      <c r="B89" s="148" t="s">
        <v>1686</v>
      </c>
      <c r="C89" s="79" t="str">
        <f t="shared" si="3"/>
        <v>Zócalo cementicio</v>
      </c>
      <c r="D89" s="146" t="str">
        <f t="shared" si="4"/>
        <v>ml</v>
      </c>
      <c r="E89" s="124"/>
      <c r="F89" s="214"/>
      <c r="G89" s="213" t="s">
        <v>1826</v>
      </c>
      <c r="H89" s="265" t="s">
        <v>607</v>
      </c>
      <c r="I89" s="140"/>
      <c r="J89" s="213"/>
    </row>
    <row r="90" spans="1:10" ht="20.100000000000001" customHeight="1" x14ac:dyDescent="0.25">
      <c r="A90" s="81">
        <f t="shared" si="1"/>
        <v>44</v>
      </c>
      <c r="B90" s="148" t="s">
        <v>1777</v>
      </c>
      <c r="C90" s="79" t="str">
        <f t="shared" ref="C90:C121" si="5">IFERROR(VLOOKUP(J90,Tabla_Items,2,FALSE),G90)</f>
        <v>Umbrales y solías</v>
      </c>
      <c r="D90" s="146" t="str">
        <f t="shared" ref="D90:D121" si="6">IFERROR(VLOOKUP(J90,Tabla_Items,3,FALSE),H90)</f>
        <v>m2</v>
      </c>
      <c r="E90" s="124"/>
      <c r="F90" s="214"/>
      <c r="G90" s="213" t="s">
        <v>1269</v>
      </c>
      <c r="H90" s="265" t="s">
        <v>7</v>
      </c>
      <c r="I90" s="140"/>
      <c r="J90" s="213"/>
    </row>
    <row r="91" spans="1:10" ht="20.100000000000001" customHeight="1" x14ac:dyDescent="0.25">
      <c r="A91" s="81">
        <f t="shared" ref="A91:A154" si="7">IF(D91=0,A90,A90+1)</f>
        <v>44</v>
      </c>
      <c r="B91" s="148" t="s">
        <v>1417</v>
      </c>
      <c r="C91" s="79" t="str">
        <f t="shared" si="5"/>
        <v>Pisos Exteriores</v>
      </c>
      <c r="D91" s="146">
        <f t="shared" si="6"/>
        <v>0</v>
      </c>
      <c r="E91" s="124"/>
      <c r="F91" s="214"/>
      <c r="G91" s="213" t="s">
        <v>1270</v>
      </c>
      <c r="H91" s="265"/>
      <c r="I91" s="140"/>
      <c r="J91" s="213"/>
    </row>
    <row r="92" spans="1:10" ht="20.100000000000001" customHeight="1" x14ac:dyDescent="0.25">
      <c r="A92" s="81">
        <f t="shared" si="7"/>
        <v>45</v>
      </c>
      <c r="B92" s="148" t="s">
        <v>1418</v>
      </c>
      <c r="C92" s="79" t="str">
        <f t="shared" si="5"/>
        <v>De hormigón armado fratasado</v>
      </c>
      <c r="D92" s="146" t="str">
        <f t="shared" si="6"/>
        <v>m2</v>
      </c>
      <c r="E92" s="124"/>
      <c r="F92" s="214"/>
      <c r="G92" s="213" t="s">
        <v>1731</v>
      </c>
      <c r="H92" s="265" t="s">
        <v>7</v>
      </c>
      <c r="I92" s="140"/>
      <c r="J92" s="213"/>
    </row>
    <row r="93" spans="1:10" ht="20.100000000000001" customHeight="1" x14ac:dyDescent="0.25">
      <c r="A93" s="81">
        <f t="shared" si="7"/>
        <v>46</v>
      </c>
      <c r="B93" s="148" t="s">
        <v>1778</v>
      </c>
      <c r="C93" s="79" t="str">
        <f t="shared" si="5"/>
        <v>De hormigón fratazado</v>
      </c>
      <c r="D93" s="146" t="str">
        <f t="shared" si="6"/>
        <v>m2</v>
      </c>
      <c r="E93" s="124"/>
      <c r="F93" s="214"/>
      <c r="G93" s="213" t="s">
        <v>1732</v>
      </c>
      <c r="H93" s="265" t="s">
        <v>7</v>
      </c>
      <c r="I93" s="140"/>
      <c r="J93" s="213"/>
    </row>
    <row r="94" spans="1:10" ht="20.100000000000001" customHeight="1" x14ac:dyDescent="0.25">
      <c r="A94" s="81">
        <f t="shared" si="7"/>
        <v>47</v>
      </c>
      <c r="B94" s="148" t="s">
        <v>1779</v>
      </c>
      <c r="C94" s="79" t="str">
        <f t="shared" si="5"/>
        <v>Piso consolidado de grancilla + fillet</v>
      </c>
      <c r="D94" s="146" t="str">
        <f t="shared" si="6"/>
        <v>m2</v>
      </c>
      <c r="E94" s="124"/>
      <c r="F94" s="214"/>
      <c r="G94" s="213" t="s">
        <v>1733</v>
      </c>
      <c r="H94" s="265" t="s">
        <v>7</v>
      </c>
      <c r="I94" s="140"/>
      <c r="J94" s="213"/>
    </row>
    <row r="95" spans="1:10" ht="20.100000000000001" customHeight="1" x14ac:dyDescent="0.25">
      <c r="A95" s="81">
        <f t="shared" si="7"/>
        <v>48</v>
      </c>
      <c r="B95" s="148" t="s">
        <v>1780</v>
      </c>
      <c r="C95" s="79" t="str">
        <f t="shared" si="5"/>
        <v>Zocalo exterior rehundido</v>
      </c>
      <c r="D95" s="146" t="str">
        <f t="shared" si="6"/>
        <v>ml</v>
      </c>
      <c r="E95" s="124"/>
      <c r="F95" s="214"/>
      <c r="G95" s="213" t="s">
        <v>1578</v>
      </c>
      <c r="H95" s="265" t="s">
        <v>607</v>
      </c>
      <c r="I95" s="140"/>
      <c r="J95" s="213"/>
    </row>
    <row r="96" spans="1:10" ht="20.100000000000001" customHeight="1" x14ac:dyDescent="0.25">
      <c r="A96" s="81">
        <f t="shared" si="7"/>
        <v>48</v>
      </c>
      <c r="B96" s="148">
        <v>7</v>
      </c>
      <c r="C96" s="79" t="str">
        <f t="shared" si="5"/>
        <v xml:space="preserve"> MARMOLERÍA</v>
      </c>
      <c r="D96" s="146">
        <f t="shared" si="6"/>
        <v>0</v>
      </c>
      <c r="E96" s="124"/>
      <c r="F96" s="214"/>
      <c r="G96" s="213" t="s">
        <v>1271</v>
      </c>
      <c r="H96" s="265"/>
      <c r="I96" s="140"/>
      <c r="J96" s="213"/>
    </row>
    <row r="97" spans="1:10" ht="20.100000000000001" customHeight="1" x14ac:dyDescent="0.25">
      <c r="A97" s="81">
        <f t="shared" si="7"/>
        <v>49</v>
      </c>
      <c r="B97" s="148" t="s">
        <v>1419</v>
      </c>
      <c r="C97" s="79" t="str">
        <f t="shared" si="5"/>
        <v>Mesadas de granito natural</v>
      </c>
      <c r="D97" s="146" t="str">
        <f t="shared" si="6"/>
        <v>m2</v>
      </c>
      <c r="E97" s="124"/>
      <c r="F97" s="214"/>
      <c r="G97" s="213" t="s">
        <v>1272</v>
      </c>
      <c r="H97" s="265" t="s">
        <v>7</v>
      </c>
      <c r="I97" s="140"/>
      <c r="J97" s="213"/>
    </row>
    <row r="98" spans="1:10" ht="20.100000000000001" customHeight="1" x14ac:dyDescent="0.25">
      <c r="A98" s="81">
        <f t="shared" si="7"/>
        <v>49</v>
      </c>
      <c r="B98" s="148">
        <v>8</v>
      </c>
      <c r="C98" s="79" t="str">
        <f t="shared" si="5"/>
        <v xml:space="preserve"> CUBIERTAS Y TECHOS</v>
      </c>
      <c r="D98" s="146">
        <f t="shared" si="6"/>
        <v>0</v>
      </c>
      <c r="E98" s="124"/>
      <c r="F98" s="214"/>
      <c r="G98" s="213" t="s">
        <v>1273</v>
      </c>
      <c r="H98" s="265"/>
      <c r="I98" s="140"/>
      <c r="J98" s="213"/>
    </row>
    <row r="99" spans="1:10" ht="20.100000000000001" customHeight="1" x14ac:dyDescent="0.25">
      <c r="A99" s="81">
        <f t="shared" si="7"/>
        <v>50</v>
      </c>
      <c r="B99" s="148" t="s">
        <v>1420</v>
      </c>
      <c r="C99" s="79" t="str">
        <f t="shared" si="5"/>
        <v>Sobre losa de hormigón armado</v>
      </c>
      <c r="D99" s="146" t="str">
        <f t="shared" si="6"/>
        <v>m2</v>
      </c>
      <c r="E99" s="124"/>
      <c r="F99" s="214"/>
      <c r="G99" s="213" t="s">
        <v>1274</v>
      </c>
      <c r="H99" s="265" t="s">
        <v>7</v>
      </c>
      <c r="I99" s="140"/>
      <c r="J99" s="213"/>
    </row>
    <row r="100" spans="1:10" ht="20.100000000000001" customHeight="1" x14ac:dyDescent="0.25">
      <c r="A100" s="81">
        <f t="shared" si="7"/>
        <v>51</v>
      </c>
      <c r="B100" s="148" t="s">
        <v>1421</v>
      </c>
      <c r="C100" s="79" t="str">
        <f t="shared" si="5"/>
        <v>Cubiertas metálicas (incluída aislaciones)</v>
      </c>
      <c r="D100" s="146" t="str">
        <f t="shared" si="6"/>
        <v>m2</v>
      </c>
      <c r="E100" s="124"/>
      <c r="F100" s="214"/>
      <c r="G100" s="213" t="s">
        <v>1275</v>
      </c>
      <c r="H100" s="265" t="s">
        <v>7</v>
      </c>
      <c r="I100" s="140"/>
      <c r="J100" s="213"/>
    </row>
    <row r="101" spans="1:10" ht="20.100000000000001" customHeight="1" x14ac:dyDescent="0.25">
      <c r="A101" s="81">
        <f t="shared" si="7"/>
        <v>51</v>
      </c>
      <c r="B101" s="148">
        <v>9</v>
      </c>
      <c r="C101" s="79" t="str">
        <f t="shared" si="5"/>
        <v xml:space="preserve"> CIELORRASOS</v>
      </c>
      <c r="D101" s="146">
        <f t="shared" si="6"/>
        <v>0</v>
      </c>
      <c r="E101" s="124"/>
      <c r="F101" s="214"/>
      <c r="G101" s="213" t="s">
        <v>1276</v>
      </c>
      <c r="H101" s="265"/>
      <c r="I101" s="140"/>
      <c r="J101" s="213"/>
    </row>
    <row r="102" spans="1:10" ht="20.100000000000001" customHeight="1" x14ac:dyDescent="0.25">
      <c r="A102" s="81">
        <f t="shared" si="7"/>
        <v>51</v>
      </c>
      <c r="B102" s="148" t="s">
        <v>1422</v>
      </c>
      <c r="C102" s="79" t="str">
        <f t="shared" si="5"/>
        <v>Aplicados</v>
      </c>
      <c r="D102" s="146">
        <f t="shared" si="6"/>
        <v>0</v>
      </c>
      <c r="E102" s="124"/>
      <c r="F102" s="214"/>
      <c r="G102" s="213" t="s">
        <v>1277</v>
      </c>
      <c r="H102" s="265"/>
      <c r="I102" s="140"/>
      <c r="J102" s="213"/>
    </row>
    <row r="103" spans="1:10" ht="20.100000000000001" customHeight="1" x14ac:dyDescent="0.25">
      <c r="A103" s="81">
        <f t="shared" si="7"/>
        <v>52</v>
      </c>
      <c r="B103" s="148" t="s">
        <v>1423</v>
      </c>
      <c r="C103" s="79" t="str">
        <f t="shared" si="5"/>
        <v>A la cal</v>
      </c>
      <c r="D103" s="146" t="str">
        <f t="shared" si="6"/>
        <v>m2</v>
      </c>
      <c r="E103" s="124"/>
      <c r="F103" s="214"/>
      <c r="G103" s="213" t="s">
        <v>1278</v>
      </c>
      <c r="H103" s="265" t="s">
        <v>7</v>
      </c>
      <c r="I103" s="140"/>
      <c r="J103" s="213"/>
    </row>
    <row r="104" spans="1:10" ht="20.100000000000001" customHeight="1" x14ac:dyDescent="0.25">
      <c r="A104" s="81">
        <f t="shared" si="7"/>
        <v>53</v>
      </c>
      <c r="B104" s="148" t="s">
        <v>1687</v>
      </c>
      <c r="C104" s="79" t="str">
        <f t="shared" si="5"/>
        <v>Al yeso</v>
      </c>
      <c r="D104" s="146" t="str">
        <f t="shared" si="6"/>
        <v>m2</v>
      </c>
      <c r="E104" s="124"/>
      <c r="F104" s="214"/>
      <c r="G104" s="213" t="s">
        <v>1579</v>
      </c>
      <c r="H104" s="265" t="s">
        <v>7</v>
      </c>
      <c r="I104" s="140"/>
      <c r="J104" s="213"/>
    </row>
    <row r="105" spans="1:10" ht="20.100000000000001" customHeight="1" x14ac:dyDescent="0.25">
      <c r="A105" s="81">
        <f t="shared" si="7"/>
        <v>53</v>
      </c>
      <c r="B105" s="148">
        <v>10</v>
      </c>
      <c r="C105" s="79" t="str">
        <f t="shared" si="5"/>
        <v xml:space="preserve"> CARPINTERÍAS</v>
      </c>
      <c r="D105" s="146">
        <f t="shared" si="6"/>
        <v>0</v>
      </c>
      <c r="E105" s="124"/>
      <c r="F105" s="214"/>
      <c r="G105" s="213" t="s">
        <v>1279</v>
      </c>
      <c r="H105" s="265"/>
      <c r="I105" s="140"/>
      <c r="J105" s="213"/>
    </row>
    <row r="106" spans="1:10" ht="20.100000000000001" customHeight="1" x14ac:dyDescent="0.25">
      <c r="A106" s="81">
        <f t="shared" si="7"/>
        <v>53</v>
      </c>
      <c r="B106" s="148" t="s">
        <v>1424</v>
      </c>
      <c r="C106" s="79" t="str">
        <f t="shared" si="5"/>
        <v>Carpinteria metalica</v>
      </c>
      <c r="D106" s="146">
        <f t="shared" si="6"/>
        <v>0</v>
      </c>
      <c r="E106" s="124"/>
      <c r="F106" s="214"/>
      <c r="G106" s="213" t="s">
        <v>1280</v>
      </c>
      <c r="H106" s="265"/>
      <c r="I106" s="140"/>
      <c r="J106" s="213"/>
    </row>
    <row r="107" spans="1:10" ht="20.100000000000001" customHeight="1" x14ac:dyDescent="0.25">
      <c r="A107" s="81">
        <f t="shared" si="7"/>
        <v>53</v>
      </c>
      <c r="B107" s="148" t="s">
        <v>1425</v>
      </c>
      <c r="C107" s="79" t="str">
        <f t="shared" si="5"/>
        <v>Chapa Doblada y herrería</v>
      </c>
      <c r="D107" s="146">
        <f t="shared" si="6"/>
        <v>0</v>
      </c>
      <c r="E107" s="124"/>
      <c r="F107" s="214"/>
      <c r="G107" s="213" t="s">
        <v>1281</v>
      </c>
      <c r="H107" s="265"/>
      <c r="I107" s="140"/>
      <c r="J107" s="213"/>
    </row>
    <row r="108" spans="1:10" ht="20.100000000000001" customHeight="1" x14ac:dyDescent="0.25">
      <c r="A108" s="81">
        <f t="shared" si="7"/>
        <v>54</v>
      </c>
      <c r="B108" s="148" t="s">
        <v>1426</v>
      </c>
      <c r="C108" s="79" t="str">
        <f t="shared" si="5"/>
        <v>P1</v>
      </c>
      <c r="D108" s="146" t="str">
        <f t="shared" si="6"/>
        <v>m2</v>
      </c>
      <c r="E108" s="124"/>
      <c r="F108" s="214"/>
      <c r="G108" s="213" t="s">
        <v>1282</v>
      </c>
      <c r="H108" s="265" t="s">
        <v>7</v>
      </c>
      <c r="I108" s="140"/>
      <c r="J108" s="213"/>
    </row>
    <row r="109" spans="1:10" ht="20.100000000000001" customHeight="1" x14ac:dyDescent="0.25">
      <c r="A109" s="81">
        <f t="shared" si="7"/>
        <v>55</v>
      </c>
      <c r="B109" s="148" t="s">
        <v>1427</v>
      </c>
      <c r="C109" s="79" t="str">
        <f t="shared" si="5"/>
        <v>P2</v>
      </c>
      <c r="D109" s="146" t="str">
        <f t="shared" si="6"/>
        <v>m2</v>
      </c>
      <c r="E109" s="124"/>
      <c r="F109" s="214"/>
      <c r="G109" s="213" t="s">
        <v>1283</v>
      </c>
      <c r="H109" s="265" t="s">
        <v>7</v>
      </c>
      <c r="I109" s="140"/>
      <c r="J109" s="213"/>
    </row>
    <row r="110" spans="1:10" ht="20.100000000000001" customHeight="1" x14ac:dyDescent="0.25">
      <c r="A110" s="81">
        <f t="shared" si="7"/>
        <v>56</v>
      </c>
      <c r="B110" s="148" t="s">
        <v>1428</v>
      </c>
      <c r="C110" s="79" t="str">
        <f t="shared" si="5"/>
        <v>P3</v>
      </c>
      <c r="D110" s="146" t="str">
        <f t="shared" si="6"/>
        <v>m2</v>
      </c>
      <c r="E110" s="124"/>
      <c r="F110" s="214"/>
      <c r="G110" s="213" t="s">
        <v>1284</v>
      </c>
      <c r="H110" s="265" t="s">
        <v>7</v>
      </c>
      <c r="I110" s="140"/>
      <c r="J110" s="213"/>
    </row>
    <row r="111" spans="1:10" ht="20.100000000000001" customHeight="1" x14ac:dyDescent="0.25">
      <c r="A111" s="81">
        <f t="shared" si="7"/>
        <v>57</v>
      </c>
      <c r="B111" s="148" t="s">
        <v>1429</v>
      </c>
      <c r="C111" s="79" t="str">
        <f t="shared" si="5"/>
        <v>P4</v>
      </c>
      <c r="D111" s="146" t="str">
        <f t="shared" si="6"/>
        <v>m2</v>
      </c>
      <c r="E111" s="124"/>
      <c r="F111" s="214"/>
      <c r="G111" s="213" t="s">
        <v>1285</v>
      </c>
      <c r="H111" s="265" t="s">
        <v>7</v>
      </c>
      <c r="I111" s="140"/>
      <c r="J111" s="213"/>
    </row>
    <row r="112" spans="1:10" ht="20.100000000000001" customHeight="1" x14ac:dyDescent="0.25">
      <c r="A112" s="81">
        <f t="shared" si="7"/>
        <v>58</v>
      </c>
      <c r="B112" s="148" t="s">
        <v>1430</v>
      </c>
      <c r="C112" s="79" t="str">
        <f t="shared" si="5"/>
        <v>P5</v>
      </c>
      <c r="D112" s="146" t="str">
        <f t="shared" si="6"/>
        <v>m2</v>
      </c>
      <c r="E112" s="124"/>
      <c r="F112" s="214"/>
      <c r="G112" s="213" t="s">
        <v>1286</v>
      </c>
      <c r="H112" s="265" t="s">
        <v>7</v>
      </c>
      <c r="I112" s="140"/>
      <c r="J112" s="213"/>
    </row>
    <row r="113" spans="1:10" ht="20.100000000000001" customHeight="1" x14ac:dyDescent="0.25">
      <c r="A113" s="81">
        <f t="shared" si="7"/>
        <v>59</v>
      </c>
      <c r="B113" s="148" t="s">
        <v>1431</v>
      </c>
      <c r="C113" s="79" t="str">
        <f t="shared" si="5"/>
        <v>P6</v>
      </c>
      <c r="D113" s="146" t="str">
        <f t="shared" si="6"/>
        <v>m2</v>
      </c>
      <c r="E113" s="124"/>
      <c r="F113" s="214"/>
      <c r="G113" s="213" t="s">
        <v>1287</v>
      </c>
      <c r="H113" s="265" t="s">
        <v>7</v>
      </c>
      <c r="I113" s="140"/>
      <c r="J113" s="213"/>
    </row>
    <row r="114" spans="1:10" ht="20.100000000000001" customHeight="1" x14ac:dyDescent="0.25">
      <c r="A114" s="81">
        <f t="shared" si="7"/>
        <v>60</v>
      </c>
      <c r="B114" s="148" t="s">
        <v>1432</v>
      </c>
      <c r="C114" s="79" t="str">
        <f t="shared" si="5"/>
        <v>P7</v>
      </c>
      <c r="D114" s="146" t="str">
        <f t="shared" si="6"/>
        <v>m2</v>
      </c>
      <c r="E114" s="124"/>
      <c r="F114" s="214"/>
      <c r="G114" s="213" t="s">
        <v>1288</v>
      </c>
      <c r="H114" s="265" t="s">
        <v>7</v>
      </c>
      <c r="I114" s="140"/>
      <c r="J114" s="213"/>
    </row>
    <row r="115" spans="1:10" ht="20.100000000000001" customHeight="1" x14ac:dyDescent="0.25">
      <c r="A115" s="81">
        <f t="shared" si="7"/>
        <v>61</v>
      </c>
      <c r="B115" s="148" t="s">
        <v>1433</v>
      </c>
      <c r="C115" s="79" t="str">
        <f t="shared" si="5"/>
        <v>P8</v>
      </c>
      <c r="D115" s="146" t="str">
        <f t="shared" si="6"/>
        <v>m2</v>
      </c>
      <c r="E115" s="124"/>
      <c r="F115" s="214"/>
      <c r="G115" s="213" t="s">
        <v>1289</v>
      </c>
      <c r="H115" s="265" t="s">
        <v>7</v>
      </c>
      <c r="I115" s="140"/>
      <c r="J115" s="213"/>
    </row>
    <row r="116" spans="1:10" ht="20.100000000000001" customHeight="1" x14ac:dyDescent="0.25">
      <c r="A116" s="81">
        <f t="shared" si="7"/>
        <v>62</v>
      </c>
      <c r="B116" s="148" t="s">
        <v>1434</v>
      </c>
      <c r="C116" s="79" t="str">
        <f t="shared" si="5"/>
        <v>P9</v>
      </c>
      <c r="D116" s="146" t="str">
        <f t="shared" si="6"/>
        <v>m2</v>
      </c>
      <c r="E116" s="124"/>
      <c r="F116" s="214"/>
      <c r="G116" s="213" t="s">
        <v>1290</v>
      </c>
      <c r="H116" s="265" t="s">
        <v>7</v>
      </c>
      <c r="I116" s="140"/>
      <c r="J116" s="213"/>
    </row>
    <row r="117" spans="1:10" ht="20.100000000000001" customHeight="1" x14ac:dyDescent="0.25">
      <c r="A117" s="81">
        <f t="shared" si="7"/>
        <v>63</v>
      </c>
      <c r="B117" s="148" t="s">
        <v>1435</v>
      </c>
      <c r="C117" s="79" t="str">
        <f t="shared" si="5"/>
        <v>PL</v>
      </c>
      <c r="D117" s="146" t="str">
        <f t="shared" si="6"/>
        <v>m2</v>
      </c>
      <c r="E117" s="124"/>
      <c r="F117" s="214"/>
      <c r="G117" s="213" t="s">
        <v>1291</v>
      </c>
      <c r="H117" s="265" t="s">
        <v>7</v>
      </c>
      <c r="I117" s="140"/>
      <c r="J117" s="213"/>
    </row>
    <row r="118" spans="1:10" ht="20.100000000000001" customHeight="1" x14ac:dyDescent="0.25">
      <c r="A118" s="81">
        <f t="shared" si="7"/>
        <v>64</v>
      </c>
      <c r="B118" s="148" t="s">
        <v>1436</v>
      </c>
      <c r="C118" s="79" t="str">
        <f t="shared" si="5"/>
        <v>PL1</v>
      </c>
      <c r="D118" s="146" t="str">
        <f t="shared" si="6"/>
        <v>m2</v>
      </c>
      <c r="E118" s="124"/>
      <c r="F118" s="214"/>
      <c r="G118" s="213" t="s">
        <v>1292</v>
      </c>
      <c r="H118" s="265" t="s">
        <v>7</v>
      </c>
      <c r="I118" s="140"/>
      <c r="J118" s="213"/>
    </row>
    <row r="119" spans="1:10" ht="20.100000000000001" customHeight="1" x14ac:dyDescent="0.25">
      <c r="A119" s="81">
        <f t="shared" si="7"/>
        <v>65</v>
      </c>
      <c r="B119" s="148" t="s">
        <v>1437</v>
      </c>
      <c r="C119" s="79" t="str">
        <f t="shared" si="5"/>
        <v>V2</v>
      </c>
      <c r="D119" s="146" t="str">
        <f t="shared" si="6"/>
        <v>m2</v>
      </c>
      <c r="E119" s="124"/>
      <c r="F119" s="214"/>
      <c r="G119" s="213" t="s">
        <v>1295</v>
      </c>
      <c r="H119" s="265" t="s">
        <v>7</v>
      </c>
      <c r="I119" s="140"/>
      <c r="J119" s="213"/>
    </row>
    <row r="120" spans="1:10" ht="20.100000000000001" customHeight="1" x14ac:dyDescent="0.25">
      <c r="A120" s="81">
        <f t="shared" si="7"/>
        <v>66</v>
      </c>
      <c r="B120" s="148" t="s">
        <v>1438</v>
      </c>
      <c r="C120" s="79" t="str">
        <f t="shared" si="5"/>
        <v>V3</v>
      </c>
      <c r="D120" s="146" t="str">
        <f t="shared" si="6"/>
        <v>m2</v>
      </c>
      <c r="E120" s="124"/>
      <c r="F120" s="214"/>
      <c r="G120" s="213" t="s">
        <v>1296</v>
      </c>
      <c r="H120" s="265" t="s">
        <v>7</v>
      </c>
      <c r="I120" s="140"/>
      <c r="J120" s="213"/>
    </row>
    <row r="121" spans="1:10" ht="20.100000000000001" customHeight="1" x14ac:dyDescent="0.25">
      <c r="A121" s="81">
        <f t="shared" si="7"/>
        <v>67</v>
      </c>
      <c r="B121" s="148" t="s">
        <v>1439</v>
      </c>
      <c r="C121" s="79" t="str">
        <f t="shared" si="5"/>
        <v>V5</v>
      </c>
      <c r="D121" s="146" t="str">
        <f t="shared" si="6"/>
        <v>m2</v>
      </c>
      <c r="E121" s="124"/>
      <c r="F121" s="214"/>
      <c r="G121" s="213" t="s">
        <v>1297</v>
      </c>
      <c r="H121" s="265" t="s">
        <v>7</v>
      </c>
      <c r="I121" s="140"/>
      <c r="J121" s="213"/>
    </row>
    <row r="122" spans="1:10" ht="20.100000000000001" customHeight="1" x14ac:dyDescent="0.25">
      <c r="A122" s="81">
        <f t="shared" si="7"/>
        <v>68</v>
      </c>
      <c r="B122" s="148" t="s">
        <v>1688</v>
      </c>
      <c r="C122" s="79" t="str">
        <f t="shared" ref="C122:C153" si="8">IFERROR(VLOOKUP(J122,Tabla_Items,2,FALSE),G122)</f>
        <v>Chapa artística microperforada</v>
      </c>
      <c r="D122" s="146" t="str">
        <f t="shared" ref="D122:D153" si="9">IFERROR(VLOOKUP(J122,Tabla_Items,3,FALSE),H122)</f>
        <v>m2</v>
      </c>
      <c r="E122" s="124"/>
      <c r="F122" s="214"/>
      <c r="G122" s="213" t="s">
        <v>1734</v>
      </c>
      <c r="H122" s="265" t="s">
        <v>7</v>
      </c>
      <c r="I122" s="140"/>
      <c r="J122" s="213"/>
    </row>
    <row r="123" spans="1:10" ht="20.100000000000001" customHeight="1" x14ac:dyDescent="0.25">
      <c r="A123" s="81">
        <f t="shared" si="7"/>
        <v>69</v>
      </c>
      <c r="B123" s="148" t="s">
        <v>1440</v>
      </c>
      <c r="C123" s="79" t="str">
        <f t="shared" si="8"/>
        <v>Malla de seguridad</v>
      </c>
      <c r="D123" s="146" t="str">
        <f t="shared" si="9"/>
        <v>m2</v>
      </c>
      <c r="E123" s="124"/>
      <c r="F123" s="214"/>
      <c r="G123" s="213" t="s">
        <v>1580</v>
      </c>
      <c r="H123" s="265" t="s">
        <v>7</v>
      </c>
      <c r="I123" s="140"/>
      <c r="J123" s="213"/>
    </row>
    <row r="124" spans="1:10" ht="20.100000000000001" customHeight="1" x14ac:dyDescent="0.25">
      <c r="A124" s="81">
        <f t="shared" si="7"/>
        <v>69</v>
      </c>
      <c r="B124" s="148" t="s">
        <v>1441</v>
      </c>
      <c r="C124" s="79" t="str">
        <f t="shared" si="8"/>
        <v>Carpintería de Aluminio</v>
      </c>
      <c r="D124" s="146">
        <f t="shared" si="9"/>
        <v>0</v>
      </c>
      <c r="E124" s="124"/>
      <c r="F124" s="214"/>
      <c r="G124" s="213" t="s">
        <v>1293</v>
      </c>
      <c r="H124" s="265"/>
      <c r="I124" s="140"/>
      <c r="J124" s="213"/>
    </row>
    <row r="125" spans="1:10" ht="20.100000000000001" customHeight="1" x14ac:dyDescent="0.25">
      <c r="A125" s="81">
        <f t="shared" si="7"/>
        <v>70</v>
      </c>
      <c r="B125" s="148" t="s">
        <v>1442</v>
      </c>
      <c r="C125" s="79" t="str">
        <f t="shared" si="8"/>
        <v>V1</v>
      </c>
      <c r="D125" s="146" t="str">
        <f t="shared" si="9"/>
        <v>m2</v>
      </c>
      <c r="E125" s="124"/>
      <c r="F125" s="214"/>
      <c r="G125" s="213" t="s">
        <v>1294</v>
      </c>
      <c r="H125" s="265" t="s">
        <v>7</v>
      </c>
      <c r="I125" s="140"/>
      <c r="J125" s="213"/>
    </row>
    <row r="126" spans="1:10" ht="20.100000000000001" customHeight="1" x14ac:dyDescent="0.25">
      <c r="A126" s="81">
        <f t="shared" si="7"/>
        <v>71</v>
      </c>
      <c r="B126" s="148" t="s">
        <v>1443</v>
      </c>
      <c r="C126" s="79" t="str">
        <f t="shared" si="8"/>
        <v>Muebles fijos</v>
      </c>
      <c r="D126" s="146" t="str">
        <f t="shared" si="9"/>
        <v>m2</v>
      </c>
      <c r="E126" s="124"/>
      <c r="F126" s="214"/>
      <c r="G126" s="213" t="s">
        <v>1298</v>
      </c>
      <c r="H126" s="265" t="s">
        <v>7</v>
      </c>
      <c r="I126" s="140"/>
      <c r="J126" s="213"/>
    </row>
    <row r="127" spans="1:10" ht="20.100000000000001" customHeight="1" x14ac:dyDescent="0.25">
      <c r="A127" s="81">
        <f t="shared" si="7"/>
        <v>71</v>
      </c>
      <c r="B127" s="148">
        <v>11</v>
      </c>
      <c r="C127" s="79" t="str">
        <f t="shared" si="8"/>
        <v xml:space="preserve"> INSTALACIÓN ELÉCTRICA</v>
      </c>
      <c r="D127" s="146">
        <f t="shared" si="9"/>
        <v>0</v>
      </c>
      <c r="E127" s="124"/>
      <c r="F127" s="214"/>
      <c r="G127" s="213" t="s">
        <v>1299</v>
      </c>
      <c r="H127" s="265"/>
      <c r="I127" s="140"/>
      <c r="J127" s="213"/>
    </row>
    <row r="128" spans="1:10" ht="20.100000000000001" customHeight="1" x14ac:dyDescent="0.25">
      <c r="A128" s="81">
        <f t="shared" si="7"/>
        <v>71</v>
      </c>
      <c r="B128" s="148" t="s">
        <v>1444</v>
      </c>
      <c r="C128" s="79" t="str">
        <f t="shared" si="8"/>
        <v>Fuerza motriz</v>
      </c>
      <c r="D128" s="146">
        <f t="shared" si="9"/>
        <v>0</v>
      </c>
      <c r="E128" s="124"/>
      <c r="F128" s="214"/>
      <c r="G128" s="213" t="s">
        <v>1300</v>
      </c>
      <c r="H128" s="265"/>
      <c r="I128" s="140"/>
      <c r="J128" s="213"/>
    </row>
    <row r="129" spans="1:10" ht="20.100000000000001" customHeight="1" x14ac:dyDescent="0.25">
      <c r="A129" s="81">
        <f t="shared" si="7"/>
        <v>72</v>
      </c>
      <c r="B129" s="148" t="s">
        <v>1445</v>
      </c>
      <c r="C129" s="79" t="str">
        <f t="shared" si="8"/>
        <v>BOMBA CENTRIFUGA 1 HP</v>
      </c>
      <c r="D129" s="146" t="str">
        <f t="shared" si="9"/>
        <v>Un.</v>
      </c>
      <c r="E129" s="124"/>
      <c r="F129" s="214"/>
      <c r="G129" s="213" t="s">
        <v>1581</v>
      </c>
      <c r="H129" s="265" t="s">
        <v>1582</v>
      </c>
      <c r="I129" s="140"/>
      <c r="J129" s="213"/>
    </row>
    <row r="130" spans="1:10" ht="20.100000000000001" customHeight="1" x14ac:dyDescent="0.25">
      <c r="A130" s="81">
        <f t="shared" si="7"/>
        <v>72</v>
      </c>
      <c r="B130" s="148" t="s">
        <v>1446</v>
      </c>
      <c r="C130" s="79" t="str">
        <f t="shared" si="8"/>
        <v>Media tensión</v>
      </c>
      <c r="D130" s="146">
        <f t="shared" si="9"/>
        <v>0</v>
      </c>
      <c r="E130" s="124"/>
      <c r="F130" s="214"/>
      <c r="G130" s="213" t="s">
        <v>1301</v>
      </c>
      <c r="H130" s="265"/>
      <c r="I130" s="140"/>
      <c r="J130" s="213"/>
    </row>
    <row r="131" spans="1:10" ht="20.100000000000001" customHeight="1" x14ac:dyDescent="0.25">
      <c r="A131" s="81">
        <f t="shared" si="7"/>
        <v>73</v>
      </c>
      <c r="B131" s="148" t="s">
        <v>1447</v>
      </c>
      <c r="C131" s="79" t="str">
        <f t="shared" si="8"/>
        <v>Llave 1 pto. Jeluz</v>
      </c>
      <c r="D131" s="146" t="str">
        <f t="shared" si="9"/>
        <v>Un.</v>
      </c>
      <c r="E131" s="124"/>
      <c r="F131" s="214"/>
      <c r="G131" s="213" t="s">
        <v>1583</v>
      </c>
      <c r="H131" s="265" t="s">
        <v>1582</v>
      </c>
      <c r="I131" s="140"/>
      <c r="J131" s="213"/>
    </row>
    <row r="132" spans="1:10" ht="20.100000000000001" customHeight="1" x14ac:dyDescent="0.25">
      <c r="A132" s="81">
        <f t="shared" si="7"/>
        <v>74</v>
      </c>
      <c r="B132" s="148" t="s">
        <v>1448</v>
      </c>
      <c r="C132" s="79" t="str">
        <f t="shared" si="8"/>
        <v>Llave combinación</v>
      </c>
      <c r="D132" s="146" t="str">
        <f t="shared" si="9"/>
        <v>Un.</v>
      </c>
      <c r="E132" s="124"/>
      <c r="F132" s="214"/>
      <c r="G132" s="213" t="s">
        <v>1584</v>
      </c>
      <c r="H132" s="265" t="s">
        <v>1582</v>
      </c>
      <c r="I132" s="140"/>
      <c r="J132" s="213"/>
    </row>
    <row r="133" spans="1:10" ht="20.100000000000001" customHeight="1" x14ac:dyDescent="0.25">
      <c r="A133" s="81">
        <f t="shared" si="7"/>
        <v>75</v>
      </c>
      <c r="B133" s="148" t="s">
        <v>1449</v>
      </c>
      <c r="C133" s="79" t="str">
        <f t="shared" si="8"/>
        <v>Toma Monofásico 10A  Exterior Exult (doble)</v>
      </c>
      <c r="D133" s="146" t="str">
        <f t="shared" si="9"/>
        <v>Un.</v>
      </c>
      <c r="E133" s="124"/>
      <c r="F133" s="214"/>
      <c r="G133" s="213" t="s">
        <v>1585</v>
      </c>
      <c r="H133" s="265" t="s">
        <v>1582</v>
      </c>
      <c r="I133" s="140"/>
      <c r="J133" s="213"/>
    </row>
    <row r="134" spans="1:10" ht="20.100000000000001" customHeight="1" x14ac:dyDescent="0.25">
      <c r="A134" s="81">
        <f t="shared" si="7"/>
        <v>76</v>
      </c>
      <c r="B134" s="148" t="s">
        <v>1450</v>
      </c>
      <c r="C134" s="79" t="str">
        <f t="shared" si="8"/>
        <v>Toma Monofásico 20A  Exterior Exult</v>
      </c>
      <c r="D134" s="146" t="str">
        <f t="shared" si="9"/>
        <v>Un.</v>
      </c>
      <c r="E134" s="124"/>
      <c r="F134" s="214"/>
      <c r="G134" s="213" t="s">
        <v>1586</v>
      </c>
      <c r="H134" s="265" t="s">
        <v>1582</v>
      </c>
      <c r="I134" s="140"/>
      <c r="J134" s="213"/>
    </row>
    <row r="135" spans="1:10" ht="20.100000000000001" customHeight="1" x14ac:dyDescent="0.25">
      <c r="A135" s="81">
        <f t="shared" si="7"/>
        <v>77</v>
      </c>
      <c r="B135" s="148" t="s">
        <v>1451</v>
      </c>
      <c r="C135" s="79" t="str">
        <f t="shared" si="8"/>
        <v>Pulsador timbre</v>
      </c>
      <c r="D135" s="146" t="str">
        <f t="shared" si="9"/>
        <v>Un.</v>
      </c>
      <c r="E135" s="124"/>
      <c r="F135" s="214"/>
      <c r="G135" s="213" t="s">
        <v>1587</v>
      </c>
      <c r="H135" s="265" t="s">
        <v>1582</v>
      </c>
      <c r="I135" s="140"/>
      <c r="J135" s="213"/>
    </row>
    <row r="136" spans="1:10" ht="20.100000000000001" customHeight="1" x14ac:dyDescent="0.25">
      <c r="A136" s="81">
        <f t="shared" si="7"/>
        <v>78</v>
      </c>
      <c r="B136" s="148" t="s">
        <v>1452</v>
      </c>
      <c r="C136" s="79" t="str">
        <f t="shared" si="8"/>
        <v>Timbre común Domiciliario</v>
      </c>
      <c r="D136" s="146" t="str">
        <f t="shared" si="9"/>
        <v>Un.</v>
      </c>
      <c r="E136" s="124"/>
      <c r="F136" s="214"/>
      <c r="G136" s="213" t="s">
        <v>1588</v>
      </c>
      <c r="H136" s="265" t="s">
        <v>1582</v>
      </c>
      <c r="I136" s="140"/>
      <c r="J136" s="213"/>
    </row>
    <row r="137" spans="1:10" ht="20.100000000000001" customHeight="1" x14ac:dyDescent="0.25">
      <c r="A137" s="81">
        <f t="shared" si="7"/>
        <v>79</v>
      </c>
      <c r="B137" s="148" t="s">
        <v>1453</v>
      </c>
      <c r="C137" s="79" t="str">
        <f t="shared" si="8"/>
        <v>Caja chapa 18 rectangular</v>
      </c>
      <c r="D137" s="146" t="str">
        <f t="shared" si="9"/>
        <v>Un.</v>
      </c>
      <c r="E137" s="124"/>
      <c r="F137" s="214"/>
      <c r="G137" s="213" t="s">
        <v>1589</v>
      </c>
      <c r="H137" s="265" t="s">
        <v>1582</v>
      </c>
      <c r="I137" s="140"/>
      <c r="J137" s="213"/>
    </row>
    <row r="138" spans="1:10" ht="20.100000000000001" customHeight="1" x14ac:dyDescent="0.25">
      <c r="A138" s="81">
        <f t="shared" si="7"/>
        <v>80</v>
      </c>
      <c r="B138" s="148" t="s">
        <v>1454</v>
      </c>
      <c r="C138" s="79" t="str">
        <f t="shared" si="8"/>
        <v xml:space="preserve">Caja chapa 18 octogonal grande </v>
      </c>
      <c r="D138" s="146" t="str">
        <f t="shared" si="9"/>
        <v>Un.</v>
      </c>
      <c r="E138" s="124"/>
      <c r="F138" s="214"/>
      <c r="G138" s="213" t="s">
        <v>1590</v>
      </c>
      <c r="H138" s="265" t="s">
        <v>1582</v>
      </c>
      <c r="I138" s="140"/>
      <c r="J138" s="213"/>
    </row>
    <row r="139" spans="1:10" ht="20.100000000000001" customHeight="1" x14ac:dyDescent="0.25">
      <c r="A139" s="81">
        <f t="shared" si="7"/>
        <v>81</v>
      </c>
      <c r="B139" s="148" t="s">
        <v>1455</v>
      </c>
      <c r="C139" s="79" t="str">
        <f t="shared" si="8"/>
        <v>Caja chapa 18 octogonal chica</v>
      </c>
      <c r="D139" s="146" t="str">
        <f t="shared" si="9"/>
        <v>Un.</v>
      </c>
      <c r="E139" s="124"/>
      <c r="F139" s="214"/>
      <c r="G139" s="213" t="s">
        <v>1591</v>
      </c>
      <c r="H139" s="265" t="s">
        <v>1582</v>
      </c>
      <c r="I139" s="140"/>
      <c r="J139" s="213"/>
    </row>
    <row r="140" spans="1:10" ht="20.100000000000001" customHeight="1" x14ac:dyDescent="0.25">
      <c r="A140" s="81">
        <f t="shared" si="7"/>
        <v>82</v>
      </c>
      <c r="B140" s="148" t="s">
        <v>1456</v>
      </c>
      <c r="C140" s="79" t="str">
        <f t="shared" si="8"/>
        <v>Caja conexión P=7 10 x 10 x 5</v>
      </c>
      <c r="D140" s="146" t="str">
        <f t="shared" si="9"/>
        <v>Un.</v>
      </c>
      <c r="E140" s="124"/>
      <c r="F140" s="214"/>
      <c r="G140" s="213" t="s">
        <v>1592</v>
      </c>
      <c r="H140" s="265" t="s">
        <v>1582</v>
      </c>
      <c r="I140" s="140"/>
      <c r="J140" s="213"/>
    </row>
    <row r="141" spans="1:10" ht="20.100000000000001" customHeight="1" x14ac:dyDescent="0.25">
      <c r="A141" s="81">
        <f t="shared" si="7"/>
        <v>83</v>
      </c>
      <c r="B141" s="148" t="s">
        <v>1457</v>
      </c>
      <c r="C141" s="79" t="str">
        <f t="shared" si="8"/>
        <v>Caja conexión P=7 15 x 15</v>
      </c>
      <c r="D141" s="146" t="str">
        <f t="shared" si="9"/>
        <v>Un.</v>
      </c>
      <c r="E141" s="124"/>
      <c r="F141" s="214"/>
      <c r="G141" s="213" t="s">
        <v>1593</v>
      </c>
      <c r="H141" s="265" t="s">
        <v>1582</v>
      </c>
      <c r="I141" s="140"/>
      <c r="J141" s="213"/>
    </row>
    <row r="142" spans="1:10" ht="20.100000000000001" customHeight="1" x14ac:dyDescent="0.25">
      <c r="A142" s="81">
        <f t="shared" si="7"/>
        <v>84</v>
      </c>
      <c r="B142" s="148" t="s">
        <v>1458</v>
      </c>
      <c r="C142" s="79" t="str">
        <f t="shared" si="8"/>
        <v>Caja conexión P=7 20 x 20</v>
      </c>
      <c r="D142" s="146" t="str">
        <f t="shared" si="9"/>
        <v>Un.</v>
      </c>
      <c r="E142" s="124"/>
      <c r="F142" s="214"/>
      <c r="G142" s="213" t="s">
        <v>1594</v>
      </c>
      <c r="H142" s="265" t="s">
        <v>1582</v>
      </c>
      <c r="I142" s="140"/>
      <c r="J142" s="213"/>
    </row>
    <row r="143" spans="1:10" ht="20.100000000000001" customHeight="1" x14ac:dyDescent="0.25">
      <c r="A143" s="81">
        <f t="shared" si="7"/>
        <v>85</v>
      </c>
      <c r="B143" s="148" t="s">
        <v>1459</v>
      </c>
      <c r="C143" s="79" t="str">
        <f t="shared" si="8"/>
        <v>Ganchos "U" c/tuercas para cajas</v>
      </c>
      <c r="D143" s="146" t="str">
        <f t="shared" si="9"/>
        <v>Un.</v>
      </c>
      <c r="E143" s="124"/>
      <c r="F143" s="214"/>
      <c r="G143" s="213" t="s">
        <v>1595</v>
      </c>
      <c r="H143" s="265" t="s">
        <v>1582</v>
      </c>
      <c r="I143" s="140"/>
      <c r="J143" s="213"/>
    </row>
    <row r="144" spans="1:10" ht="20.100000000000001" customHeight="1" x14ac:dyDescent="0.25">
      <c r="A144" s="81">
        <f t="shared" si="7"/>
        <v>86</v>
      </c>
      <c r="B144" s="148" t="s">
        <v>1460</v>
      </c>
      <c r="C144" s="79" t="str">
        <f t="shared" si="8"/>
        <v>Conector 3/4" zincado a rosca</v>
      </c>
      <c r="D144" s="146" t="str">
        <f t="shared" si="9"/>
        <v>Un.</v>
      </c>
      <c r="E144" s="124"/>
      <c r="F144" s="214"/>
      <c r="G144" s="213" t="s">
        <v>1596</v>
      </c>
      <c r="H144" s="265" t="s">
        <v>1582</v>
      </c>
      <c r="I144" s="140"/>
      <c r="J144" s="213"/>
    </row>
    <row r="145" spans="1:10" ht="20.100000000000001" customHeight="1" x14ac:dyDescent="0.25">
      <c r="A145" s="81">
        <f t="shared" si="7"/>
        <v>87</v>
      </c>
      <c r="B145" s="148" t="s">
        <v>1461</v>
      </c>
      <c r="C145" s="79" t="str">
        <f t="shared" si="8"/>
        <v>Caño semipesado 3/4" (15,4 mm) tramo de 3m</v>
      </c>
      <c r="D145" s="146" t="str">
        <f t="shared" si="9"/>
        <v>Un.</v>
      </c>
      <c r="E145" s="124"/>
      <c r="F145" s="214"/>
      <c r="G145" s="213" t="s">
        <v>1597</v>
      </c>
      <c r="H145" s="265" t="s">
        <v>1582</v>
      </c>
      <c r="I145" s="140"/>
      <c r="J145" s="213"/>
    </row>
    <row r="146" spans="1:10" ht="20.100000000000001" customHeight="1" x14ac:dyDescent="0.25">
      <c r="A146" s="81">
        <f t="shared" si="7"/>
        <v>88</v>
      </c>
      <c r="B146" s="148" t="s">
        <v>1462</v>
      </c>
      <c r="C146" s="79" t="str">
        <f t="shared" si="8"/>
        <v>Curvas 3/4"</v>
      </c>
      <c r="D146" s="146" t="str">
        <f t="shared" si="9"/>
        <v>Un.</v>
      </c>
      <c r="E146" s="124"/>
      <c r="F146" s="214"/>
      <c r="G146" s="213" t="s">
        <v>1598</v>
      </c>
      <c r="H146" s="265" t="s">
        <v>1582</v>
      </c>
      <c r="I146" s="140"/>
      <c r="J146" s="213"/>
    </row>
    <row r="147" spans="1:10" ht="20.100000000000001" customHeight="1" x14ac:dyDescent="0.25">
      <c r="A147" s="81">
        <f t="shared" si="7"/>
        <v>89</v>
      </c>
      <c r="B147" s="148" t="s">
        <v>1463</v>
      </c>
      <c r="C147" s="79" t="str">
        <f t="shared" si="8"/>
        <v>Cupla 3/4"</v>
      </c>
      <c r="D147" s="146" t="str">
        <f t="shared" si="9"/>
        <v>Un.</v>
      </c>
      <c r="E147" s="124"/>
      <c r="F147" s="214"/>
      <c r="G147" s="213" t="s">
        <v>1599</v>
      </c>
      <c r="H147" s="265" t="s">
        <v>1582</v>
      </c>
      <c r="I147" s="140"/>
      <c r="J147" s="213"/>
    </row>
    <row r="148" spans="1:10" ht="20.100000000000001" customHeight="1" x14ac:dyDescent="0.25">
      <c r="A148" s="81">
        <f t="shared" si="7"/>
        <v>90</v>
      </c>
      <c r="B148" s="148" t="s">
        <v>1464</v>
      </c>
      <c r="C148" s="79" t="str">
        <f t="shared" si="8"/>
        <v>Gabinete metálico de embutir 12 módulos</v>
      </c>
      <c r="D148" s="146" t="str">
        <f t="shared" si="9"/>
        <v>Un.</v>
      </c>
      <c r="E148" s="124"/>
      <c r="F148" s="214"/>
      <c r="G148" s="213" t="s">
        <v>1600</v>
      </c>
      <c r="H148" s="265" t="s">
        <v>1582</v>
      </c>
      <c r="I148" s="140"/>
      <c r="J148" s="213"/>
    </row>
    <row r="149" spans="1:10" ht="20.100000000000001" customHeight="1" x14ac:dyDescent="0.25">
      <c r="A149" s="81">
        <f t="shared" si="7"/>
        <v>91</v>
      </c>
      <c r="B149" s="148" t="s">
        <v>1465</v>
      </c>
      <c r="C149" s="79" t="str">
        <f t="shared" si="8"/>
        <v>Gabinete metálico de embutir 24/30 módulos</v>
      </c>
      <c r="D149" s="146" t="str">
        <f t="shared" si="9"/>
        <v>Un.</v>
      </c>
      <c r="E149" s="124"/>
      <c r="F149" s="214"/>
      <c r="G149" s="213" t="s">
        <v>1601</v>
      </c>
      <c r="H149" s="265" t="s">
        <v>1582</v>
      </c>
      <c r="I149" s="140"/>
      <c r="J149" s="213"/>
    </row>
    <row r="150" spans="1:10" ht="20.100000000000001" customHeight="1" x14ac:dyDescent="0.25">
      <c r="A150" s="81">
        <f t="shared" si="7"/>
        <v>92</v>
      </c>
      <c r="B150" s="148" t="s">
        <v>1466</v>
      </c>
      <c r="C150" s="79" t="str">
        <f t="shared" si="8"/>
        <v xml:space="preserve">Gabinete metálico de embutir 32/40 módulos                         </v>
      </c>
      <c r="D150" s="146" t="str">
        <f t="shared" si="9"/>
        <v>Un.</v>
      </c>
      <c r="E150" s="124"/>
      <c r="F150" s="214"/>
      <c r="G150" s="213" t="s">
        <v>1602</v>
      </c>
      <c r="H150" s="265" t="s">
        <v>1582</v>
      </c>
      <c r="I150" s="140"/>
      <c r="J150" s="213"/>
    </row>
    <row r="151" spans="1:10" ht="20.100000000000001" customHeight="1" x14ac:dyDescent="0.25">
      <c r="A151" s="81">
        <f t="shared" si="7"/>
        <v>93</v>
      </c>
      <c r="B151" s="148" t="s">
        <v>1467</v>
      </c>
      <c r="C151" s="79" t="str">
        <f t="shared" si="8"/>
        <v xml:space="preserve">Jabalinas 15x1500 tipo Cooperwel </v>
      </c>
      <c r="D151" s="146" t="str">
        <f t="shared" si="9"/>
        <v>Un.</v>
      </c>
      <c r="E151" s="124"/>
      <c r="F151" s="214"/>
      <c r="G151" s="213" t="s">
        <v>1603</v>
      </c>
      <c r="H151" s="265" t="s">
        <v>1582</v>
      </c>
      <c r="I151" s="140"/>
      <c r="J151" s="213"/>
    </row>
    <row r="152" spans="1:10" ht="20.100000000000001" customHeight="1" x14ac:dyDescent="0.25">
      <c r="A152" s="81">
        <f t="shared" si="7"/>
        <v>94</v>
      </c>
      <c r="B152" s="148" t="s">
        <v>1468</v>
      </c>
      <c r="C152" s="79" t="str">
        <f t="shared" si="8"/>
        <v>Prensa cable p/jabalina</v>
      </c>
      <c r="D152" s="146" t="str">
        <f t="shared" si="9"/>
        <v>Un.</v>
      </c>
      <c r="E152" s="124"/>
      <c r="F152" s="214"/>
      <c r="G152" s="213" t="s">
        <v>1604</v>
      </c>
      <c r="H152" s="265" t="s">
        <v>1582</v>
      </c>
      <c r="I152" s="140"/>
      <c r="J152" s="213"/>
    </row>
    <row r="153" spans="1:10" ht="20.100000000000001" customHeight="1" x14ac:dyDescent="0.25">
      <c r="A153" s="81">
        <f t="shared" si="7"/>
        <v>95</v>
      </c>
      <c r="B153" s="148" t="s">
        <v>1469</v>
      </c>
      <c r="C153" s="79" t="str">
        <f t="shared" si="8"/>
        <v>Caja de Inspección Hierro fundido</v>
      </c>
      <c r="D153" s="146" t="str">
        <f t="shared" si="9"/>
        <v>Un.</v>
      </c>
      <c r="E153" s="124"/>
      <c r="F153" s="214"/>
      <c r="G153" s="213" t="s">
        <v>1605</v>
      </c>
      <c r="H153" s="265" t="s">
        <v>1582</v>
      </c>
      <c r="I153" s="140"/>
      <c r="J153" s="213"/>
    </row>
    <row r="154" spans="1:10" ht="20.100000000000001" customHeight="1" x14ac:dyDescent="0.25">
      <c r="A154" s="81">
        <f t="shared" si="7"/>
        <v>96</v>
      </c>
      <c r="B154" s="148" t="s">
        <v>1470</v>
      </c>
      <c r="C154" s="79" t="str">
        <f t="shared" ref="C154:C185" si="10">IFERROR(VLOOKUP(J154,Tabla_Items,2,FALSE),G154)</f>
        <v xml:space="preserve">Cable Cu desnudo 25 mm2 </v>
      </c>
      <c r="D154" s="146" t="str">
        <f t="shared" ref="D154:D185" si="11">IFERROR(VLOOKUP(J154,Tabla_Items,3,FALSE),H154)</f>
        <v>m.</v>
      </c>
      <c r="E154" s="124"/>
      <c r="F154" s="214"/>
      <c r="G154" s="213" t="s">
        <v>1606</v>
      </c>
      <c r="H154" s="265" t="s">
        <v>1629</v>
      </c>
      <c r="I154" s="140"/>
      <c r="J154" s="213"/>
    </row>
    <row r="155" spans="1:10" ht="20.100000000000001" customHeight="1" x14ac:dyDescent="0.25">
      <c r="A155" s="81">
        <f t="shared" ref="A155:A218" si="12">IF(D155=0,A154,A154+1)</f>
        <v>97</v>
      </c>
      <c r="B155" s="148" t="s">
        <v>1471</v>
      </c>
      <c r="C155" s="79" t="str">
        <f t="shared" si="10"/>
        <v>Cable Cu antillama 1,5 mm2  Pirelli</v>
      </c>
      <c r="D155" s="146" t="str">
        <f t="shared" si="11"/>
        <v>m.</v>
      </c>
      <c r="E155" s="124"/>
      <c r="F155" s="214"/>
      <c r="G155" s="213" t="s">
        <v>1607</v>
      </c>
      <c r="H155" s="265" t="s">
        <v>1629</v>
      </c>
      <c r="I155" s="140"/>
      <c r="J155" s="213"/>
    </row>
    <row r="156" spans="1:10" ht="20.100000000000001" customHeight="1" x14ac:dyDescent="0.25">
      <c r="A156" s="81">
        <f t="shared" si="12"/>
        <v>98</v>
      </c>
      <c r="B156" s="148" t="s">
        <v>1472</v>
      </c>
      <c r="C156" s="79" t="str">
        <f t="shared" si="10"/>
        <v>Cable Cu antillama 2,5 mm2 pirelli</v>
      </c>
      <c r="D156" s="146" t="str">
        <f t="shared" si="11"/>
        <v>m.</v>
      </c>
      <c r="E156" s="124"/>
      <c r="F156" s="214"/>
      <c r="G156" s="213" t="s">
        <v>1608</v>
      </c>
      <c r="H156" s="265" t="s">
        <v>1629</v>
      </c>
      <c r="I156" s="140"/>
      <c r="J156" s="213"/>
    </row>
    <row r="157" spans="1:10" ht="20.100000000000001" customHeight="1" x14ac:dyDescent="0.25">
      <c r="A157" s="81">
        <f t="shared" si="12"/>
        <v>99</v>
      </c>
      <c r="B157" s="148" t="s">
        <v>1473</v>
      </c>
      <c r="C157" s="79" t="str">
        <f t="shared" si="10"/>
        <v>Cable Cu antillama 4 mm2  Pirelli</v>
      </c>
      <c r="D157" s="146" t="str">
        <f t="shared" si="11"/>
        <v>m.</v>
      </c>
      <c r="E157" s="124"/>
      <c r="F157" s="214"/>
      <c r="G157" s="213" t="s">
        <v>1609</v>
      </c>
      <c r="H157" s="265" t="s">
        <v>1629</v>
      </c>
      <c r="I157" s="140"/>
      <c r="J157" s="213"/>
    </row>
    <row r="158" spans="1:10" ht="20.100000000000001" customHeight="1" x14ac:dyDescent="0.25">
      <c r="A158" s="81">
        <f t="shared" si="12"/>
        <v>100</v>
      </c>
      <c r="B158" s="148" t="s">
        <v>1474</v>
      </c>
      <c r="C158" s="79" t="str">
        <f t="shared" si="10"/>
        <v>Cable Cu antillama 6 mm2 Pirelli</v>
      </c>
      <c r="D158" s="146" t="str">
        <f t="shared" si="11"/>
        <v>m.</v>
      </c>
      <c r="E158" s="124"/>
      <c r="F158" s="214"/>
      <c r="G158" s="213" t="s">
        <v>1610</v>
      </c>
      <c r="H158" s="265" t="s">
        <v>1629</v>
      </c>
      <c r="I158" s="140"/>
      <c r="J158" s="213"/>
    </row>
    <row r="159" spans="1:10" ht="20.100000000000001" customHeight="1" x14ac:dyDescent="0.25">
      <c r="A159" s="81">
        <f t="shared" si="12"/>
        <v>101</v>
      </c>
      <c r="B159" s="148" t="s">
        <v>1475</v>
      </c>
      <c r="C159" s="79" t="str">
        <f t="shared" si="10"/>
        <v>Cable Cu antillama 10 mm2 Pirelli</v>
      </c>
      <c r="D159" s="146" t="str">
        <f t="shared" si="11"/>
        <v>m.</v>
      </c>
      <c r="E159" s="124"/>
      <c r="F159" s="214"/>
      <c r="G159" s="213" t="s">
        <v>1735</v>
      </c>
      <c r="H159" s="265" t="s">
        <v>1629</v>
      </c>
      <c r="I159" s="140"/>
      <c r="J159" s="213"/>
    </row>
    <row r="160" spans="1:10" ht="20.100000000000001" customHeight="1" x14ac:dyDescent="0.25">
      <c r="A160" s="81">
        <f t="shared" si="12"/>
        <v>102</v>
      </c>
      <c r="B160" s="148" t="s">
        <v>1476</v>
      </c>
      <c r="C160" s="79" t="str">
        <f t="shared" si="10"/>
        <v>Cable Cu antillama 35 mm2 Pirelli</v>
      </c>
      <c r="D160" s="146" t="str">
        <f t="shared" si="11"/>
        <v>m.</v>
      </c>
      <c r="E160" s="124"/>
      <c r="F160" s="214"/>
      <c r="G160" s="213" t="s">
        <v>1736</v>
      </c>
      <c r="H160" s="265" t="s">
        <v>1629</v>
      </c>
      <c r="I160" s="140"/>
      <c r="J160" s="213"/>
    </row>
    <row r="161" spans="1:10" ht="20.100000000000001" customHeight="1" x14ac:dyDescent="0.25">
      <c r="A161" s="81">
        <f t="shared" si="12"/>
        <v>103</v>
      </c>
      <c r="B161" s="148" t="s">
        <v>1477</v>
      </c>
      <c r="C161" s="79" t="str">
        <f t="shared" si="10"/>
        <v>Interrupt. difer. 4 x 16 Amp. 30 mA.</v>
      </c>
      <c r="D161" s="146" t="str">
        <f t="shared" si="11"/>
        <v>Un.</v>
      </c>
      <c r="E161" s="124"/>
      <c r="F161" s="214"/>
      <c r="G161" s="213" t="s">
        <v>1611</v>
      </c>
      <c r="H161" s="265" t="s">
        <v>1582</v>
      </c>
      <c r="I161" s="140"/>
      <c r="J161" s="213"/>
    </row>
    <row r="162" spans="1:10" ht="20.100000000000001" customHeight="1" x14ac:dyDescent="0.25">
      <c r="A162" s="81">
        <f t="shared" si="12"/>
        <v>104</v>
      </c>
      <c r="B162" s="148" t="s">
        <v>1478</v>
      </c>
      <c r="C162" s="79" t="str">
        <f t="shared" si="10"/>
        <v>Interrupt. difer. 4 x 25 Amp. 30 mA.</v>
      </c>
      <c r="D162" s="146" t="str">
        <f t="shared" si="11"/>
        <v>Un.</v>
      </c>
      <c r="E162" s="124"/>
      <c r="F162" s="214"/>
      <c r="G162" s="213" t="s">
        <v>1612</v>
      </c>
      <c r="H162" s="265" t="s">
        <v>1582</v>
      </c>
      <c r="I162" s="140"/>
      <c r="J162" s="213"/>
    </row>
    <row r="163" spans="1:10" ht="20.100000000000001" customHeight="1" x14ac:dyDescent="0.25">
      <c r="A163" s="81">
        <f t="shared" si="12"/>
        <v>105</v>
      </c>
      <c r="B163" s="148" t="s">
        <v>1479</v>
      </c>
      <c r="C163" s="79" t="str">
        <f t="shared" si="10"/>
        <v>Interrupt. difer. 4 x 32 Amp. 30 mA.</v>
      </c>
      <c r="D163" s="146" t="str">
        <f t="shared" si="11"/>
        <v>Un.</v>
      </c>
      <c r="E163" s="124"/>
      <c r="F163" s="214"/>
      <c r="G163" s="213" t="s">
        <v>1613</v>
      </c>
      <c r="H163" s="265" t="s">
        <v>1582</v>
      </c>
      <c r="I163" s="140"/>
      <c r="J163" s="213"/>
    </row>
    <row r="164" spans="1:10" ht="20.100000000000001" customHeight="1" x14ac:dyDescent="0.25">
      <c r="A164" s="81">
        <f t="shared" si="12"/>
        <v>106</v>
      </c>
      <c r="B164" s="148" t="s">
        <v>1480</v>
      </c>
      <c r="C164" s="79" t="str">
        <f t="shared" si="10"/>
        <v>Interrupt. difer. 4 x 60 Amp. 30 mA.</v>
      </c>
      <c r="D164" s="146" t="str">
        <f t="shared" si="11"/>
        <v>Un.</v>
      </c>
      <c r="E164" s="124"/>
      <c r="F164" s="214"/>
      <c r="G164" s="213" t="s">
        <v>1614</v>
      </c>
      <c r="H164" s="265" t="s">
        <v>1582</v>
      </c>
      <c r="I164" s="140"/>
      <c r="J164" s="213"/>
    </row>
    <row r="165" spans="1:10" ht="20.100000000000001" customHeight="1" x14ac:dyDescent="0.25">
      <c r="A165" s="81">
        <f t="shared" si="12"/>
        <v>107</v>
      </c>
      <c r="B165" s="148" t="s">
        <v>1481</v>
      </c>
      <c r="C165" s="79" t="str">
        <f t="shared" si="10"/>
        <v>Interrupt. difer. 4 x 120 Amp. 300 mA.</v>
      </c>
      <c r="D165" s="146" t="str">
        <f t="shared" si="11"/>
        <v>Un.</v>
      </c>
      <c r="E165" s="124"/>
      <c r="F165" s="214"/>
      <c r="G165" s="213" t="s">
        <v>1737</v>
      </c>
      <c r="H165" s="265" t="s">
        <v>1582</v>
      </c>
      <c r="I165" s="140"/>
      <c r="J165" s="213"/>
    </row>
    <row r="166" spans="1:10" ht="20.100000000000001" customHeight="1" x14ac:dyDescent="0.25">
      <c r="A166" s="81">
        <f t="shared" si="12"/>
        <v>108</v>
      </c>
      <c r="B166" s="148" t="s">
        <v>1482</v>
      </c>
      <c r="C166" s="79" t="str">
        <f t="shared" si="10"/>
        <v>Llaves termomagneticas 2 x 6A - MG</v>
      </c>
      <c r="D166" s="146" t="str">
        <f t="shared" si="11"/>
        <v>Un.</v>
      </c>
      <c r="E166" s="124"/>
      <c r="F166" s="214"/>
      <c r="G166" s="213" t="s">
        <v>1615</v>
      </c>
      <c r="H166" s="265" t="s">
        <v>1582</v>
      </c>
      <c r="I166" s="140"/>
      <c r="J166" s="213"/>
    </row>
    <row r="167" spans="1:10" ht="20.100000000000001" customHeight="1" x14ac:dyDescent="0.25">
      <c r="A167" s="81">
        <f t="shared" si="12"/>
        <v>109</v>
      </c>
      <c r="B167" s="148" t="s">
        <v>1483</v>
      </c>
      <c r="C167" s="79" t="str">
        <f t="shared" si="10"/>
        <v>Llaves termomagneticas 2 x 10A - MG</v>
      </c>
      <c r="D167" s="146" t="str">
        <f t="shared" si="11"/>
        <v>Un.</v>
      </c>
      <c r="E167" s="124"/>
      <c r="F167" s="214"/>
      <c r="G167" s="213" t="s">
        <v>1616</v>
      </c>
      <c r="H167" s="265" t="s">
        <v>1582</v>
      </c>
      <c r="I167" s="140"/>
      <c r="J167" s="213"/>
    </row>
    <row r="168" spans="1:10" ht="20.100000000000001" customHeight="1" x14ac:dyDescent="0.25">
      <c r="A168" s="81">
        <f t="shared" si="12"/>
        <v>110</v>
      </c>
      <c r="B168" s="148" t="s">
        <v>1484</v>
      </c>
      <c r="C168" s="79" t="str">
        <f t="shared" si="10"/>
        <v>Llaves termomagneticas 2 x 16A - MG</v>
      </c>
      <c r="D168" s="146" t="str">
        <f t="shared" si="11"/>
        <v>Un.</v>
      </c>
      <c r="E168" s="124"/>
      <c r="F168" s="214"/>
      <c r="G168" s="213" t="s">
        <v>1617</v>
      </c>
      <c r="H168" s="265" t="s">
        <v>1582</v>
      </c>
      <c r="I168" s="140"/>
      <c r="J168" s="213"/>
    </row>
    <row r="169" spans="1:10" ht="20.100000000000001" customHeight="1" x14ac:dyDescent="0.25">
      <c r="A169" s="81">
        <f t="shared" si="12"/>
        <v>111</v>
      </c>
      <c r="B169" s="148" t="s">
        <v>1485</v>
      </c>
      <c r="C169" s="79" t="str">
        <f t="shared" si="10"/>
        <v>Llaves termomagneticas 2 x 20A - MG</v>
      </c>
      <c r="D169" s="146" t="str">
        <f t="shared" si="11"/>
        <v>Un.</v>
      </c>
      <c r="E169" s="124"/>
      <c r="F169" s="214"/>
      <c r="G169" s="213" t="s">
        <v>1738</v>
      </c>
      <c r="H169" s="265" t="s">
        <v>1582</v>
      </c>
      <c r="I169" s="140"/>
      <c r="J169" s="213"/>
    </row>
    <row r="170" spans="1:10" ht="20.100000000000001" customHeight="1" x14ac:dyDescent="0.25">
      <c r="A170" s="81">
        <f t="shared" si="12"/>
        <v>112</v>
      </c>
      <c r="B170" s="148" t="s">
        <v>1486</v>
      </c>
      <c r="C170" s="79" t="str">
        <f t="shared" si="10"/>
        <v>Llaves termomagneticas 2x25A - MG</v>
      </c>
      <c r="D170" s="146" t="str">
        <f t="shared" si="11"/>
        <v>Un.</v>
      </c>
      <c r="E170" s="124"/>
      <c r="F170" s="214"/>
      <c r="G170" s="213" t="s">
        <v>1618</v>
      </c>
      <c r="H170" s="265" t="s">
        <v>1582</v>
      </c>
      <c r="I170" s="140"/>
      <c r="J170" s="213"/>
    </row>
    <row r="171" spans="1:10" ht="20.100000000000001" customHeight="1" x14ac:dyDescent="0.25">
      <c r="A171" s="81">
        <f t="shared" si="12"/>
        <v>113</v>
      </c>
      <c r="B171" s="148" t="s">
        <v>1487</v>
      </c>
      <c r="C171" s="79" t="str">
        <f t="shared" si="10"/>
        <v>Llaves termomagneticas 4 x 25 A - MG</v>
      </c>
      <c r="D171" s="146" t="str">
        <f t="shared" si="11"/>
        <v>Un.</v>
      </c>
      <c r="E171" s="124"/>
      <c r="F171" s="214"/>
      <c r="G171" s="213" t="s">
        <v>1739</v>
      </c>
      <c r="H171" s="265" t="s">
        <v>1582</v>
      </c>
      <c r="I171" s="140"/>
      <c r="J171" s="213"/>
    </row>
    <row r="172" spans="1:10" ht="20.100000000000001" customHeight="1" x14ac:dyDescent="0.25">
      <c r="A172" s="81">
        <f t="shared" si="12"/>
        <v>114</v>
      </c>
      <c r="B172" s="148" t="s">
        <v>1488</v>
      </c>
      <c r="C172" s="79" t="str">
        <f t="shared" si="10"/>
        <v>Llaves termomagneticas 4 x 32 A - MG</v>
      </c>
      <c r="D172" s="146" t="str">
        <f t="shared" si="11"/>
        <v>Un.</v>
      </c>
      <c r="E172" s="124"/>
      <c r="F172" s="214"/>
      <c r="G172" s="213" t="s">
        <v>1619</v>
      </c>
      <c r="H172" s="265" t="s">
        <v>1582</v>
      </c>
      <c r="I172" s="140"/>
      <c r="J172" s="213"/>
    </row>
    <row r="173" spans="1:10" ht="20.100000000000001" customHeight="1" x14ac:dyDescent="0.25">
      <c r="A173" s="81">
        <f t="shared" si="12"/>
        <v>115</v>
      </c>
      <c r="B173" s="148" t="s">
        <v>1489</v>
      </c>
      <c r="C173" s="79" t="str">
        <f t="shared" si="10"/>
        <v>Contactor p 10 KA</v>
      </c>
      <c r="D173" s="146" t="str">
        <f t="shared" si="11"/>
        <v>Un.</v>
      </c>
      <c r="E173" s="124"/>
      <c r="F173" s="214"/>
      <c r="G173" s="213" t="s">
        <v>1620</v>
      </c>
      <c r="H173" s="265" t="s">
        <v>1582</v>
      </c>
      <c r="I173" s="140"/>
      <c r="J173" s="213"/>
    </row>
    <row r="174" spans="1:10" ht="20.100000000000001" customHeight="1" x14ac:dyDescent="0.25">
      <c r="A174" s="81">
        <f t="shared" si="12"/>
        <v>116</v>
      </c>
      <c r="B174" s="148" t="s">
        <v>1490</v>
      </c>
      <c r="C174" s="79" t="str">
        <f t="shared" si="10"/>
        <v>llave Selectora p transferencia GE tetrapolar</v>
      </c>
      <c r="D174" s="146" t="str">
        <f t="shared" si="11"/>
        <v>Un.</v>
      </c>
      <c r="E174" s="124"/>
      <c r="F174" s="214"/>
      <c r="G174" s="213" t="s">
        <v>1621</v>
      </c>
      <c r="H174" s="265" t="s">
        <v>1582</v>
      </c>
      <c r="I174" s="140"/>
      <c r="J174" s="213"/>
    </row>
    <row r="175" spans="1:10" ht="20.100000000000001" customHeight="1" x14ac:dyDescent="0.25">
      <c r="A175" s="81">
        <f t="shared" si="12"/>
        <v>117</v>
      </c>
      <c r="B175" s="148" t="s">
        <v>1689</v>
      </c>
      <c r="C175" s="79" t="str">
        <f t="shared" si="10"/>
        <v xml:space="preserve">Juego de Barras 200A c. tapa acrilico                        </v>
      </c>
      <c r="D175" s="146" t="str">
        <f t="shared" si="11"/>
        <v>Un.</v>
      </c>
      <c r="E175" s="124"/>
      <c r="F175" s="214"/>
      <c r="G175" s="213" t="s">
        <v>1622</v>
      </c>
      <c r="H175" s="265" t="s">
        <v>1582</v>
      </c>
      <c r="I175" s="140"/>
      <c r="J175" s="213"/>
    </row>
    <row r="176" spans="1:10" ht="20.100000000000001" customHeight="1" x14ac:dyDescent="0.25">
      <c r="A176" s="81">
        <f t="shared" si="12"/>
        <v>118</v>
      </c>
      <c r="B176" s="148" t="s">
        <v>1690</v>
      </c>
      <c r="C176" s="79" t="str">
        <f t="shared" si="10"/>
        <v>Cámara de HºA</v>
      </c>
      <c r="D176" s="146" t="str">
        <f t="shared" si="11"/>
        <v>Un.</v>
      </c>
      <c r="E176" s="124"/>
      <c r="F176" s="214"/>
      <c r="G176" s="213" t="s">
        <v>1623</v>
      </c>
      <c r="H176" s="265" t="s">
        <v>1582</v>
      </c>
      <c r="I176" s="140"/>
      <c r="J176" s="213"/>
    </row>
    <row r="177" spans="1:10" ht="20.100000000000001" customHeight="1" x14ac:dyDescent="0.25">
      <c r="A177" s="81">
        <f t="shared" si="12"/>
        <v>118</v>
      </c>
      <c r="B177" s="148" t="s">
        <v>1491</v>
      </c>
      <c r="C177" s="79" t="str">
        <f t="shared" si="10"/>
        <v>Baja tensión</v>
      </c>
      <c r="D177" s="146">
        <f t="shared" si="11"/>
        <v>0</v>
      </c>
      <c r="E177" s="124"/>
      <c r="F177" s="214"/>
      <c r="G177" s="213" t="s">
        <v>1302</v>
      </c>
      <c r="H177" s="265"/>
      <c r="I177" s="140"/>
      <c r="J177" s="213"/>
    </row>
    <row r="178" spans="1:10" ht="20.100000000000001" customHeight="1" x14ac:dyDescent="0.25">
      <c r="A178" s="81">
        <f t="shared" si="12"/>
        <v>119</v>
      </c>
      <c r="B178" s="148" t="s">
        <v>1492</v>
      </c>
      <c r="C178" s="79" t="str">
        <f t="shared" si="10"/>
        <v>Router inalámbrico 24 bocas</v>
      </c>
      <c r="D178" s="146" t="str">
        <f t="shared" si="11"/>
        <v>Un.</v>
      </c>
      <c r="E178" s="124"/>
      <c r="F178" s="214"/>
      <c r="G178" s="213" t="s">
        <v>1624</v>
      </c>
      <c r="H178" s="265" t="s">
        <v>1582</v>
      </c>
      <c r="I178" s="140"/>
      <c r="J178" s="213"/>
    </row>
    <row r="179" spans="1:10" ht="20.100000000000001" customHeight="1" x14ac:dyDescent="0.25">
      <c r="A179" s="81">
        <f t="shared" si="12"/>
        <v>120</v>
      </c>
      <c r="B179" s="148" t="s">
        <v>1493</v>
      </c>
      <c r="C179" s="79" t="str">
        <f t="shared" si="10"/>
        <v>Rack XL con 4 montantes de 19" 600x500x600mm</v>
      </c>
      <c r="D179" s="146" t="str">
        <f t="shared" si="11"/>
        <v>Un.</v>
      </c>
      <c r="E179" s="124"/>
      <c r="F179" s="214"/>
      <c r="G179" s="213" t="s">
        <v>1625</v>
      </c>
      <c r="H179" s="265" t="s">
        <v>1582</v>
      </c>
      <c r="I179" s="140"/>
      <c r="J179" s="213"/>
    </row>
    <row r="180" spans="1:10" ht="20.100000000000001" customHeight="1" x14ac:dyDescent="0.25">
      <c r="A180" s="81">
        <f t="shared" si="12"/>
        <v>121</v>
      </c>
      <c r="B180" s="148" t="s">
        <v>1494</v>
      </c>
      <c r="C180" s="79" t="str">
        <f t="shared" si="10"/>
        <v>Rack XL con 4 montantes de 19" 600x500x600mm</v>
      </c>
      <c r="D180" s="146" t="str">
        <f t="shared" si="11"/>
        <v>Un.</v>
      </c>
      <c r="E180" s="124"/>
      <c r="F180" s="214"/>
      <c r="G180" s="213" t="s">
        <v>1625</v>
      </c>
      <c r="H180" s="265" t="s">
        <v>1582</v>
      </c>
      <c r="I180" s="140"/>
      <c r="J180" s="213"/>
    </row>
    <row r="181" spans="1:10" ht="20.100000000000001" customHeight="1" x14ac:dyDescent="0.25">
      <c r="A181" s="81">
        <f t="shared" si="12"/>
        <v>122</v>
      </c>
      <c r="B181" s="148" t="s">
        <v>1495</v>
      </c>
      <c r="C181" s="79" t="str">
        <f t="shared" si="10"/>
        <v>Patch Pannel 19" con 24 tomas RJ45 de 8 contactos</v>
      </c>
      <c r="D181" s="146" t="str">
        <f t="shared" si="11"/>
        <v>Un.</v>
      </c>
      <c r="E181" s="124"/>
      <c r="F181" s="214"/>
      <c r="G181" s="213" t="s">
        <v>1626</v>
      </c>
      <c r="H181" s="265" t="s">
        <v>1582</v>
      </c>
      <c r="I181" s="140"/>
      <c r="J181" s="213"/>
    </row>
    <row r="182" spans="1:10" ht="20.100000000000001" customHeight="1" x14ac:dyDescent="0.25">
      <c r="A182" s="81">
        <f t="shared" si="12"/>
        <v>123</v>
      </c>
      <c r="B182" s="148" t="s">
        <v>1496</v>
      </c>
      <c r="C182" s="79" t="str">
        <f t="shared" si="10"/>
        <v>Patch Cord de 3m c/u  con 2 conect. RJ45 de 8 contac.</v>
      </c>
      <c r="D182" s="146" t="str">
        <f t="shared" si="11"/>
        <v>Un.</v>
      </c>
      <c r="E182" s="124"/>
      <c r="F182" s="214"/>
      <c r="G182" s="213" t="s">
        <v>1627</v>
      </c>
      <c r="H182" s="265" t="s">
        <v>1582</v>
      </c>
      <c r="I182" s="140"/>
      <c r="J182" s="213"/>
    </row>
    <row r="183" spans="1:10" ht="20.100000000000001" customHeight="1" x14ac:dyDescent="0.25">
      <c r="A183" s="81">
        <f t="shared" si="12"/>
        <v>124</v>
      </c>
      <c r="B183" s="148" t="s">
        <v>1497</v>
      </c>
      <c r="C183" s="79" t="str">
        <f t="shared" si="10"/>
        <v>Toma RJ45 (hembra) de embutir para red de datos</v>
      </c>
      <c r="D183" s="146" t="str">
        <f t="shared" si="11"/>
        <v>m.</v>
      </c>
      <c r="E183" s="124"/>
      <c r="F183" s="214"/>
      <c r="G183" s="213" t="s">
        <v>1628</v>
      </c>
      <c r="H183" s="265" t="s">
        <v>1629</v>
      </c>
      <c r="I183" s="140"/>
      <c r="J183" s="213"/>
    </row>
    <row r="184" spans="1:10" ht="20.100000000000001" customHeight="1" x14ac:dyDescent="0.25">
      <c r="A184" s="81">
        <f t="shared" si="12"/>
        <v>124</v>
      </c>
      <c r="B184" s="148" t="s">
        <v>1498</v>
      </c>
      <c r="C184" s="79" t="str">
        <f t="shared" si="10"/>
        <v>Artefactos</v>
      </c>
      <c r="D184" s="146">
        <f t="shared" si="11"/>
        <v>0</v>
      </c>
      <c r="E184" s="124"/>
      <c r="F184" s="214"/>
      <c r="G184" s="213" t="s">
        <v>1303</v>
      </c>
      <c r="H184" s="265"/>
      <c r="I184" s="140"/>
      <c r="J184" s="213"/>
    </row>
    <row r="185" spans="1:10" ht="20.100000000000001" customHeight="1" x14ac:dyDescent="0.25">
      <c r="A185" s="81">
        <f t="shared" si="12"/>
        <v>124</v>
      </c>
      <c r="B185" s="148" t="s">
        <v>1499</v>
      </c>
      <c r="C185" s="79" t="str">
        <f t="shared" si="10"/>
        <v>Artefactos de Iluminación</v>
      </c>
      <c r="D185" s="146">
        <f t="shared" si="11"/>
        <v>0</v>
      </c>
      <c r="E185" s="124"/>
      <c r="F185" s="214"/>
      <c r="G185" s="213" t="s">
        <v>1304</v>
      </c>
      <c r="H185" s="265"/>
      <c r="I185" s="140"/>
      <c r="J185" s="213"/>
    </row>
    <row r="186" spans="1:10" ht="20.100000000000001" customHeight="1" x14ac:dyDescent="0.25">
      <c r="A186" s="81">
        <f t="shared" si="12"/>
        <v>125</v>
      </c>
      <c r="B186" s="148" t="s">
        <v>1500</v>
      </c>
      <c r="C186" s="79" t="str">
        <f t="shared" ref="C186:C217" si="13">IFERROR(VLOOKUP(J186,Tabla_Items,2,FALSE),G186)</f>
        <v xml:space="preserve">Luminaria Tipo Novalucce </v>
      </c>
      <c r="D186" s="146" t="str">
        <f t="shared" ref="D186:D217" si="14">IFERROR(VLOOKUP(J186,Tabla_Items,3,FALSE),H186)</f>
        <v>Un.</v>
      </c>
      <c r="E186" s="124"/>
      <c r="F186" s="214"/>
      <c r="G186" s="213" t="s">
        <v>1630</v>
      </c>
      <c r="H186" s="265" t="s">
        <v>1582</v>
      </c>
      <c r="I186" s="140"/>
      <c r="J186" s="213"/>
    </row>
    <row r="187" spans="1:10" ht="20.100000000000001" customHeight="1" x14ac:dyDescent="0.25">
      <c r="A187" s="81">
        <f t="shared" si="12"/>
        <v>126</v>
      </c>
      <c r="B187" s="148" t="s">
        <v>1501</v>
      </c>
      <c r="C187" s="79" t="str">
        <f t="shared" si="13"/>
        <v>Luminaria farol tipo Atlantis 100w</v>
      </c>
      <c r="D187" s="146" t="str">
        <f t="shared" si="14"/>
        <v>Un.</v>
      </c>
      <c r="E187" s="124"/>
      <c r="F187" s="214"/>
      <c r="G187" s="213" t="s">
        <v>1631</v>
      </c>
      <c r="H187" s="265" t="s">
        <v>1582</v>
      </c>
      <c r="I187" s="140"/>
      <c r="J187" s="213"/>
    </row>
    <row r="188" spans="1:10" ht="20.100000000000001" customHeight="1" x14ac:dyDescent="0.25">
      <c r="A188" s="81">
        <f t="shared" si="12"/>
        <v>127</v>
      </c>
      <c r="B188" s="148" t="s">
        <v>1502</v>
      </c>
      <c r="C188" s="79" t="str">
        <f t="shared" si="13"/>
        <v>Luminaria cuadrada 1x18w</v>
      </c>
      <c r="D188" s="146" t="str">
        <f t="shared" si="14"/>
        <v>Un.</v>
      </c>
      <c r="E188" s="124"/>
      <c r="F188" s="214"/>
      <c r="G188" s="213" t="s">
        <v>1740</v>
      </c>
      <c r="H188" s="265" t="s">
        <v>1582</v>
      </c>
      <c r="I188" s="140"/>
      <c r="J188" s="213"/>
    </row>
    <row r="189" spans="1:10" ht="20.100000000000001" customHeight="1" x14ac:dyDescent="0.25">
      <c r="A189" s="81">
        <f t="shared" si="12"/>
        <v>128</v>
      </c>
      <c r="B189" s="148" t="s">
        <v>1503</v>
      </c>
      <c r="C189" s="79" t="str">
        <f t="shared" si="13"/>
        <v>Reflector Led 20w</v>
      </c>
      <c r="D189" s="146" t="str">
        <f t="shared" si="14"/>
        <v>Un.</v>
      </c>
      <c r="E189" s="124"/>
      <c r="F189" s="214"/>
      <c r="G189" s="213" t="s">
        <v>1741</v>
      </c>
      <c r="H189" s="265" t="s">
        <v>1582</v>
      </c>
      <c r="I189" s="140"/>
      <c r="J189" s="213"/>
    </row>
    <row r="190" spans="1:10" ht="20.100000000000001" customHeight="1" x14ac:dyDescent="0.25">
      <c r="A190" s="81">
        <f t="shared" si="12"/>
        <v>129</v>
      </c>
      <c r="B190" s="148" t="s">
        <v>1504</v>
      </c>
      <c r="C190" s="79" t="str">
        <f t="shared" si="13"/>
        <v>Reflector Led 150w</v>
      </c>
      <c r="D190" s="146" t="str">
        <f t="shared" si="14"/>
        <v>Un.</v>
      </c>
      <c r="E190" s="124"/>
      <c r="F190" s="214"/>
      <c r="G190" s="213" t="s">
        <v>1742</v>
      </c>
      <c r="H190" s="265" t="s">
        <v>1582</v>
      </c>
      <c r="I190" s="140"/>
      <c r="J190" s="213"/>
    </row>
    <row r="191" spans="1:10" ht="20.100000000000001" customHeight="1" x14ac:dyDescent="0.25">
      <c r="A191" s="81">
        <f t="shared" si="12"/>
        <v>130</v>
      </c>
      <c r="B191" s="148" t="s">
        <v>1505</v>
      </c>
      <c r="C191" s="79" t="str">
        <f t="shared" si="13"/>
        <v>Farol exterior 100w</v>
      </c>
      <c r="D191" s="146" t="str">
        <f t="shared" si="14"/>
        <v>Un.</v>
      </c>
      <c r="E191" s="124"/>
      <c r="F191" s="214"/>
      <c r="G191" s="213" t="s">
        <v>1632</v>
      </c>
      <c r="H191" s="265" t="s">
        <v>1582</v>
      </c>
      <c r="I191" s="140"/>
      <c r="J191" s="213"/>
    </row>
    <row r="192" spans="1:10" ht="20.100000000000001" customHeight="1" x14ac:dyDescent="0.25">
      <c r="A192" s="81">
        <f t="shared" si="12"/>
        <v>130</v>
      </c>
      <c r="B192" s="148" t="s">
        <v>1506</v>
      </c>
      <c r="C192" s="79" t="str">
        <f t="shared" si="13"/>
        <v>Luminarias</v>
      </c>
      <c r="D192" s="146">
        <f t="shared" si="14"/>
        <v>0</v>
      </c>
      <c r="E192" s="124"/>
      <c r="F192" s="214"/>
      <c r="G192" s="213" t="s">
        <v>1305</v>
      </c>
      <c r="H192" s="265"/>
      <c r="I192" s="140"/>
      <c r="J192" s="213"/>
    </row>
    <row r="193" spans="1:10" ht="20.100000000000001" customHeight="1" x14ac:dyDescent="0.25">
      <c r="A193" s="81">
        <f t="shared" si="12"/>
        <v>131</v>
      </c>
      <c r="B193" s="148" t="s">
        <v>1691</v>
      </c>
      <c r="C193" s="79" t="str">
        <f t="shared" si="13"/>
        <v>Tubos LED .18w Luz Dia</v>
      </c>
      <c r="D193" s="146" t="str">
        <f t="shared" si="14"/>
        <v xml:space="preserve">Un </v>
      </c>
      <c r="E193" s="124"/>
      <c r="F193" s="214"/>
      <c r="G193" s="213" t="s">
        <v>1633</v>
      </c>
      <c r="H193" s="265" t="s">
        <v>1224</v>
      </c>
      <c r="I193" s="140"/>
      <c r="J193" s="213"/>
    </row>
    <row r="194" spans="1:10" ht="20.100000000000001" customHeight="1" x14ac:dyDescent="0.25">
      <c r="A194" s="81">
        <f t="shared" si="12"/>
        <v>132</v>
      </c>
      <c r="B194" s="148" t="s">
        <v>1692</v>
      </c>
      <c r="C194" s="79" t="str">
        <f t="shared" si="13"/>
        <v>Tubos LED .24w Luz Dia</v>
      </c>
      <c r="D194" s="146" t="str">
        <f t="shared" si="14"/>
        <v xml:space="preserve">Un </v>
      </c>
      <c r="E194" s="124"/>
      <c r="F194" s="214"/>
      <c r="G194" s="213" t="s">
        <v>1634</v>
      </c>
      <c r="H194" s="265" t="s">
        <v>1224</v>
      </c>
      <c r="I194" s="140"/>
      <c r="J194" s="213"/>
    </row>
    <row r="195" spans="1:10" ht="20.100000000000001" customHeight="1" x14ac:dyDescent="0.25">
      <c r="A195" s="81">
        <f t="shared" si="12"/>
        <v>133</v>
      </c>
      <c r="B195" s="148" t="s">
        <v>1507</v>
      </c>
      <c r="C195" s="79" t="str">
        <f t="shared" si="13"/>
        <v>Iluminación de Emergencia</v>
      </c>
      <c r="D195" s="146" t="str">
        <f t="shared" si="14"/>
        <v xml:space="preserve">Un </v>
      </c>
      <c r="E195" s="124"/>
      <c r="F195" s="214"/>
      <c r="G195" s="213" t="s">
        <v>1306</v>
      </c>
      <c r="H195" s="265" t="s">
        <v>1224</v>
      </c>
      <c r="I195" s="140"/>
      <c r="J195" s="213"/>
    </row>
    <row r="196" spans="1:10" ht="20.100000000000001" customHeight="1" x14ac:dyDescent="0.25">
      <c r="A196" s="81">
        <f t="shared" si="12"/>
        <v>134</v>
      </c>
      <c r="B196" s="148" t="s">
        <v>1508</v>
      </c>
      <c r="C196" s="79" t="str">
        <f t="shared" si="13"/>
        <v>Ventiladores</v>
      </c>
      <c r="D196" s="146" t="str">
        <f t="shared" si="14"/>
        <v xml:space="preserve">Un </v>
      </c>
      <c r="E196" s="124"/>
      <c r="F196" s="214"/>
      <c r="G196" s="213" t="s">
        <v>1307</v>
      </c>
      <c r="H196" s="265" t="s">
        <v>1224</v>
      </c>
      <c r="I196" s="140"/>
      <c r="J196" s="213"/>
    </row>
    <row r="197" spans="1:10" ht="20.100000000000001" customHeight="1" x14ac:dyDescent="0.25">
      <c r="A197" s="81">
        <f t="shared" si="12"/>
        <v>134</v>
      </c>
      <c r="B197" s="148" t="s">
        <v>1509</v>
      </c>
      <c r="C197" s="79" t="str">
        <f t="shared" si="13"/>
        <v>Otros Artefactos</v>
      </c>
      <c r="D197" s="146">
        <f t="shared" si="14"/>
        <v>0</v>
      </c>
      <c r="E197" s="124"/>
      <c r="F197" s="214"/>
      <c r="G197" s="213" t="s">
        <v>1308</v>
      </c>
      <c r="H197" s="265"/>
      <c r="I197" s="140"/>
      <c r="J197" s="213"/>
    </row>
    <row r="198" spans="1:10" ht="20.100000000000001" customHeight="1" x14ac:dyDescent="0.25">
      <c r="A198" s="81">
        <f t="shared" si="12"/>
        <v>135</v>
      </c>
      <c r="B198" s="148" t="s">
        <v>1510</v>
      </c>
      <c r="C198" s="79" t="str">
        <f t="shared" si="13"/>
        <v>TERMOTANQUE ELECTRICO 80 lts</v>
      </c>
      <c r="D198" s="146" t="str">
        <f t="shared" si="14"/>
        <v>Un</v>
      </c>
      <c r="E198" s="124"/>
      <c r="F198" s="214"/>
      <c r="G198" s="213" t="s">
        <v>1743</v>
      </c>
      <c r="H198" s="265" t="s">
        <v>1222</v>
      </c>
      <c r="I198" s="140"/>
      <c r="J198" s="213"/>
    </row>
    <row r="199" spans="1:10" ht="20.100000000000001" customHeight="1" x14ac:dyDescent="0.25">
      <c r="A199" s="81">
        <f t="shared" si="12"/>
        <v>135</v>
      </c>
      <c r="B199" s="148">
        <v>12</v>
      </c>
      <c r="C199" s="79" t="str">
        <f t="shared" si="13"/>
        <v xml:space="preserve"> INSTALACIÓN SANITARIA</v>
      </c>
      <c r="D199" s="146">
        <f t="shared" si="14"/>
        <v>0</v>
      </c>
      <c r="E199" s="124"/>
      <c r="F199" s="214"/>
      <c r="G199" s="213" t="s">
        <v>1635</v>
      </c>
      <c r="H199" s="265"/>
      <c r="I199" s="140"/>
      <c r="J199" s="213"/>
    </row>
    <row r="200" spans="1:10" ht="20.100000000000001" customHeight="1" x14ac:dyDescent="0.25">
      <c r="A200" s="81">
        <f t="shared" si="12"/>
        <v>135</v>
      </c>
      <c r="B200" s="148" t="s">
        <v>1511</v>
      </c>
      <c r="C200" s="79" t="str">
        <f t="shared" si="13"/>
        <v>Instalación base de cloacas, caños, cámaras</v>
      </c>
      <c r="D200" s="146">
        <f t="shared" si="14"/>
        <v>0</v>
      </c>
      <c r="E200" s="124"/>
      <c r="F200" s="214"/>
      <c r="G200" s="213" t="s">
        <v>1309</v>
      </c>
      <c r="H200" s="265"/>
      <c r="I200" s="140"/>
      <c r="J200" s="213"/>
    </row>
    <row r="201" spans="1:10" ht="20.100000000000001" customHeight="1" x14ac:dyDescent="0.25">
      <c r="A201" s="81">
        <f t="shared" si="12"/>
        <v>136</v>
      </c>
      <c r="B201" s="148" t="s">
        <v>1512</v>
      </c>
      <c r="C201" s="79" t="str">
        <f t="shared" si="13"/>
        <v>Excavaciones</v>
      </c>
      <c r="D201" s="146" t="str">
        <f t="shared" si="14"/>
        <v>m3</v>
      </c>
      <c r="E201" s="124"/>
      <c r="F201" s="214"/>
      <c r="G201" s="213" t="s">
        <v>1310</v>
      </c>
      <c r="H201" s="265" t="s">
        <v>6</v>
      </c>
      <c r="I201" s="140"/>
      <c r="J201" s="213"/>
    </row>
    <row r="202" spans="1:10" ht="20.100000000000001" customHeight="1" x14ac:dyDescent="0.25">
      <c r="A202" s="81">
        <f t="shared" si="12"/>
        <v>137</v>
      </c>
      <c r="B202" s="148" t="s">
        <v>1513</v>
      </c>
      <c r="C202" s="79" t="str">
        <f t="shared" si="13"/>
        <v>Rellenos de tierra</v>
      </c>
      <c r="D202" s="146" t="str">
        <f t="shared" si="14"/>
        <v>m3</v>
      </c>
      <c r="E202" s="124"/>
      <c r="F202" s="214"/>
      <c r="G202" s="213" t="s">
        <v>1636</v>
      </c>
      <c r="H202" s="265" t="s">
        <v>6</v>
      </c>
      <c r="I202" s="140"/>
      <c r="J202" s="213"/>
    </row>
    <row r="203" spans="1:10" ht="20.100000000000001" customHeight="1" x14ac:dyDescent="0.25">
      <c r="A203" s="81">
        <f t="shared" si="12"/>
        <v>138</v>
      </c>
      <c r="B203" s="148" t="s">
        <v>1514</v>
      </c>
      <c r="C203" s="79" t="str">
        <f t="shared" si="13"/>
        <v>Revoques de cámaras de inspección y receptáculos</v>
      </c>
      <c r="D203" s="146" t="str">
        <f t="shared" si="14"/>
        <v>m2</v>
      </c>
      <c r="E203" s="124"/>
      <c r="F203" s="214"/>
      <c r="G203" s="213" t="s">
        <v>1311</v>
      </c>
      <c r="H203" s="265" t="s">
        <v>7</v>
      </c>
      <c r="I203" s="140"/>
      <c r="J203" s="213"/>
    </row>
    <row r="204" spans="1:10" ht="20.100000000000001" customHeight="1" x14ac:dyDescent="0.25">
      <c r="A204" s="81">
        <f t="shared" si="12"/>
        <v>139</v>
      </c>
      <c r="B204" s="148" t="s">
        <v>1515</v>
      </c>
      <c r="C204" s="79" t="str">
        <f t="shared" si="13"/>
        <v>Cámaras y receptáculos</v>
      </c>
      <c r="D204" s="146" t="str">
        <f t="shared" si="14"/>
        <v>Un</v>
      </c>
      <c r="E204" s="124"/>
      <c r="F204" s="214"/>
      <c r="G204" s="213" t="s">
        <v>1312</v>
      </c>
      <c r="H204" s="265" t="s">
        <v>1222</v>
      </c>
      <c r="I204" s="140"/>
      <c r="J204" s="213"/>
    </row>
    <row r="205" spans="1:10" ht="20.100000000000001" customHeight="1" x14ac:dyDescent="0.25">
      <c r="A205" s="81">
        <f t="shared" si="12"/>
        <v>139</v>
      </c>
      <c r="B205" s="148" t="s">
        <v>1516</v>
      </c>
      <c r="C205" s="79" t="str">
        <f t="shared" si="13"/>
        <v>Cañerías, piezas y accesorios</v>
      </c>
      <c r="D205" s="146">
        <f t="shared" si="14"/>
        <v>0</v>
      </c>
      <c r="E205" s="124"/>
      <c r="F205" s="214"/>
      <c r="G205" s="213" t="s">
        <v>1313</v>
      </c>
      <c r="H205" s="265"/>
      <c r="I205" s="140"/>
      <c r="J205" s="213"/>
    </row>
    <row r="206" spans="1:10" ht="20.100000000000001" customHeight="1" x14ac:dyDescent="0.25">
      <c r="A206" s="81">
        <f t="shared" si="12"/>
        <v>140</v>
      </c>
      <c r="B206" s="148" t="s">
        <v>1517</v>
      </c>
      <c r="C206" s="79" t="str">
        <f t="shared" si="13"/>
        <v>Caño PVC Ø 160</v>
      </c>
      <c r="D206" s="146" t="str">
        <f t="shared" si="14"/>
        <v>ml</v>
      </c>
      <c r="E206" s="124"/>
      <c r="F206" s="214"/>
      <c r="G206" s="213" t="s">
        <v>1827</v>
      </c>
      <c r="H206" s="265" t="s">
        <v>607</v>
      </c>
      <c r="I206" s="140"/>
      <c r="J206" s="213"/>
    </row>
    <row r="207" spans="1:10" ht="20.100000000000001" customHeight="1" x14ac:dyDescent="0.25">
      <c r="A207" s="81">
        <f t="shared" si="12"/>
        <v>141</v>
      </c>
      <c r="B207" s="148" t="s">
        <v>1518</v>
      </c>
      <c r="C207" s="79" t="str">
        <f t="shared" si="13"/>
        <v>Caño PVC Ø 110  (incluido caños de ventilacion y desague pluvial)</v>
      </c>
      <c r="D207" s="146" t="str">
        <f t="shared" si="14"/>
        <v>ml</v>
      </c>
      <c r="E207" s="124"/>
      <c r="F207" s="214"/>
      <c r="G207" s="213" t="s">
        <v>1637</v>
      </c>
      <c r="H207" s="265" t="s">
        <v>607</v>
      </c>
      <c r="I207" s="140"/>
      <c r="J207" s="213"/>
    </row>
    <row r="208" spans="1:10" ht="20.100000000000001" customHeight="1" x14ac:dyDescent="0.25">
      <c r="A208" s="81">
        <f t="shared" si="12"/>
        <v>142</v>
      </c>
      <c r="B208" s="148" t="s">
        <v>1519</v>
      </c>
      <c r="C208" s="79" t="str">
        <f t="shared" si="13"/>
        <v>Caño PVC Ø 63</v>
      </c>
      <c r="D208" s="146" t="str">
        <f t="shared" si="14"/>
        <v>ml</v>
      </c>
      <c r="E208" s="124"/>
      <c r="F208" s="214"/>
      <c r="G208" s="213" t="s">
        <v>1638</v>
      </c>
      <c r="H208" s="265" t="s">
        <v>607</v>
      </c>
      <c r="I208" s="140"/>
      <c r="J208" s="213"/>
    </row>
    <row r="209" spans="1:10" ht="20.100000000000001" customHeight="1" x14ac:dyDescent="0.25">
      <c r="A209" s="81">
        <f t="shared" si="12"/>
        <v>143</v>
      </c>
      <c r="B209" s="148" t="s">
        <v>1693</v>
      </c>
      <c r="C209" s="79" t="str">
        <f t="shared" si="13"/>
        <v>Caño PVC Ø 40</v>
      </c>
      <c r="D209" s="146" t="str">
        <f t="shared" si="14"/>
        <v>ml</v>
      </c>
      <c r="E209" s="124"/>
      <c r="F209" s="214"/>
      <c r="G209" s="213" t="s">
        <v>1639</v>
      </c>
      <c r="H209" s="265" t="s">
        <v>607</v>
      </c>
      <c r="I209" s="140"/>
      <c r="J209" s="213"/>
    </row>
    <row r="210" spans="1:10" ht="20.100000000000001" customHeight="1" x14ac:dyDescent="0.25">
      <c r="A210" s="81">
        <f t="shared" si="12"/>
        <v>144</v>
      </c>
      <c r="B210" s="148" t="s">
        <v>1694</v>
      </c>
      <c r="C210" s="79" t="str">
        <f t="shared" si="13"/>
        <v>Bocas de Acceso</v>
      </c>
      <c r="D210" s="146" t="str">
        <f t="shared" si="14"/>
        <v>Un</v>
      </c>
      <c r="E210" s="124"/>
      <c r="F210" s="214"/>
      <c r="G210" s="213" t="s">
        <v>1640</v>
      </c>
      <c r="H210" s="265" t="s">
        <v>1222</v>
      </c>
      <c r="I210" s="140"/>
      <c r="J210" s="213"/>
    </row>
    <row r="211" spans="1:10" ht="20.100000000000001" customHeight="1" x14ac:dyDescent="0.25">
      <c r="A211" s="81">
        <f t="shared" si="12"/>
        <v>145</v>
      </c>
      <c r="B211" s="148" t="s">
        <v>1695</v>
      </c>
      <c r="C211" s="79" t="str">
        <f t="shared" si="13"/>
        <v>Bocas de Inspección</v>
      </c>
      <c r="D211" s="146" t="str">
        <f t="shared" si="14"/>
        <v>Un</v>
      </c>
      <c r="E211" s="124"/>
      <c r="F211" s="214"/>
      <c r="G211" s="213" t="s">
        <v>1641</v>
      </c>
      <c r="H211" s="265" t="s">
        <v>1222</v>
      </c>
      <c r="I211" s="140"/>
      <c r="J211" s="213"/>
    </row>
    <row r="212" spans="1:10" ht="20.100000000000001" customHeight="1" x14ac:dyDescent="0.25">
      <c r="A212" s="81">
        <f t="shared" si="12"/>
        <v>146</v>
      </c>
      <c r="B212" s="148" t="s">
        <v>1839</v>
      </c>
      <c r="C212" s="79" t="str">
        <f t="shared" si="13"/>
        <v>Pileta de piso</v>
      </c>
      <c r="D212" s="146" t="str">
        <f t="shared" si="14"/>
        <v>Un</v>
      </c>
      <c r="E212" s="124"/>
      <c r="F212" s="214"/>
      <c r="G212" s="213" t="s">
        <v>1642</v>
      </c>
      <c r="H212" s="265" t="s">
        <v>1222</v>
      </c>
      <c r="I212" s="140"/>
      <c r="J212" s="213"/>
    </row>
    <row r="213" spans="1:10" ht="20.100000000000001" customHeight="1" x14ac:dyDescent="0.25">
      <c r="A213" s="81">
        <f t="shared" si="12"/>
        <v>146</v>
      </c>
      <c r="B213" s="148" t="s">
        <v>1520</v>
      </c>
      <c r="C213" s="79" t="str">
        <f t="shared" si="13"/>
        <v>Ventilación</v>
      </c>
      <c r="D213" s="146">
        <f t="shared" si="14"/>
        <v>0</v>
      </c>
      <c r="E213" s="124"/>
      <c r="F213" s="214"/>
      <c r="G213" s="213" t="s">
        <v>1314</v>
      </c>
      <c r="H213" s="265"/>
      <c r="I213" s="140"/>
      <c r="J213" s="213"/>
    </row>
    <row r="214" spans="1:10" ht="20.100000000000001" customHeight="1" x14ac:dyDescent="0.25">
      <c r="A214" s="81">
        <f t="shared" si="12"/>
        <v>147</v>
      </c>
      <c r="B214" s="148" t="s">
        <v>1521</v>
      </c>
      <c r="C214" s="79" t="str">
        <f t="shared" si="13"/>
        <v>Cañerías de P.V.C. y Accesorios</v>
      </c>
      <c r="D214" s="146" t="str">
        <f t="shared" si="14"/>
        <v>ml</v>
      </c>
      <c r="E214" s="124"/>
      <c r="F214" s="214"/>
      <c r="G214" s="213" t="s">
        <v>1315</v>
      </c>
      <c r="H214" s="265" t="s">
        <v>607</v>
      </c>
      <c r="I214" s="140"/>
      <c r="J214" s="213"/>
    </row>
    <row r="215" spans="1:10" ht="20.100000000000001" customHeight="1" x14ac:dyDescent="0.25">
      <c r="A215" s="81">
        <f t="shared" si="12"/>
        <v>147</v>
      </c>
      <c r="B215" s="148" t="s">
        <v>1522</v>
      </c>
      <c r="C215" s="79" t="str">
        <f t="shared" si="13"/>
        <v>Dispositivos de tratamiento y otros</v>
      </c>
      <c r="D215" s="146">
        <f t="shared" si="14"/>
        <v>0</v>
      </c>
      <c r="E215" s="124"/>
      <c r="F215" s="214"/>
      <c r="G215" s="213" t="s">
        <v>1316</v>
      </c>
      <c r="H215" s="265"/>
      <c r="I215" s="140"/>
      <c r="J215" s="213"/>
    </row>
    <row r="216" spans="1:10" ht="20.100000000000001" customHeight="1" x14ac:dyDescent="0.25">
      <c r="A216" s="81">
        <f t="shared" si="12"/>
        <v>148</v>
      </c>
      <c r="B216" s="148" t="s">
        <v>1781</v>
      </c>
      <c r="C216" s="79" t="str">
        <f t="shared" si="13"/>
        <v>Tratamiento de efluentes</v>
      </c>
      <c r="D216" s="146" t="str">
        <f t="shared" si="14"/>
        <v>Un</v>
      </c>
      <c r="E216" s="124"/>
      <c r="F216" s="214"/>
      <c r="G216" s="213" t="s">
        <v>1744</v>
      </c>
      <c r="H216" s="265" t="s">
        <v>1222</v>
      </c>
      <c r="I216" s="140"/>
      <c r="J216" s="213"/>
    </row>
    <row r="217" spans="1:10" ht="20.100000000000001" customHeight="1" x14ac:dyDescent="0.25">
      <c r="A217" s="81">
        <f t="shared" si="12"/>
        <v>149</v>
      </c>
      <c r="B217" s="148" t="s">
        <v>1782</v>
      </c>
      <c r="C217" s="79" t="str">
        <f t="shared" si="13"/>
        <v>Cámara séptica</v>
      </c>
      <c r="D217" s="146" t="str">
        <f t="shared" si="14"/>
        <v>Un.</v>
      </c>
      <c r="E217" s="124"/>
      <c r="F217" s="214"/>
      <c r="G217" s="213" t="s">
        <v>1745</v>
      </c>
      <c r="H217" s="265" t="s">
        <v>1582</v>
      </c>
      <c r="I217" s="140"/>
      <c r="J217" s="213"/>
    </row>
    <row r="218" spans="1:10" ht="20.100000000000001" customHeight="1" x14ac:dyDescent="0.25">
      <c r="A218" s="81">
        <f t="shared" si="12"/>
        <v>150</v>
      </c>
      <c r="B218" s="148" t="s">
        <v>1783</v>
      </c>
      <c r="C218" s="79" t="str">
        <f t="shared" ref="C218:C225" si="15">IFERROR(VLOOKUP(J218,Tabla_Items,2,FALSE),G218)</f>
        <v>Pozos Absorventes y conexiones</v>
      </c>
      <c r="D218" s="146" t="str">
        <f t="shared" ref="D218:D225" si="16">IFERROR(VLOOKUP(J218,Tabla_Items,3,FALSE),H218)</f>
        <v>Un.</v>
      </c>
      <c r="E218" s="124"/>
      <c r="F218" s="214"/>
      <c r="G218" s="213" t="s">
        <v>1746</v>
      </c>
      <c r="H218" s="265" t="s">
        <v>1582</v>
      </c>
      <c r="I218" s="140"/>
      <c r="J218" s="213"/>
    </row>
    <row r="219" spans="1:10" ht="20.100000000000001" customHeight="1" x14ac:dyDescent="0.25">
      <c r="A219" s="81">
        <f t="shared" ref="A219:A225" si="17">IF(D219=0,A218,A218+1)</f>
        <v>151</v>
      </c>
      <c r="B219" s="148" t="s">
        <v>1696</v>
      </c>
      <c r="C219" s="79" t="str">
        <f t="shared" si="15"/>
        <v>Interceptores de grasas y aceites</v>
      </c>
      <c r="D219" s="146" t="str">
        <f t="shared" si="16"/>
        <v>Un.</v>
      </c>
      <c r="E219" s="124"/>
      <c r="F219" s="214"/>
      <c r="G219" s="213" t="s">
        <v>1317</v>
      </c>
      <c r="H219" s="265" t="s">
        <v>1582</v>
      </c>
      <c r="I219" s="140"/>
      <c r="J219" s="213"/>
    </row>
    <row r="220" spans="1:10" ht="20.100000000000001" customHeight="1" x14ac:dyDescent="0.25">
      <c r="A220" s="81">
        <f t="shared" si="17"/>
        <v>151</v>
      </c>
      <c r="B220" s="148" t="s">
        <v>1523</v>
      </c>
      <c r="C220" s="79" t="str">
        <f t="shared" si="15"/>
        <v>Cañería distribución agua fría-caliente</v>
      </c>
      <c r="D220" s="146">
        <f t="shared" si="16"/>
        <v>0</v>
      </c>
      <c r="E220" s="124"/>
      <c r="F220" s="214"/>
      <c r="G220" s="213" t="s">
        <v>1318</v>
      </c>
      <c r="H220" s="265"/>
      <c r="I220" s="140"/>
      <c r="J220" s="213"/>
    </row>
    <row r="221" spans="1:10" ht="20.100000000000001" customHeight="1" x14ac:dyDescent="0.25">
      <c r="A221" s="81">
        <f t="shared" si="17"/>
        <v>152</v>
      </c>
      <c r="B221" s="148" t="s">
        <v>1524</v>
      </c>
      <c r="C221" s="79" t="str">
        <f t="shared" si="15"/>
        <v>Piezas especiales</v>
      </c>
      <c r="D221" s="146" t="str">
        <f t="shared" si="16"/>
        <v>gl</v>
      </c>
      <c r="E221" s="124"/>
      <c r="F221" s="214"/>
      <c r="G221" s="213" t="s">
        <v>1319</v>
      </c>
      <c r="H221" s="265" t="s">
        <v>5</v>
      </c>
      <c r="I221" s="140"/>
      <c r="J221" s="213"/>
    </row>
    <row r="222" spans="1:10" ht="20.100000000000001" customHeight="1" x14ac:dyDescent="0.25">
      <c r="A222" s="81">
        <f t="shared" si="17"/>
        <v>152</v>
      </c>
      <c r="B222" s="148" t="s">
        <v>1525</v>
      </c>
      <c r="C222" s="79" t="str">
        <f t="shared" si="15"/>
        <v>Cañerías para distribución de agua</v>
      </c>
      <c r="D222" s="146">
        <f t="shared" si="16"/>
        <v>0</v>
      </c>
      <c r="E222" s="124"/>
      <c r="F222" s="214"/>
      <c r="G222" s="213" t="s">
        <v>1320</v>
      </c>
      <c r="H222" s="265"/>
      <c r="I222" s="140"/>
      <c r="J222" s="213"/>
    </row>
    <row r="223" spans="1:10" ht="20.100000000000001" customHeight="1" x14ac:dyDescent="0.25">
      <c r="A223" s="81">
        <f t="shared" si="17"/>
        <v>153</v>
      </c>
      <c r="B223" s="148" t="s">
        <v>1526</v>
      </c>
      <c r="C223" s="79" t="str">
        <f t="shared" si="15"/>
        <v>Caño AcquaØ 75mm</v>
      </c>
      <c r="D223" s="146" t="str">
        <f t="shared" si="16"/>
        <v>ml</v>
      </c>
      <c r="E223" s="124"/>
      <c r="F223" s="214"/>
      <c r="G223" s="213" t="s">
        <v>1747</v>
      </c>
      <c r="H223" s="265" t="s">
        <v>607</v>
      </c>
      <c r="I223" s="140"/>
      <c r="J223" s="213"/>
    </row>
    <row r="224" spans="1:10" ht="20.100000000000001" customHeight="1" x14ac:dyDescent="0.25">
      <c r="A224" s="81">
        <f t="shared" si="17"/>
        <v>154</v>
      </c>
      <c r="B224" s="148" t="s">
        <v>1527</v>
      </c>
      <c r="C224" s="79" t="str">
        <f t="shared" si="15"/>
        <v>Caño AcquaØ 63mm- P/colector</v>
      </c>
      <c r="D224" s="146" t="str">
        <f t="shared" si="16"/>
        <v>ml</v>
      </c>
      <c r="E224" s="124"/>
      <c r="F224" s="214"/>
      <c r="G224" s="213" t="s">
        <v>1643</v>
      </c>
      <c r="H224" s="265" t="s">
        <v>607</v>
      </c>
      <c r="I224" s="140"/>
      <c r="J224" s="213"/>
    </row>
    <row r="225" spans="1:10" ht="20.100000000000001" customHeight="1" x14ac:dyDescent="0.25">
      <c r="A225" s="81">
        <f t="shared" si="17"/>
        <v>155</v>
      </c>
      <c r="B225" s="148" t="s">
        <v>1528</v>
      </c>
      <c r="C225" s="79" t="str">
        <f t="shared" si="15"/>
        <v>Caño AcquaØ 50mm</v>
      </c>
      <c r="D225" s="146" t="str">
        <f t="shared" si="16"/>
        <v>ml</v>
      </c>
      <c r="E225" s="124"/>
      <c r="F225" s="214"/>
      <c r="G225" s="213" t="s">
        <v>1644</v>
      </c>
      <c r="H225" s="265" t="s">
        <v>607</v>
      </c>
      <c r="I225" s="140"/>
      <c r="J225" s="213"/>
    </row>
    <row r="226" spans="1:10" ht="20.100000000000001" customHeight="1" x14ac:dyDescent="0.25">
      <c r="A226" s="81">
        <f t="shared" ref="A226:A227" si="18">IF(D226=0,A225,A225+1)</f>
        <v>156</v>
      </c>
      <c r="B226" s="148" t="s">
        <v>1529</v>
      </c>
      <c r="C226" s="79" t="str">
        <f t="shared" ref="C226:C227" si="19">IFERROR(VLOOKUP(J226,Tabla_Items,2,FALSE),G226)</f>
        <v>Caño AcquaØ 40mm</v>
      </c>
      <c r="D226" s="146" t="str">
        <f t="shared" ref="D226:D227" si="20">IFERROR(VLOOKUP(J226,Tabla_Items,3,FALSE),H226)</f>
        <v>ml</v>
      </c>
      <c r="E226" s="124"/>
      <c r="G226" s="213" t="s">
        <v>1645</v>
      </c>
      <c r="H226" s="265" t="s">
        <v>607</v>
      </c>
      <c r="I226" s="140"/>
      <c r="J226" s="213"/>
    </row>
    <row r="227" spans="1:10" ht="20.100000000000001" customHeight="1" x14ac:dyDescent="0.25">
      <c r="A227" s="81">
        <f t="shared" si="18"/>
        <v>157</v>
      </c>
      <c r="B227" s="148" t="s">
        <v>1530</v>
      </c>
      <c r="C227" s="79" t="str">
        <f t="shared" si="19"/>
        <v>Caño AcquaØ 32mm</v>
      </c>
      <c r="D227" s="146" t="str">
        <f t="shared" si="20"/>
        <v>ml</v>
      </c>
      <c r="E227" s="124"/>
      <c r="G227" s="213" t="s">
        <v>1646</v>
      </c>
      <c r="H227" s="265" t="s">
        <v>607</v>
      </c>
      <c r="I227" s="140"/>
      <c r="J227" s="213"/>
    </row>
    <row r="228" spans="1:10" ht="20.100000000000001" customHeight="1" x14ac:dyDescent="0.25">
      <c r="A228" s="81">
        <f t="shared" ref="A228:A291" si="21">IF(D228=0,A227,A227+1)</f>
        <v>158</v>
      </c>
      <c r="B228" s="148" t="s">
        <v>1531</v>
      </c>
      <c r="C228" s="79" t="str">
        <f t="shared" ref="C228:C291" si="22">IFERROR(VLOOKUP(J228,Tabla_Items,2,FALSE),G228)</f>
        <v>Caño AcquaØ 25mm</v>
      </c>
      <c r="D228" s="146" t="str">
        <f t="shared" ref="D228:D291" si="23">IFERROR(VLOOKUP(J228,Tabla_Items,3,FALSE),H228)</f>
        <v>ml</v>
      </c>
      <c r="E228" s="124"/>
      <c r="G228" s="213" t="s">
        <v>1647</v>
      </c>
      <c r="H228" s="265" t="s">
        <v>607</v>
      </c>
      <c r="I228" s="140"/>
      <c r="J228" s="213"/>
    </row>
    <row r="229" spans="1:10" ht="20.100000000000001" customHeight="1" x14ac:dyDescent="0.25">
      <c r="A229" s="81">
        <f t="shared" si="21"/>
        <v>159</v>
      </c>
      <c r="B229" s="148" t="s">
        <v>1532</v>
      </c>
      <c r="C229" s="79" t="str">
        <f t="shared" si="22"/>
        <v>Caño AcquaØ 20mm</v>
      </c>
      <c r="D229" s="146" t="str">
        <f t="shared" si="23"/>
        <v>ml</v>
      </c>
      <c r="E229" s="124"/>
      <c r="G229" s="213" t="s">
        <v>1321</v>
      </c>
      <c r="H229" s="265" t="s">
        <v>607</v>
      </c>
      <c r="I229" s="140"/>
      <c r="J229" s="213"/>
    </row>
    <row r="230" spans="1:10" ht="20.100000000000001" customHeight="1" x14ac:dyDescent="0.25">
      <c r="A230" s="81">
        <f t="shared" si="21"/>
        <v>160</v>
      </c>
      <c r="B230" s="148" t="s">
        <v>1814</v>
      </c>
      <c r="C230" s="79" t="str">
        <f t="shared" si="22"/>
        <v>Varios</v>
      </c>
      <c r="D230" s="146" t="str">
        <f t="shared" si="23"/>
        <v>gl</v>
      </c>
      <c r="E230" s="124"/>
      <c r="G230" s="213" t="s">
        <v>1648</v>
      </c>
      <c r="H230" s="265" t="s">
        <v>5</v>
      </c>
      <c r="I230" s="140"/>
      <c r="J230" s="213"/>
    </row>
    <row r="231" spans="1:10" ht="20.100000000000001" customHeight="1" x14ac:dyDescent="0.25">
      <c r="A231" s="81">
        <f t="shared" si="21"/>
        <v>161</v>
      </c>
      <c r="B231" s="148" t="s">
        <v>1533</v>
      </c>
      <c r="C231" s="79" t="str">
        <f t="shared" si="22"/>
        <v>Revestimientos de cañerías</v>
      </c>
      <c r="D231" s="146" t="str">
        <f t="shared" si="23"/>
        <v>gl</v>
      </c>
      <c r="E231" s="124"/>
      <c r="G231" s="213" t="s">
        <v>1322</v>
      </c>
      <c r="H231" s="265" t="s">
        <v>5</v>
      </c>
      <c r="I231" s="140"/>
      <c r="J231" s="213"/>
    </row>
    <row r="232" spans="1:10" ht="20.100000000000001" customHeight="1" x14ac:dyDescent="0.25">
      <c r="A232" s="81">
        <f t="shared" si="21"/>
        <v>161</v>
      </c>
      <c r="B232" s="148" t="s">
        <v>1534</v>
      </c>
      <c r="C232" s="79" t="str">
        <f t="shared" si="22"/>
        <v>Tanque de reserva y Bombeo</v>
      </c>
      <c r="D232" s="146">
        <f t="shared" si="23"/>
        <v>0</v>
      </c>
      <c r="E232" s="124"/>
      <c r="G232" s="213" t="s">
        <v>1323</v>
      </c>
      <c r="H232" s="265"/>
      <c r="I232" s="140"/>
      <c r="J232" s="213"/>
    </row>
    <row r="233" spans="1:10" ht="20.100000000000001" customHeight="1" x14ac:dyDescent="0.25">
      <c r="A233" s="81">
        <f t="shared" si="21"/>
        <v>161</v>
      </c>
      <c r="B233" s="148" t="s">
        <v>1535</v>
      </c>
      <c r="C233" s="79" t="str">
        <f t="shared" si="22"/>
        <v>Tanques de Reserva</v>
      </c>
      <c r="D233" s="146">
        <f t="shared" si="23"/>
        <v>0</v>
      </c>
      <c r="E233" s="124"/>
      <c r="G233" s="213" t="s">
        <v>1324</v>
      </c>
      <c r="H233" s="265"/>
      <c r="I233" s="140"/>
      <c r="J233" s="213"/>
    </row>
    <row r="234" spans="1:10" ht="20.100000000000001" customHeight="1" x14ac:dyDescent="0.25">
      <c r="A234" s="81">
        <f t="shared" si="21"/>
        <v>162</v>
      </c>
      <c r="B234" s="148" t="s">
        <v>1697</v>
      </c>
      <c r="C234" s="79" t="str">
        <f t="shared" si="22"/>
        <v>Tanque 2500 ltrs</v>
      </c>
      <c r="D234" s="146" t="str">
        <f t="shared" si="23"/>
        <v>Un.</v>
      </c>
      <c r="E234" s="124"/>
      <c r="G234" s="213" t="s">
        <v>1748</v>
      </c>
      <c r="H234" s="265" t="s">
        <v>1582</v>
      </c>
      <c r="I234" s="140"/>
      <c r="J234" s="213"/>
    </row>
    <row r="235" spans="1:10" ht="20.100000000000001" customHeight="1" x14ac:dyDescent="0.25">
      <c r="A235" s="81">
        <f t="shared" si="21"/>
        <v>162</v>
      </c>
      <c r="B235" s="148" t="s">
        <v>1536</v>
      </c>
      <c r="C235" s="79" t="str">
        <f t="shared" si="22"/>
        <v>Tanques de Bombeo</v>
      </c>
      <c r="D235" s="146">
        <f t="shared" si="23"/>
        <v>0</v>
      </c>
      <c r="E235" s="124"/>
      <c r="G235" s="213" t="s">
        <v>1649</v>
      </c>
      <c r="H235" s="265"/>
      <c r="I235" s="140"/>
      <c r="J235" s="213"/>
    </row>
    <row r="236" spans="1:10" ht="20.100000000000001" customHeight="1" x14ac:dyDescent="0.25">
      <c r="A236" s="81">
        <f t="shared" si="21"/>
        <v>163</v>
      </c>
      <c r="B236" s="148" t="s">
        <v>1698</v>
      </c>
      <c r="C236" s="79" t="str">
        <f t="shared" si="22"/>
        <v>Tanque 2500 ltrs</v>
      </c>
      <c r="D236" s="146" t="str">
        <f t="shared" si="23"/>
        <v>Un.</v>
      </c>
      <c r="E236" s="124"/>
      <c r="G236" s="213" t="s">
        <v>1748</v>
      </c>
      <c r="H236" s="265" t="s">
        <v>1582</v>
      </c>
      <c r="I236" s="140"/>
      <c r="J236" s="213"/>
    </row>
    <row r="237" spans="1:10" ht="20.100000000000001" customHeight="1" x14ac:dyDescent="0.25">
      <c r="A237" s="81">
        <f t="shared" si="21"/>
        <v>164</v>
      </c>
      <c r="B237" s="148" t="s">
        <v>1699</v>
      </c>
      <c r="C237" s="79" t="str">
        <f t="shared" si="22"/>
        <v xml:space="preserve">Equipo de bombeo  </v>
      </c>
      <c r="D237" s="146" t="str">
        <f t="shared" si="23"/>
        <v>Un.</v>
      </c>
      <c r="E237" s="124"/>
      <c r="G237" s="213" t="s">
        <v>1749</v>
      </c>
      <c r="H237" s="265" t="s">
        <v>1582</v>
      </c>
      <c r="I237" s="140"/>
      <c r="J237" s="213"/>
    </row>
    <row r="238" spans="1:10" ht="20.100000000000001" customHeight="1" x14ac:dyDescent="0.25">
      <c r="A238" s="81">
        <f t="shared" si="21"/>
        <v>164</v>
      </c>
      <c r="B238" s="148" t="s">
        <v>1537</v>
      </c>
      <c r="C238" s="79" t="str">
        <f t="shared" si="22"/>
        <v>Artefactos sanitarios y griferia</v>
      </c>
      <c r="D238" s="146">
        <f t="shared" si="23"/>
        <v>0</v>
      </c>
      <c r="E238" s="124"/>
      <c r="G238" s="213" t="s">
        <v>1325</v>
      </c>
      <c r="H238" s="265"/>
      <c r="I238" s="140"/>
      <c r="J238" s="213"/>
    </row>
    <row r="239" spans="1:10" ht="20.100000000000001" customHeight="1" x14ac:dyDescent="0.25">
      <c r="A239" s="81">
        <f t="shared" si="21"/>
        <v>164</v>
      </c>
      <c r="B239" s="148" t="s">
        <v>1538</v>
      </c>
      <c r="C239" s="79" t="str">
        <f t="shared" si="22"/>
        <v>Artefactos y Accesorios</v>
      </c>
      <c r="D239" s="146">
        <f t="shared" si="23"/>
        <v>0</v>
      </c>
      <c r="E239" s="124"/>
      <c r="G239" s="213" t="s">
        <v>1326</v>
      </c>
      <c r="H239" s="265"/>
      <c r="I239" s="140"/>
      <c r="J239" s="213"/>
    </row>
    <row r="240" spans="1:10" ht="20.100000000000001" customHeight="1" x14ac:dyDescent="0.25">
      <c r="A240" s="81">
        <f t="shared" si="21"/>
        <v>165</v>
      </c>
      <c r="B240" s="148" t="s">
        <v>1539</v>
      </c>
      <c r="C240" s="79" t="str">
        <f t="shared" si="22"/>
        <v xml:space="preserve">Inodoro Ferrum </v>
      </c>
      <c r="D240" s="146" t="str">
        <f t="shared" si="23"/>
        <v>Un.</v>
      </c>
      <c r="E240" s="124"/>
      <c r="G240" s="213" t="s">
        <v>1327</v>
      </c>
      <c r="H240" s="265" t="s">
        <v>1582</v>
      </c>
      <c r="I240" s="140"/>
      <c r="J240" s="213"/>
    </row>
    <row r="241" spans="1:10" ht="20.100000000000001" customHeight="1" x14ac:dyDescent="0.25">
      <c r="A241" s="81">
        <f t="shared" si="21"/>
        <v>166</v>
      </c>
      <c r="B241" s="148" t="s">
        <v>1540</v>
      </c>
      <c r="C241" s="79" t="str">
        <f t="shared" si="22"/>
        <v>Inodoro Ferrum discapacitado c/depósito mochila</v>
      </c>
      <c r="D241" s="146" t="str">
        <f t="shared" si="23"/>
        <v>Un.</v>
      </c>
      <c r="E241" s="124"/>
      <c r="G241" s="213" t="s">
        <v>1650</v>
      </c>
      <c r="H241" s="265" t="s">
        <v>1582</v>
      </c>
      <c r="I241" s="140"/>
      <c r="J241" s="213"/>
    </row>
    <row r="242" spans="1:10" ht="20.100000000000001" customHeight="1" x14ac:dyDescent="0.25">
      <c r="A242" s="81">
        <f t="shared" si="21"/>
        <v>167</v>
      </c>
      <c r="B242" s="148" t="s">
        <v>1541</v>
      </c>
      <c r="C242" s="79" t="str">
        <f t="shared" si="22"/>
        <v>Bebedero</v>
      </c>
      <c r="D242" s="146" t="str">
        <f t="shared" si="23"/>
        <v>Un.</v>
      </c>
      <c r="E242" s="124"/>
      <c r="G242" s="213" t="s">
        <v>1329</v>
      </c>
      <c r="H242" s="265" t="s">
        <v>1582</v>
      </c>
      <c r="I242" s="140"/>
      <c r="J242" s="213"/>
    </row>
    <row r="243" spans="1:10" ht="20.100000000000001" customHeight="1" x14ac:dyDescent="0.25">
      <c r="A243" s="81">
        <f t="shared" si="21"/>
        <v>168</v>
      </c>
      <c r="B243" s="148" t="s">
        <v>1542</v>
      </c>
      <c r="C243" s="79" t="str">
        <f t="shared" si="22"/>
        <v>Barrales discapacitado</v>
      </c>
      <c r="D243" s="146" t="str">
        <f t="shared" si="23"/>
        <v>Un.</v>
      </c>
      <c r="E243" s="124"/>
      <c r="G243" s="213" t="s">
        <v>1332</v>
      </c>
      <c r="H243" s="265" t="s">
        <v>1582</v>
      </c>
      <c r="I243" s="140"/>
      <c r="J243" s="213"/>
    </row>
    <row r="244" spans="1:10" ht="20.100000000000001" customHeight="1" x14ac:dyDescent="0.25">
      <c r="A244" s="81">
        <f t="shared" si="21"/>
        <v>169</v>
      </c>
      <c r="B244" s="148" t="s">
        <v>1543</v>
      </c>
      <c r="C244" s="79" t="str">
        <f t="shared" si="22"/>
        <v>Lavamanos AºIº</v>
      </c>
      <c r="D244" s="146" t="str">
        <f t="shared" si="23"/>
        <v>Un.</v>
      </c>
      <c r="E244" s="124"/>
      <c r="G244" s="213" t="s">
        <v>1750</v>
      </c>
      <c r="H244" s="265" t="s">
        <v>1582</v>
      </c>
      <c r="I244" s="140"/>
      <c r="J244" s="213"/>
    </row>
    <row r="245" spans="1:10" ht="20.100000000000001" customHeight="1" x14ac:dyDescent="0.25">
      <c r="A245" s="81">
        <f t="shared" si="21"/>
        <v>170</v>
      </c>
      <c r="B245" s="148" t="s">
        <v>1544</v>
      </c>
      <c r="C245" s="79" t="str">
        <f t="shared" si="22"/>
        <v>Pileta de Cocina AºIº</v>
      </c>
      <c r="D245" s="146" t="str">
        <f t="shared" si="23"/>
        <v>Un.</v>
      </c>
      <c r="E245" s="124"/>
      <c r="G245" s="213" t="s">
        <v>1651</v>
      </c>
      <c r="H245" s="265" t="s">
        <v>1582</v>
      </c>
      <c r="I245" s="140"/>
      <c r="J245" s="213"/>
    </row>
    <row r="246" spans="1:10" ht="20.100000000000001" customHeight="1" x14ac:dyDescent="0.25">
      <c r="A246" s="81">
        <f t="shared" si="21"/>
        <v>171</v>
      </c>
      <c r="B246" s="148" t="s">
        <v>1545</v>
      </c>
      <c r="C246" s="79" t="str">
        <f t="shared" si="22"/>
        <v xml:space="preserve">Griferia FV para Lavatorio </v>
      </c>
      <c r="D246" s="146" t="str">
        <f t="shared" si="23"/>
        <v>Un.</v>
      </c>
      <c r="E246" s="124"/>
      <c r="G246" s="213" t="s">
        <v>1328</v>
      </c>
      <c r="H246" s="265" t="s">
        <v>1582</v>
      </c>
      <c r="I246" s="140"/>
      <c r="J246" s="213"/>
    </row>
    <row r="247" spans="1:10" ht="20.100000000000001" customHeight="1" x14ac:dyDescent="0.25">
      <c r="A247" s="81">
        <f t="shared" si="21"/>
        <v>172</v>
      </c>
      <c r="B247" s="148" t="s">
        <v>1546</v>
      </c>
      <c r="C247" s="79" t="str">
        <f t="shared" si="22"/>
        <v>Griferia FV para Lavatorio p/discapacitado</v>
      </c>
      <c r="D247" s="146" t="str">
        <f t="shared" si="23"/>
        <v>Un.</v>
      </c>
      <c r="E247" s="124"/>
      <c r="G247" s="213" t="s">
        <v>1330</v>
      </c>
      <c r="H247" s="265" t="s">
        <v>1582</v>
      </c>
      <c r="I247" s="140"/>
      <c r="J247" s="213"/>
    </row>
    <row r="248" spans="1:10" ht="20.100000000000001" customHeight="1" x14ac:dyDescent="0.25">
      <c r="A248" s="81">
        <f t="shared" si="21"/>
        <v>173</v>
      </c>
      <c r="B248" s="148" t="s">
        <v>1547</v>
      </c>
      <c r="C248" s="79" t="str">
        <f t="shared" si="22"/>
        <v>Griferia Pileta Cocinar FV y Pileta de lavar</v>
      </c>
      <c r="D248" s="146" t="str">
        <f t="shared" si="23"/>
        <v>Un.</v>
      </c>
      <c r="E248" s="124"/>
      <c r="G248" s="213" t="s">
        <v>1331</v>
      </c>
      <c r="H248" s="265" t="s">
        <v>1582</v>
      </c>
      <c r="I248" s="140"/>
      <c r="J248" s="213"/>
    </row>
    <row r="249" spans="1:10" ht="20.100000000000001" customHeight="1" x14ac:dyDescent="0.25">
      <c r="A249" s="81">
        <f t="shared" si="21"/>
        <v>174</v>
      </c>
      <c r="B249" s="148" t="s">
        <v>1548</v>
      </c>
      <c r="C249" s="79" t="str">
        <f t="shared" si="22"/>
        <v xml:space="preserve">Lavabo discapacitado </v>
      </c>
      <c r="D249" s="146" t="str">
        <f t="shared" si="23"/>
        <v>Un.</v>
      </c>
      <c r="E249" s="124"/>
      <c r="G249" s="213" t="s">
        <v>1652</v>
      </c>
      <c r="H249" s="265" t="s">
        <v>1582</v>
      </c>
      <c r="I249" s="140"/>
      <c r="J249" s="213"/>
    </row>
    <row r="250" spans="1:10" ht="20.100000000000001" customHeight="1" x14ac:dyDescent="0.25">
      <c r="A250" s="81">
        <f t="shared" si="21"/>
        <v>175</v>
      </c>
      <c r="B250" s="148" t="s">
        <v>1549</v>
      </c>
      <c r="C250" s="79" t="str">
        <f t="shared" si="22"/>
        <v>Varios, Accesorios para fijacion, adhesicos, etc.</v>
      </c>
      <c r="D250" s="146" t="str">
        <f t="shared" si="23"/>
        <v>gl</v>
      </c>
      <c r="E250" s="124"/>
      <c r="G250" s="213" t="s">
        <v>1333</v>
      </c>
      <c r="H250" s="265" t="s">
        <v>5</v>
      </c>
      <c r="I250" s="140"/>
      <c r="J250" s="213"/>
    </row>
    <row r="251" spans="1:10" ht="20.100000000000001" customHeight="1" x14ac:dyDescent="0.25">
      <c r="A251" s="81">
        <f t="shared" si="21"/>
        <v>176</v>
      </c>
      <c r="B251" s="148" t="s">
        <v>1550</v>
      </c>
      <c r="C251" s="79" t="str">
        <f t="shared" si="22"/>
        <v>Flexibles</v>
      </c>
      <c r="D251" s="146" t="str">
        <f t="shared" si="23"/>
        <v>Un.</v>
      </c>
      <c r="E251" s="124"/>
      <c r="G251" s="213" t="s">
        <v>1653</v>
      </c>
      <c r="H251" s="265" t="s">
        <v>1582</v>
      </c>
      <c r="I251" s="140"/>
      <c r="J251" s="213"/>
    </row>
    <row r="252" spans="1:10" ht="20.100000000000001" customHeight="1" x14ac:dyDescent="0.25">
      <c r="A252" s="81">
        <f t="shared" si="21"/>
        <v>176</v>
      </c>
      <c r="B252" s="148" t="s">
        <v>1551</v>
      </c>
      <c r="C252" s="79" t="str">
        <f t="shared" si="22"/>
        <v>Cañería de desague pluvial</v>
      </c>
      <c r="D252" s="146">
        <f t="shared" si="23"/>
        <v>0</v>
      </c>
      <c r="E252" s="124"/>
      <c r="G252" s="213" t="s">
        <v>1334</v>
      </c>
      <c r="H252" s="265"/>
      <c r="I252" s="140"/>
      <c r="J252" s="213"/>
    </row>
    <row r="253" spans="1:10" ht="20.100000000000001" customHeight="1" x14ac:dyDescent="0.25">
      <c r="A253" s="81">
        <f t="shared" si="21"/>
        <v>176</v>
      </c>
      <c r="B253" s="148" t="s">
        <v>1552</v>
      </c>
      <c r="C253" s="79" t="str">
        <f t="shared" si="22"/>
        <v>De P.V.C.</v>
      </c>
      <c r="D253" s="146">
        <f t="shared" si="23"/>
        <v>0</v>
      </c>
      <c r="E253" s="124"/>
      <c r="G253" s="213" t="s">
        <v>1335</v>
      </c>
      <c r="H253" s="265"/>
      <c r="I253" s="140"/>
      <c r="J253" s="213"/>
    </row>
    <row r="254" spans="1:10" ht="20.100000000000001" customHeight="1" x14ac:dyDescent="0.25">
      <c r="A254" s="81">
        <f t="shared" si="21"/>
        <v>177</v>
      </c>
      <c r="B254" s="148" t="s">
        <v>1700</v>
      </c>
      <c r="C254" s="79" t="str">
        <f t="shared" si="22"/>
        <v>Canaleta - Rejillas</v>
      </c>
      <c r="D254" s="146" t="str">
        <f t="shared" si="23"/>
        <v>Un.</v>
      </c>
      <c r="E254" s="124"/>
      <c r="G254" s="213" t="s">
        <v>1654</v>
      </c>
      <c r="H254" s="265" t="s">
        <v>1582</v>
      </c>
      <c r="I254" s="140"/>
      <c r="J254" s="213"/>
    </row>
    <row r="255" spans="1:10" ht="20.100000000000001" customHeight="1" x14ac:dyDescent="0.25">
      <c r="A255" s="81">
        <f t="shared" si="21"/>
        <v>178</v>
      </c>
      <c r="B255" s="148" t="s">
        <v>1701</v>
      </c>
      <c r="C255" s="79" t="str">
        <f t="shared" si="22"/>
        <v>Gargola Hº Aº</v>
      </c>
      <c r="D255" s="146" t="str">
        <f t="shared" si="23"/>
        <v>Un.</v>
      </c>
      <c r="E255" s="124"/>
      <c r="G255" s="213" t="s">
        <v>1655</v>
      </c>
      <c r="H255" s="265" t="s">
        <v>1582</v>
      </c>
      <c r="I255" s="140"/>
      <c r="J255" s="213"/>
    </row>
    <row r="256" spans="1:10" ht="20.100000000000001" customHeight="1" x14ac:dyDescent="0.25">
      <c r="A256" s="81">
        <f t="shared" si="21"/>
        <v>179</v>
      </c>
      <c r="B256" s="148" t="s">
        <v>1702</v>
      </c>
      <c r="C256" s="79" t="str">
        <f t="shared" si="22"/>
        <v>Embudo PVCº</v>
      </c>
      <c r="D256" s="146" t="str">
        <f t="shared" si="23"/>
        <v>Un.</v>
      </c>
      <c r="E256" s="124"/>
      <c r="G256" s="213" t="s">
        <v>1656</v>
      </c>
      <c r="H256" s="265" t="s">
        <v>1582</v>
      </c>
      <c r="I256" s="140"/>
      <c r="J256" s="213"/>
    </row>
    <row r="257" spans="1:10" ht="20.100000000000001" customHeight="1" x14ac:dyDescent="0.25">
      <c r="A257" s="81">
        <f t="shared" si="21"/>
        <v>180</v>
      </c>
      <c r="B257" s="148" t="s">
        <v>1703</v>
      </c>
      <c r="C257" s="79" t="str">
        <f t="shared" si="22"/>
        <v>De P.V.C.</v>
      </c>
      <c r="D257" s="146" t="str">
        <f t="shared" si="23"/>
        <v>ml</v>
      </c>
      <c r="E257" s="124"/>
      <c r="G257" s="213" t="s">
        <v>1335</v>
      </c>
      <c r="H257" s="265" t="s">
        <v>607</v>
      </c>
      <c r="I257" s="140"/>
      <c r="J257" s="213"/>
    </row>
    <row r="258" spans="1:10" ht="20.100000000000001" customHeight="1" x14ac:dyDescent="0.25">
      <c r="A258" s="81">
        <f t="shared" si="21"/>
        <v>180</v>
      </c>
      <c r="B258" s="148" t="s">
        <v>1553</v>
      </c>
      <c r="C258" s="79" t="str">
        <f t="shared" si="22"/>
        <v xml:space="preserve">Conexión a redes externas </v>
      </c>
      <c r="D258" s="146">
        <f t="shared" si="23"/>
        <v>0</v>
      </c>
      <c r="E258" s="124"/>
      <c r="G258" s="213" t="s">
        <v>1657</v>
      </c>
      <c r="H258" s="265"/>
      <c r="I258" s="140"/>
      <c r="J258" s="213"/>
    </row>
    <row r="259" spans="1:10" ht="20.100000000000001" customHeight="1" x14ac:dyDescent="0.25">
      <c r="A259" s="81">
        <f t="shared" si="21"/>
        <v>181</v>
      </c>
      <c r="B259" s="148" t="s">
        <v>1554</v>
      </c>
      <c r="C259" s="79" t="str">
        <f t="shared" si="22"/>
        <v>Conexión de agua</v>
      </c>
      <c r="D259" s="146" t="str">
        <f t="shared" si="23"/>
        <v>gl</v>
      </c>
      <c r="E259" s="124"/>
      <c r="G259" s="213" t="s">
        <v>295</v>
      </c>
      <c r="H259" s="265" t="s">
        <v>5</v>
      </c>
      <c r="I259" s="140"/>
      <c r="J259" s="213"/>
    </row>
    <row r="260" spans="1:10" ht="20.100000000000001" customHeight="1" x14ac:dyDescent="0.25">
      <c r="A260" s="81">
        <f t="shared" si="21"/>
        <v>182</v>
      </c>
      <c r="B260" s="148" t="s">
        <v>1828</v>
      </c>
      <c r="C260" s="79" t="str">
        <f t="shared" si="22"/>
        <v>Conexión de cloaca</v>
      </c>
      <c r="D260" s="146" t="str">
        <f t="shared" si="23"/>
        <v>gl</v>
      </c>
      <c r="E260" s="124"/>
      <c r="G260" s="213" t="s">
        <v>1829</v>
      </c>
      <c r="H260" s="265" t="s">
        <v>5</v>
      </c>
      <c r="I260" s="140"/>
      <c r="J260" s="213"/>
    </row>
    <row r="261" spans="1:10" ht="20.100000000000001" customHeight="1" x14ac:dyDescent="0.25">
      <c r="A261" s="81">
        <f t="shared" si="21"/>
        <v>182</v>
      </c>
      <c r="B261" s="148">
        <v>14</v>
      </c>
      <c r="C261" s="79" t="str">
        <f t="shared" si="22"/>
        <v xml:space="preserve"> INSTALACIÓN ELECTROMECANICA</v>
      </c>
      <c r="D261" s="146">
        <f t="shared" si="23"/>
        <v>0</v>
      </c>
      <c r="E261" s="124"/>
      <c r="G261" s="213" t="s">
        <v>1336</v>
      </c>
      <c r="H261" s="265"/>
      <c r="I261" s="140"/>
      <c r="J261" s="213"/>
    </row>
    <row r="262" spans="1:10" ht="20.100000000000001" customHeight="1" x14ac:dyDescent="0.25">
      <c r="A262" s="81">
        <f t="shared" si="21"/>
        <v>183</v>
      </c>
      <c r="B262" s="148" t="s">
        <v>1555</v>
      </c>
      <c r="C262" s="79" t="str">
        <f t="shared" si="22"/>
        <v>Sistema de bombeo Sanitario</v>
      </c>
      <c r="D262" s="146" t="str">
        <f t="shared" si="23"/>
        <v>gl</v>
      </c>
      <c r="E262" s="124"/>
      <c r="G262" s="213" t="s">
        <v>1850</v>
      </c>
      <c r="H262" s="265" t="s">
        <v>5</v>
      </c>
      <c r="I262" s="140"/>
      <c r="J262" s="213"/>
    </row>
    <row r="263" spans="1:10" ht="20.100000000000001" customHeight="1" x14ac:dyDescent="0.25">
      <c r="A263" s="81">
        <f t="shared" si="21"/>
        <v>183</v>
      </c>
      <c r="B263" s="148" t="s">
        <v>1784</v>
      </c>
      <c r="C263" s="79" t="str">
        <f t="shared" si="22"/>
        <v>Sistema de bombeo Contra Incendio</v>
      </c>
      <c r="D263" s="146">
        <f t="shared" si="23"/>
        <v>0</v>
      </c>
      <c r="E263" s="124"/>
      <c r="G263" s="213" t="s">
        <v>1830</v>
      </c>
      <c r="H263" s="265"/>
      <c r="I263" s="140"/>
      <c r="J263" s="213"/>
    </row>
    <row r="264" spans="1:10" ht="20.100000000000001" customHeight="1" x14ac:dyDescent="0.25">
      <c r="A264" s="81">
        <f t="shared" si="21"/>
        <v>184</v>
      </c>
      <c r="B264" s="148" t="s">
        <v>1785</v>
      </c>
      <c r="C264" s="79" t="str">
        <f t="shared" si="22"/>
        <v>Tablero eléctrico</v>
      </c>
      <c r="D264" s="146" t="str">
        <f t="shared" si="23"/>
        <v>gl</v>
      </c>
      <c r="E264" s="124"/>
      <c r="G264" s="213" t="s">
        <v>1831</v>
      </c>
      <c r="H264" s="265" t="s">
        <v>5</v>
      </c>
      <c r="I264" s="140"/>
      <c r="J264" s="213"/>
    </row>
    <row r="265" spans="1:10" ht="20.100000000000001" customHeight="1" x14ac:dyDescent="0.25">
      <c r="A265" s="81">
        <f t="shared" si="21"/>
        <v>185</v>
      </c>
      <c r="B265" s="148" t="s">
        <v>1786</v>
      </c>
      <c r="C265" s="79" t="str">
        <f t="shared" si="22"/>
        <v>Grupo electrogeno</v>
      </c>
      <c r="D265" s="146" t="str">
        <f t="shared" si="23"/>
        <v>gl</v>
      </c>
      <c r="E265" s="124"/>
      <c r="G265" s="213" t="s">
        <v>1832</v>
      </c>
      <c r="H265" s="265" t="s">
        <v>5</v>
      </c>
      <c r="I265" s="140"/>
      <c r="J265" s="213"/>
    </row>
    <row r="266" spans="1:10" ht="20.100000000000001" customHeight="1" x14ac:dyDescent="0.25">
      <c r="A266" s="81">
        <f t="shared" si="21"/>
        <v>185</v>
      </c>
      <c r="B266" s="148">
        <v>16</v>
      </c>
      <c r="C266" s="79" t="str">
        <f t="shared" si="22"/>
        <v xml:space="preserve"> INSTALACIÓN DE AIRE ACONDICIONADO</v>
      </c>
      <c r="D266" s="146">
        <f t="shared" si="23"/>
        <v>0</v>
      </c>
      <c r="E266" s="124"/>
      <c r="G266" s="213" t="s">
        <v>1337</v>
      </c>
      <c r="H266" s="265"/>
      <c r="I266" s="140"/>
      <c r="J266" s="213"/>
    </row>
    <row r="267" spans="1:10" ht="20.100000000000001" customHeight="1" x14ac:dyDescent="0.25">
      <c r="A267" s="81">
        <f t="shared" si="21"/>
        <v>185</v>
      </c>
      <c r="B267" s="148" t="s">
        <v>1556</v>
      </c>
      <c r="C267" s="79" t="str">
        <f t="shared" si="22"/>
        <v>Instalación de aire acondicionado frio - calor</v>
      </c>
      <c r="D267" s="146">
        <f t="shared" si="23"/>
        <v>0</v>
      </c>
      <c r="E267" s="124"/>
      <c r="G267" s="213" t="s">
        <v>1833</v>
      </c>
      <c r="H267" s="265"/>
      <c r="I267" s="140"/>
      <c r="J267" s="213"/>
    </row>
    <row r="268" spans="1:10" ht="20.100000000000001" customHeight="1" x14ac:dyDescent="0.25">
      <c r="A268" s="81">
        <f t="shared" si="21"/>
        <v>186</v>
      </c>
      <c r="B268" s="148" t="s">
        <v>1704</v>
      </c>
      <c r="C268" s="79" t="str">
        <f t="shared" si="22"/>
        <v>Equipos de Aire Acondicionado 8000 fr</v>
      </c>
      <c r="D268" s="146" t="str">
        <f t="shared" si="23"/>
        <v>Un</v>
      </c>
      <c r="E268" s="124"/>
      <c r="G268" s="213" t="s">
        <v>1658</v>
      </c>
      <c r="H268" s="265" t="s">
        <v>1222</v>
      </c>
      <c r="I268" s="140"/>
      <c r="J268" s="213"/>
    </row>
    <row r="269" spans="1:10" ht="20.100000000000001" customHeight="1" x14ac:dyDescent="0.25">
      <c r="A269" s="81">
        <f t="shared" si="21"/>
        <v>187</v>
      </c>
      <c r="B269" s="148" t="s">
        <v>1705</v>
      </c>
      <c r="C269" s="79" t="str">
        <f t="shared" si="22"/>
        <v>Equipos de Aire Acondicionado 4500 fr</v>
      </c>
      <c r="D269" s="146" t="str">
        <f t="shared" si="23"/>
        <v>Un</v>
      </c>
      <c r="E269" s="124"/>
      <c r="G269" s="213" t="s">
        <v>1751</v>
      </c>
      <c r="H269" s="265" t="s">
        <v>1222</v>
      </c>
      <c r="I269" s="140"/>
      <c r="J269" s="213"/>
    </row>
    <row r="270" spans="1:10" ht="20.100000000000001" customHeight="1" x14ac:dyDescent="0.25">
      <c r="A270" s="81">
        <f t="shared" si="21"/>
        <v>188</v>
      </c>
      <c r="B270" s="148" t="s">
        <v>1706</v>
      </c>
      <c r="C270" s="79" t="str">
        <f t="shared" si="22"/>
        <v>Accesorios</v>
      </c>
      <c r="D270" s="146" t="str">
        <f t="shared" si="23"/>
        <v>Un</v>
      </c>
      <c r="E270" s="124"/>
      <c r="G270" s="213" t="s">
        <v>1659</v>
      </c>
      <c r="H270" s="265" t="s">
        <v>1222</v>
      </c>
      <c r="I270" s="140"/>
      <c r="J270" s="213"/>
    </row>
    <row r="271" spans="1:10" ht="20.100000000000001" customHeight="1" x14ac:dyDescent="0.25">
      <c r="A271" s="81">
        <f t="shared" si="21"/>
        <v>188</v>
      </c>
      <c r="B271" s="148">
        <v>17</v>
      </c>
      <c r="C271" s="79" t="str">
        <f t="shared" si="22"/>
        <v xml:space="preserve"> INSTALACIÓN DE SEGURIDAD</v>
      </c>
      <c r="D271" s="146">
        <f t="shared" si="23"/>
        <v>0</v>
      </c>
      <c r="E271" s="124"/>
      <c r="G271" s="213" t="s">
        <v>1338</v>
      </c>
      <c r="H271" s="265"/>
      <c r="I271" s="140"/>
      <c r="J271" s="213"/>
    </row>
    <row r="272" spans="1:10" ht="20.100000000000001" customHeight="1" x14ac:dyDescent="0.25">
      <c r="A272" s="81">
        <f t="shared" si="21"/>
        <v>188</v>
      </c>
      <c r="B272" s="148" t="s">
        <v>1557</v>
      </c>
      <c r="C272" s="79" t="str">
        <f t="shared" si="22"/>
        <v>Contra Incendio</v>
      </c>
      <c r="D272" s="146">
        <f t="shared" si="23"/>
        <v>0</v>
      </c>
      <c r="E272" s="124"/>
      <c r="G272" s="213" t="s">
        <v>1339</v>
      </c>
      <c r="H272" s="265"/>
      <c r="I272" s="140"/>
      <c r="J272" s="213"/>
    </row>
    <row r="273" spans="1:10" ht="20.100000000000001" customHeight="1" x14ac:dyDescent="0.25">
      <c r="A273" s="81">
        <f t="shared" si="21"/>
        <v>188</v>
      </c>
      <c r="B273" s="148" t="s">
        <v>1787</v>
      </c>
      <c r="C273" s="79" t="str">
        <f t="shared" si="22"/>
        <v>Tendido de cañerías</v>
      </c>
      <c r="D273" s="146">
        <f t="shared" si="23"/>
        <v>0</v>
      </c>
      <c r="E273" s="124"/>
      <c r="G273" s="213" t="s">
        <v>1752</v>
      </c>
      <c r="H273" s="265"/>
      <c r="I273" s="140"/>
      <c r="J273" s="213"/>
    </row>
    <row r="274" spans="1:10" ht="20.100000000000001" customHeight="1" x14ac:dyDescent="0.25">
      <c r="A274" s="81">
        <f t="shared" si="21"/>
        <v>189</v>
      </c>
      <c r="B274" s="148" t="s">
        <v>1815</v>
      </c>
      <c r="C274" s="79" t="str">
        <f t="shared" si="22"/>
        <v>Caño PEAD 2 1/2"</v>
      </c>
      <c r="D274" s="146" t="str">
        <f t="shared" si="23"/>
        <v>m.</v>
      </c>
      <c r="E274" s="124"/>
      <c r="G274" s="213" t="s">
        <v>1753</v>
      </c>
      <c r="H274" s="265" t="s">
        <v>1629</v>
      </c>
      <c r="I274" s="140"/>
      <c r="J274" s="213"/>
    </row>
    <row r="275" spans="1:10" ht="20.100000000000001" customHeight="1" x14ac:dyDescent="0.25">
      <c r="A275" s="81">
        <f t="shared" si="21"/>
        <v>190</v>
      </c>
      <c r="B275" s="148" t="s">
        <v>1816</v>
      </c>
      <c r="C275" s="79" t="str">
        <f t="shared" si="22"/>
        <v>Caño PEAD 3"</v>
      </c>
      <c r="D275" s="146" t="str">
        <f t="shared" si="23"/>
        <v>m.</v>
      </c>
      <c r="E275" s="124"/>
      <c r="G275" s="213" t="s">
        <v>1754</v>
      </c>
      <c r="H275" s="265" t="s">
        <v>1629</v>
      </c>
      <c r="I275" s="140"/>
      <c r="J275" s="213"/>
    </row>
    <row r="276" spans="1:10" ht="20.100000000000001" customHeight="1" x14ac:dyDescent="0.25">
      <c r="A276" s="81">
        <f t="shared" si="21"/>
        <v>190</v>
      </c>
      <c r="B276" s="148" t="s">
        <v>1788</v>
      </c>
      <c r="C276" s="79" t="str">
        <f t="shared" si="22"/>
        <v>Hidrantes, bocas de impulsión</v>
      </c>
      <c r="D276" s="146">
        <f t="shared" si="23"/>
        <v>0</v>
      </c>
      <c r="E276" s="124"/>
      <c r="G276" s="213" t="s">
        <v>1755</v>
      </c>
      <c r="H276" s="265"/>
      <c r="I276" s="140"/>
      <c r="J276" s="213"/>
    </row>
    <row r="277" spans="1:10" ht="20.100000000000001" customHeight="1" x14ac:dyDescent="0.25">
      <c r="A277" s="81">
        <f t="shared" si="21"/>
        <v>191</v>
      </c>
      <c r="B277" s="148" t="s">
        <v>1817</v>
      </c>
      <c r="C277" s="79" t="str">
        <f t="shared" si="22"/>
        <v>Toma de Incendio para Bomberos en Vereda</v>
      </c>
      <c r="D277" s="146" t="str">
        <f t="shared" si="23"/>
        <v>Un.</v>
      </c>
      <c r="E277" s="124"/>
      <c r="G277" s="213" t="s">
        <v>1756</v>
      </c>
      <c r="H277" s="265" t="s">
        <v>1582</v>
      </c>
      <c r="I277" s="140"/>
      <c r="J277" s="213"/>
    </row>
    <row r="278" spans="1:10" ht="20.100000000000001" customHeight="1" x14ac:dyDescent="0.25">
      <c r="A278" s="81">
        <f t="shared" si="21"/>
        <v>192</v>
      </c>
      <c r="B278" s="148" t="s">
        <v>1818</v>
      </c>
      <c r="C278" s="79" t="str">
        <f t="shared" si="22"/>
        <v>Gabinete Antivàndalo para Hidrantes Completo Manguera 45mm largo 25mtrs</v>
      </c>
      <c r="D278" s="146" t="str">
        <f t="shared" si="23"/>
        <v>Un.</v>
      </c>
      <c r="E278" s="124"/>
      <c r="G278" s="213" t="s">
        <v>1757</v>
      </c>
      <c r="H278" s="265" t="s">
        <v>1582</v>
      </c>
      <c r="I278" s="140"/>
      <c r="J278" s="213"/>
    </row>
    <row r="279" spans="1:10" ht="20.100000000000001" customHeight="1" x14ac:dyDescent="0.25">
      <c r="A279" s="81">
        <f t="shared" si="21"/>
        <v>192</v>
      </c>
      <c r="B279" s="148" t="s">
        <v>1558</v>
      </c>
      <c r="C279" s="79" t="str">
        <f t="shared" si="22"/>
        <v>Matafuegos, carteles de señalización</v>
      </c>
      <c r="D279" s="146">
        <f t="shared" si="23"/>
        <v>0</v>
      </c>
      <c r="E279" s="124"/>
      <c r="G279" s="213" t="s">
        <v>1340</v>
      </c>
      <c r="H279" s="265"/>
      <c r="I279" s="140"/>
      <c r="J279" s="213"/>
    </row>
    <row r="280" spans="1:10" ht="20.100000000000001" customHeight="1" x14ac:dyDescent="0.25">
      <c r="A280" s="81">
        <f t="shared" si="21"/>
        <v>193</v>
      </c>
      <c r="B280" s="148" t="s">
        <v>1707</v>
      </c>
      <c r="C280" s="79" t="str">
        <f t="shared" si="22"/>
        <v>Matafuegos CO2 de 5 kg</v>
      </c>
      <c r="D280" s="146" t="str">
        <f t="shared" si="23"/>
        <v>Un.</v>
      </c>
      <c r="E280" s="124"/>
      <c r="G280" s="213" t="s">
        <v>1660</v>
      </c>
      <c r="H280" s="265" t="s">
        <v>1582</v>
      </c>
      <c r="I280" s="140"/>
      <c r="J280" s="213"/>
    </row>
    <row r="281" spans="1:10" ht="20.100000000000001" customHeight="1" x14ac:dyDescent="0.25">
      <c r="A281" s="81">
        <f t="shared" si="21"/>
        <v>194</v>
      </c>
      <c r="B281" s="148" t="s">
        <v>1708</v>
      </c>
      <c r="C281" s="79" t="str">
        <f t="shared" si="22"/>
        <v>Matafuegos ABC de 5 kg</v>
      </c>
      <c r="D281" s="146" t="str">
        <f t="shared" si="23"/>
        <v>Un.</v>
      </c>
      <c r="E281" s="124"/>
      <c r="G281" s="213" t="s">
        <v>1661</v>
      </c>
      <c r="H281" s="265" t="s">
        <v>1582</v>
      </c>
      <c r="I281" s="140"/>
      <c r="J281" s="213"/>
    </row>
    <row r="282" spans="1:10" ht="20.100000000000001" customHeight="1" x14ac:dyDescent="0.25">
      <c r="A282" s="81">
        <f t="shared" si="21"/>
        <v>195</v>
      </c>
      <c r="B282" s="148" t="s">
        <v>1709</v>
      </c>
      <c r="C282" s="79" t="str">
        <f t="shared" si="22"/>
        <v>Matafuegos Clase K 5Kg</v>
      </c>
      <c r="D282" s="146" t="str">
        <f t="shared" si="23"/>
        <v>Un.</v>
      </c>
      <c r="E282" s="124"/>
      <c r="G282" s="213" t="s">
        <v>1662</v>
      </c>
      <c r="H282" s="265" t="s">
        <v>1582</v>
      </c>
      <c r="I282" s="140"/>
      <c r="J282" s="213"/>
    </row>
    <row r="283" spans="1:10" ht="20.100000000000001" customHeight="1" x14ac:dyDescent="0.25">
      <c r="A283" s="81">
        <f t="shared" si="21"/>
        <v>196</v>
      </c>
      <c r="B283" s="148" t="s">
        <v>1710</v>
      </c>
      <c r="C283" s="79" t="str">
        <f t="shared" si="22"/>
        <v>Cartel de Salida con Iluminación Autónoma Minimo 6 hs</v>
      </c>
      <c r="D283" s="146" t="str">
        <f t="shared" si="23"/>
        <v>Un.</v>
      </c>
      <c r="E283" s="124"/>
      <c r="G283" s="213" t="s">
        <v>1663</v>
      </c>
      <c r="H283" s="265" t="s">
        <v>1582</v>
      </c>
      <c r="I283" s="140"/>
      <c r="J283" s="213"/>
    </row>
    <row r="284" spans="1:10" ht="20.100000000000001" customHeight="1" x14ac:dyDescent="0.25">
      <c r="A284" s="81">
        <f t="shared" si="21"/>
        <v>197</v>
      </c>
      <c r="B284" s="148" t="s">
        <v>1711</v>
      </c>
      <c r="C284" s="79" t="str">
        <f t="shared" si="22"/>
        <v>Cartel de Salida de PVC</v>
      </c>
      <c r="D284" s="146" t="str">
        <f t="shared" si="23"/>
        <v>Un.</v>
      </c>
      <c r="E284" s="124"/>
      <c r="G284" s="213" t="s">
        <v>1664</v>
      </c>
      <c r="H284" s="265" t="s">
        <v>1582</v>
      </c>
      <c r="I284" s="140"/>
      <c r="J284" s="213"/>
    </row>
    <row r="285" spans="1:10" ht="20.100000000000001" customHeight="1" x14ac:dyDescent="0.25">
      <c r="A285" s="81">
        <f t="shared" si="21"/>
        <v>198</v>
      </c>
      <c r="B285" s="148" t="s">
        <v>1712</v>
      </c>
      <c r="C285" s="79" t="str">
        <f t="shared" si="22"/>
        <v xml:space="preserve">Botiquin Primeros Auxilios </v>
      </c>
      <c r="D285" s="146" t="str">
        <f t="shared" si="23"/>
        <v>Un.</v>
      </c>
      <c r="E285" s="124"/>
      <c r="G285" s="213" t="s">
        <v>1665</v>
      </c>
      <c r="H285" s="265" t="s">
        <v>1582</v>
      </c>
      <c r="I285" s="140"/>
      <c r="J285" s="213"/>
    </row>
    <row r="286" spans="1:10" ht="20.100000000000001" customHeight="1" x14ac:dyDescent="0.25">
      <c r="A286" s="81">
        <f t="shared" si="21"/>
        <v>198</v>
      </c>
      <c r="B286" s="148" t="s">
        <v>1789</v>
      </c>
      <c r="C286" s="79" t="str">
        <f t="shared" si="22"/>
        <v>Tanques Servicio contra incendio</v>
      </c>
      <c r="D286" s="146">
        <f t="shared" si="23"/>
        <v>0</v>
      </c>
      <c r="E286" s="124"/>
      <c r="G286" s="213" t="s">
        <v>1758</v>
      </c>
      <c r="H286" s="265"/>
      <c r="I286" s="140"/>
      <c r="J286" s="213"/>
    </row>
    <row r="287" spans="1:10" ht="20.100000000000001" customHeight="1" x14ac:dyDescent="0.25">
      <c r="A287" s="81">
        <f t="shared" si="21"/>
        <v>199</v>
      </c>
      <c r="B287" s="148" t="s">
        <v>1819</v>
      </c>
      <c r="C287" s="79" t="str">
        <f t="shared" si="22"/>
        <v>Tanque de Agua Exclusivo para Extincion de Incendio 5000 litros</v>
      </c>
      <c r="D287" s="146" t="str">
        <f t="shared" si="23"/>
        <v>Un.</v>
      </c>
      <c r="E287" s="124"/>
      <c r="G287" s="213" t="s">
        <v>1759</v>
      </c>
      <c r="H287" s="265" t="s">
        <v>1582</v>
      </c>
      <c r="I287" s="140"/>
      <c r="J287" s="213"/>
    </row>
    <row r="288" spans="1:10" ht="20.100000000000001" customHeight="1" x14ac:dyDescent="0.25">
      <c r="A288" s="81">
        <f t="shared" si="21"/>
        <v>200</v>
      </c>
      <c r="B288" s="148" t="s">
        <v>1559</v>
      </c>
      <c r="C288" s="79" t="str">
        <f t="shared" si="22"/>
        <v xml:space="preserve">Planos   </v>
      </c>
      <c r="D288" s="146" t="str">
        <f t="shared" si="23"/>
        <v>Un.</v>
      </c>
      <c r="E288" s="124"/>
      <c r="G288" s="213" t="s">
        <v>1341</v>
      </c>
      <c r="H288" s="265" t="s">
        <v>1582</v>
      </c>
      <c r="I288" s="140"/>
      <c r="J288" s="213"/>
    </row>
    <row r="289" spans="1:10" ht="20.100000000000001" customHeight="1" x14ac:dyDescent="0.25">
      <c r="A289" s="81">
        <f t="shared" si="21"/>
        <v>200</v>
      </c>
      <c r="B289" s="148" t="s">
        <v>1560</v>
      </c>
      <c r="C289" s="79" t="str">
        <f t="shared" si="22"/>
        <v>Alarmas técnicas</v>
      </c>
      <c r="D289" s="146">
        <f t="shared" si="23"/>
        <v>0</v>
      </c>
      <c r="E289" s="124"/>
      <c r="G289" s="213" t="s">
        <v>1342</v>
      </c>
      <c r="H289" s="265"/>
      <c r="I289" s="140"/>
      <c r="J289" s="213"/>
    </row>
    <row r="290" spans="1:10" ht="20.100000000000001" customHeight="1" x14ac:dyDescent="0.25">
      <c r="A290" s="81">
        <f t="shared" si="21"/>
        <v>200</v>
      </c>
      <c r="B290" s="148" t="s">
        <v>1561</v>
      </c>
      <c r="C290" s="79" t="str">
        <f t="shared" si="22"/>
        <v>Alarmas contra robos</v>
      </c>
      <c r="D290" s="146">
        <f t="shared" si="23"/>
        <v>0</v>
      </c>
      <c r="E290" s="124"/>
      <c r="G290" s="213" t="s">
        <v>1343</v>
      </c>
      <c r="H290" s="265"/>
      <c r="I290" s="140"/>
      <c r="J290" s="213"/>
    </row>
    <row r="291" spans="1:10" ht="20.100000000000001" customHeight="1" x14ac:dyDescent="0.25">
      <c r="A291" s="81">
        <f t="shared" si="21"/>
        <v>201</v>
      </c>
      <c r="B291" s="148" t="s">
        <v>1713</v>
      </c>
      <c r="C291" s="79" t="str">
        <f t="shared" si="22"/>
        <v>Avisador Manual de Incendio</v>
      </c>
      <c r="D291" s="146" t="str">
        <f t="shared" si="23"/>
        <v>Un.</v>
      </c>
      <c r="E291" s="124"/>
      <c r="G291" s="213" t="s">
        <v>1666</v>
      </c>
      <c r="H291" s="265" t="s">
        <v>1582</v>
      </c>
      <c r="I291" s="140"/>
      <c r="J291" s="213"/>
    </row>
    <row r="292" spans="1:10" ht="20.100000000000001" customHeight="1" x14ac:dyDescent="0.25">
      <c r="A292" s="81">
        <f t="shared" ref="A292:A322" si="24">IF(D292=0,A291,A291+1)</f>
        <v>202</v>
      </c>
      <c r="B292" s="148" t="s">
        <v>1714</v>
      </c>
      <c r="C292" s="79" t="str">
        <f t="shared" ref="C292:C322" si="25">IFERROR(VLOOKUP(J292,Tabla_Items,2,FALSE),G292)</f>
        <v>Alarma Combinada 90 d BA</v>
      </c>
      <c r="D292" s="146" t="str">
        <f t="shared" ref="D292:D322" si="26">IFERROR(VLOOKUP(J292,Tabla_Items,3,FALSE),H292)</f>
        <v>Un.</v>
      </c>
      <c r="E292" s="124"/>
      <c r="G292" s="213" t="s">
        <v>1667</v>
      </c>
      <c r="H292" s="265" t="s">
        <v>1582</v>
      </c>
      <c r="I292" s="140"/>
      <c r="J292" s="213"/>
    </row>
    <row r="293" spans="1:10" ht="20.100000000000001" customHeight="1" x14ac:dyDescent="0.25">
      <c r="A293" s="81">
        <f t="shared" si="24"/>
        <v>203</v>
      </c>
      <c r="B293" s="148" t="s">
        <v>1715</v>
      </c>
      <c r="C293" s="79" t="str">
        <f t="shared" si="25"/>
        <v>Luz Estrombótica</v>
      </c>
      <c r="D293" s="146" t="str">
        <f t="shared" si="26"/>
        <v>Un.</v>
      </c>
      <c r="E293" s="124"/>
      <c r="G293" s="213" t="s">
        <v>1668</v>
      </c>
      <c r="H293" s="265" t="s">
        <v>1582</v>
      </c>
      <c r="I293" s="140"/>
      <c r="J293" s="213"/>
    </row>
    <row r="294" spans="1:10" ht="20.100000000000001" customHeight="1" x14ac:dyDescent="0.25">
      <c r="A294" s="81">
        <f t="shared" si="24"/>
        <v>203</v>
      </c>
      <c r="B294" s="148">
        <v>19</v>
      </c>
      <c r="C294" s="79" t="str">
        <f t="shared" si="25"/>
        <v xml:space="preserve"> CRISTALES, ESPEJOS Y VIDRIOS</v>
      </c>
      <c r="D294" s="146">
        <f t="shared" si="26"/>
        <v>0</v>
      </c>
      <c r="E294" s="124"/>
      <c r="G294" s="213" t="s">
        <v>1344</v>
      </c>
      <c r="H294" s="265"/>
      <c r="I294" s="140"/>
      <c r="J294" s="213"/>
    </row>
    <row r="295" spans="1:10" ht="20.100000000000001" customHeight="1" x14ac:dyDescent="0.25">
      <c r="A295" s="81">
        <f t="shared" si="24"/>
        <v>204</v>
      </c>
      <c r="B295" s="148" t="s">
        <v>1562</v>
      </c>
      <c r="C295" s="79" t="str">
        <f t="shared" si="25"/>
        <v>Vidrios</v>
      </c>
      <c r="D295" s="146" t="str">
        <f t="shared" si="26"/>
        <v>m2</v>
      </c>
      <c r="E295" s="124"/>
      <c r="G295" s="213" t="s">
        <v>1345</v>
      </c>
      <c r="H295" s="265" t="s">
        <v>7</v>
      </c>
      <c r="I295" s="140"/>
      <c r="J295" s="213"/>
    </row>
    <row r="296" spans="1:10" ht="20.100000000000001" customHeight="1" x14ac:dyDescent="0.25">
      <c r="A296" s="81">
        <f t="shared" si="24"/>
        <v>205</v>
      </c>
      <c r="B296" s="148" t="s">
        <v>1790</v>
      </c>
      <c r="C296" s="79" t="str">
        <f t="shared" si="25"/>
        <v>Policarbonatos</v>
      </c>
      <c r="D296" s="146" t="str">
        <f t="shared" si="26"/>
        <v>m2</v>
      </c>
      <c r="E296" s="124"/>
      <c r="G296" s="213" t="s">
        <v>1346</v>
      </c>
      <c r="H296" s="265" t="s">
        <v>7</v>
      </c>
      <c r="I296" s="140"/>
      <c r="J296" s="213"/>
    </row>
    <row r="297" spans="1:10" ht="20.100000000000001" customHeight="1" x14ac:dyDescent="0.25">
      <c r="A297" s="81">
        <f t="shared" si="24"/>
        <v>206</v>
      </c>
      <c r="B297" s="148" t="s">
        <v>1563</v>
      </c>
      <c r="C297" s="79" t="str">
        <f t="shared" si="25"/>
        <v>Espejos</v>
      </c>
      <c r="D297" s="146" t="str">
        <f t="shared" si="26"/>
        <v>m2</v>
      </c>
      <c r="E297" s="124"/>
      <c r="G297" s="213" t="s">
        <v>906</v>
      </c>
      <c r="H297" s="265" t="s">
        <v>7</v>
      </c>
      <c r="I297" s="140"/>
      <c r="J297" s="213"/>
    </row>
    <row r="298" spans="1:10" ht="20.100000000000001" customHeight="1" x14ac:dyDescent="0.25">
      <c r="A298" s="81">
        <f t="shared" si="24"/>
        <v>206</v>
      </c>
      <c r="B298" s="148">
        <v>20</v>
      </c>
      <c r="C298" s="79" t="str">
        <f t="shared" si="25"/>
        <v xml:space="preserve"> PINTURAS</v>
      </c>
      <c r="D298" s="146">
        <f t="shared" si="26"/>
        <v>0</v>
      </c>
      <c r="E298" s="124"/>
      <c r="G298" s="213" t="s">
        <v>1347</v>
      </c>
      <c r="H298" s="265"/>
      <c r="I298" s="140"/>
      <c r="J298" s="213"/>
    </row>
    <row r="299" spans="1:10" ht="20.100000000000001" customHeight="1" x14ac:dyDescent="0.25">
      <c r="A299" s="81">
        <f t="shared" si="24"/>
        <v>207</v>
      </c>
      <c r="B299" s="148" t="s">
        <v>1564</v>
      </c>
      <c r="C299" s="79" t="str">
        <f t="shared" si="25"/>
        <v>Pintura al látex en muros interiores</v>
      </c>
      <c r="D299" s="146" t="str">
        <f t="shared" si="26"/>
        <v>m2</v>
      </c>
      <c r="E299" s="124"/>
      <c r="G299" s="213" t="s">
        <v>1348</v>
      </c>
      <c r="H299" s="265" t="s">
        <v>7</v>
      </c>
      <c r="I299" s="140"/>
      <c r="J299" s="213"/>
    </row>
    <row r="300" spans="1:10" ht="20.100000000000001" customHeight="1" x14ac:dyDescent="0.25">
      <c r="A300" s="81">
        <f t="shared" si="24"/>
        <v>208</v>
      </c>
      <c r="B300" s="148" t="s">
        <v>1791</v>
      </c>
      <c r="C300" s="79" t="str">
        <f t="shared" si="25"/>
        <v>Pintura al látex en cielorrasos</v>
      </c>
      <c r="D300" s="146" t="str">
        <f t="shared" si="26"/>
        <v>m2</v>
      </c>
      <c r="E300" s="124"/>
      <c r="G300" s="213" t="s">
        <v>1349</v>
      </c>
      <c r="H300" s="265" t="s">
        <v>7</v>
      </c>
      <c r="I300" s="140"/>
      <c r="J300" s="213"/>
    </row>
    <row r="301" spans="1:10" ht="20.100000000000001" customHeight="1" x14ac:dyDescent="0.25">
      <c r="A301" s="81">
        <f t="shared" si="24"/>
        <v>208</v>
      </c>
      <c r="B301" s="148" t="s">
        <v>1792</v>
      </c>
      <c r="C301" s="79" t="str">
        <f t="shared" si="25"/>
        <v>Pintura esmalte sintético en carpintería</v>
      </c>
      <c r="D301" s="146">
        <f t="shared" si="26"/>
        <v>0</v>
      </c>
      <c r="E301" s="124"/>
      <c r="G301" s="213" t="s">
        <v>1350</v>
      </c>
      <c r="H301" s="265"/>
      <c r="I301" s="140"/>
      <c r="J301" s="213"/>
    </row>
    <row r="302" spans="1:10" ht="20.100000000000001" customHeight="1" x14ac:dyDescent="0.25">
      <c r="A302" s="81">
        <f t="shared" si="24"/>
        <v>209</v>
      </c>
      <c r="B302" s="148" t="s">
        <v>1793</v>
      </c>
      <c r="C302" s="79" t="str">
        <f t="shared" si="25"/>
        <v>Sobre Carpintería Metálica y Herrería</v>
      </c>
      <c r="D302" s="146" t="str">
        <f t="shared" si="26"/>
        <v>m2</v>
      </c>
      <c r="E302" s="124"/>
      <c r="G302" s="213" t="s">
        <v>1351</v>
      </c>
      <c r="H302" s="265" t="s">
        <v>7</v>
      </c>
      <c r="I302" s="140"/>
      <c r="J302" s="213"/>
    </row>
    <row r="303" spans="1:10" ht="20.100000000000001" customHeight="1" x14ac:dyDescent="0.25">
      <c r="A303" s="81">
        <f t="shared" si="24"/>
        <v>210</v>
      </c>
      <c r="B303" s="148" t="s">
        <v>1794</v>
      </c>
      <c r="C303" s="79" t="str">
        <f t="shared" si="25"/>
        <v>Pintura Antióxido</v>
      </c>
      <c r="D303" s="146" t="str">
        <f t="shared" si="26"/>
        <v>m2</v>
      </c>
      <c r="E303" s="124"/>
      <c r="G303" s="213" t="s">
        <v>1352</v>
      </c>
      <c r="H303" s="265" t="s">
        <v>7</v>
      </c>
      <c r="I303" s="140"/>
      <c r="J303" s="213"/>
    </row>
    <row r="304" spans="1:10" ht="20.100000000000001" customHeight="1" x14ac:dyDescent="0.25">
      <c r="A304" s="81">
        <f t="shared" si="24"/>
        <v>210</v>
      </c>
      <c r="B304" s="148" t="s">
        <v>1795</v>
      </c>
      <c r="C304" s="79" t="str">
        <f t="shared" si="25"/>
        <v>Pinturas varias</v>
      </c>
      <c r="D304" s="146">
        <f t="shared" si="26"/>
        <v>0</v>
      </c>
      <c r="E304" s="124"/>
      <c r="G304" s="213" t="s">
        <v>1353</v>
      </c>
      <c r="H304" s="265"/>
      <c r="I304" s="140"/>
      <c r="J304" s="213"/>
    </row>
    <row r="305" spans="1:10" ht="20.100000000000001" customHeight="1" x14ac:dyDescent="0.25">
      <c r="A305" s="81">
        <f t="shared" si="24"/>
        <v>211</v>
      </c>
      <c r="B305" s="148" t="s">
        <v>1796</v>
      </c>
      <c r="C305" s="79" t="str">
        <f t="shared" si="25"/>
        <v>Pintura esmalte sintético en paredes (friso)</v>
      </c>
      <c r="D305" s="146" t="str">
        <f t="shared" si="26"/>
        <v>m2</v>
      </c>
      <c r="E305" s="124"/>
      <c r="G305" s="213" t="s">
        <v>1354</v>
      </c>
      <c r="H305" s="265" t="s">
        <v>7</v>
      </c>
      <c r="I305" s="140"/>
      <c r="J305" s="213"/>
    </row>
    <row r="306" spans="1:10" ht="20.100000000000001" customHeight="1" x14ac:dyDescent="0.25">
      <c r="A306" s="81">
        <f t="shared" si="24"/>
        <v>211</v>
      </c>
      <c r="B306" s="148">
        <v>21</v>
      </c>
      <c r="C306" s="79" t="str">
        <f t="shared" si="25"/>
        <v xml:space="preserve"> SEÑALETICA</v>
      </c>
      <c r="D306" s="146">
        <f t="shared" si="26"/>
        <v>0</v>
      </c>
      <c r="E306" s="124"/>
      <c r="G306" s="213" t="s">
        <v>1355</v>
      </c>
      <c r="H306" s="265"/>
      <c r="I306" s="140"/>
      <c r="J306" s="213"/>
    </row>
    <row r="307" spans="1:10" ht="20.100000000000001" customHeight="1" x14ac:dyDescent="0.25">
      <c r="A307" s="81">
        <f t="shared" si="24"/>
        <v>212</v>
      </c>
      <c r="B307" s="148" t="s">
        <v>1565</v>
      </c>
      <c r="C307" s="79" t="str">
        <f t="shared" si="25"/>
        <v>Señalización</v>
      </c>
      <c r="D307" s="146" t="str">
        <f t="shared" si="26"/>
        <v>Un</v>
      </c>
      <c r="E307" s="124"/>
      <c r="G307" s="213" t="s">
        <v>1356</v>
      </c>
      <c r="H307" s="265" t="s">
        <v>1222</v>
      </c>
      <c r="I307" s="140"/>
      <c r="J307" s="213"/>
    </row>
    <row r="308" spans="1:10" ht="20.100000000000001" customHeight="1" x14ac:dyDescent="0.25">
      <c r="A308" s="81">
        <f t="shared" si="24"/>
        <v>212</v>
      </c>
      <c r="B308" s="148">
        <v>22</v>
      </c>
      <c r="C308" s="79" t="str">
        <f t="shared" si="25"/>
        <v xml:space="preserve"> OBRAS EXTERIORES</v>
      </c>
      <c r="D308" s="146">
        <f t="shared" si="26"/>
        <v>0</v>
      </c>
      <c r="E308" s="124"/>
      <c r="G308" s="213" t="s">
        <v>1357</v>
      </c>
      <c r="H308" s="265"/>
      <c r="I308" s="140"/>
      <c r="J308" s="213"/>
    </row>
    <row r="309" spans="1:10" ht="20.100000000000001" customHeight="1" x14ac:dyDescent="0.25">
      <c r="A309" s="81">
        <f t="shared" si="24"/>
        <v>212</v>
      </c>
      <c r="B309" s="148" t="s">
        <v>1797</v>
      </c>
      <c r="C309" s="79" t="str">
        <f t="shared" si="25"/>
        <v xml:space="preserve">Cercos </v>
      </c>
      <c r="D309" s="146">
        <f t="shared" si="26"/>
        <v>0</v>
      </c>
      <c r="E309" s="124"/>
      <c r="G309" s="213" t="s">
        <v>1358</v>
      </c>
      <c r="H309" s="265"/>
      <c r="I309" s="140"/>
      <c r="J309" s="213"/>
    </row>
    <row r="310" spans="1:10" ht="20.100000000000001" customHeight="1" x14ac:dyDescent="0.25">
      <c r="A310" s="81">
        <f t="shared" si="24"/>
        <v>213</v>
      </c>
      <c r="B310" s="148" t="s">
        <v>1834</v>
      </c>
      <c r="C310" s="79" t="str">
        <f t="shared" si="25"/>
        <v>Cercos Perimetrales</v>
      </c>
      <c r="D310" s="146" t="str">
        <f t="shared" si="26"/>
        <v>ml</v>
      </c>
      <c r="E310" s="124"/>
      <c r="G310" s="213" t="s">
        <v>1359</v>
      </c>
      <c r="H310" s="265" t="s">
        <v>607</v>
      </c>
      <c r="I310" s="140"/>
      <c r="J310" s="213"/>
    </row>
    <row r="311" spans="1:10" ht="20.100000000000001" customHeight="1" x14ac:dyDescent="0.25">
      <c r="A311" s="81">
        <f t="shared" si="24"/>
        <v>214</v>
      </c>
      <c r="B311" s="148" t="s">
        <v>1798</v>
      </c>
      <c r="C311" s="79" t="str">
        <f t="shared" si="25"/>
        <v>Cercos Frente</v>
      </c>
      <c r="D311" s="146" t="str">
        <f t="shared" si="26"/>
        <v>m2</v>
      </c>
      <c r="E311" s="124"/>
      <c r="G311" s="213" t="s">
        <v>1360</v>
      </c>
      <c r="H311" s="265" t="s">
        <v>7</v>
      </c>
      <c r="I311" s="140"/>
      <c r="J311" s="213"/>
    </row>
    <row r="312" spans="1:10" ht="20.100000000000001" customHeight="1" x14ac:dyDescent="0.25">
      <c r="A312" s="81">
        <f t="shared" si="24"/>
        <v>214</v>
      </c>
      <c r="B312" s="148" t="s">
        <v>1799</v>
      </c>
      <c r="C312" s="79" t="str">
        <f t="shared" si="25"/>
        <v>Equipamiento fijo</v>
      </c>
      <c r="D312" s="146">
        <f t="shared" si="26"/>
        <v>0</v>
      </c>
      <c r="E312" s="124"/>
      <c r="G312" s="213" t="s">
        <v>1361</v>
      </c>
      <c r="H312" s="265"/>
      <c r="I312" s="140"/>
      <c r="J312" s="213"/>
    </row>
    <row r="313" spans="1:10" ht="20.100000000000001" customHeight="1" x14ac:dyDescent="0.25">
      <c r="A313" s="81">
        <f t="shared" si="24"/>
        <v>215</v>
      </c>
      <c r="B313" s="148" t="s">
        <v>1800</v>
      </c>
      <c r="C313" s="79" t="str">
        <f t="shared" si="25"/>
        <v>Bancos exteriores</v>
      </c>
      <c r="D313" s="146" t="str">
        <f t="shared" si="26"/>
        <v>gl</v>
      </c>
      <c r="E313" s="124"/>
      <c r="G313" s="213" t="s">
        <v>1669</v>
      </c>
      <c r="H313" s="265" t="s">
        <v>5</v>
      </c>
      <c r="I313" s="140"/>
      <c r="J313" s="213"/>
    </row>
    <row r="314" spans="1:10" ht="20.100000000000001" customHeight="1" x14ac:dyDescent="0.25">
      <c r="A314" s="81">
        <f t="shared" si="24"/>
        <v>216</v>
      </c>
      <c r="B314" s="148" t="s">
        <v>1801</v>
      </c>
      <c r="C314" s="79" t="str">
        <f t="shared" si="25"/>
        <v>Bicicletero</v>
      </c>
      <c r="D314" s="146" t="str">
        <f t="shared" si="26"/>
        <v>gl</v>
      </c>
      <c r="E314" s="124"/>
      <c r="G314" s="213" t="s">
        <v>1760</v>
      </c>
      <c r="H314" s="265" t="s">
        <v>5</v>
      </c>
      <c r="I314" s="140"/>
      <c r="J314" s="213"/>
    </row>
    <row r="315" spans="1:10" ht="20.100000000000001" customHeight="1" x14ac:dyDescent="0.25">
      <c r="A315" s="81">
        <f t="shared" si="24"/>
        <v>217</v>
      </c>
      <c r="B315" s="148" t="s">
        <v>1802</v>
      </c>
      <c r="C315" s="79" t="str">
        <f t="shared" si="25"/>
        <v>Bebederos</v>
      </c>
      <c r="D315" s="146" t="str">
        <f t="shared" si="26"/>
        <v>Un.</v>
      </c>
      <c r="E315" s="124"/>
      <c r="G315" s="213" t="s">
        <v>1761</v>
      </c>
      <c r="H315" s="265" t="s">
        <v>1582</v>
      </c>
      <c r="I315" s="140"/>
      <c r="J315" s="213"/>
    </row>
    <row r="316" spans="1:10" ht="20.100000000000001" customHeight="1" x14ac:dyDescent="0.25">
      <c r="A316" s="81">
        <f t="shared" si="24"/>
        <v>217</v>
      </c>
      <c r="B316" s="148" t="s">
        <v>1803</v>
      </c>
      <c r="C316" s="79" t="str">
        <f t="shared" si="25"/>
        <v>Parquizacion y riego</v>
      </c>
      <c r="D316" s="146">
        <f t="shared" si="26"/>
        <v>0</v>
      </c>
      <c r="E316" s="124"/>
      <c r="G316" s="213" t="s">
        <v>1362</v>
      </c>
      <c r="H316" s="265"/>
      <c r="I316" s="140"/>
      <c r="J316" s="213"/>
    </row>
    <row r="317" spans="1:10" ht="20.100000000000001" customHeight="1" x14ac:dyDescent="0.25">
      <c r="A317" s="81">
        <f t="shared" si="24"/>
        <v>218</v>
      </c>
      <c r="B317" s="148" t="s">
        <v>1804</v>
      </c>
      <c r="C317" s="79" t="str">
        <f t="shared" si="25"/>
        <v>Vegetación</v>
      </c>
      <c r="D317" s="146" t="str">
        <f t="shared" si="26"/>
        <v>gl</v>
      </c>
      <c r="E317" s="124"/>
      <c r="G317" s="213" t="s">
        <v>1762</v>
      </c>
      <c r="H317" s="265" t="s">
        <v>5</v>
      </c>
      <c r="I317" s="140"/>
      <c r="J317" s="213"/>
    </row>
    <row r="318" spans="1:10" ht="20.100000000000001" customHeight="1" x14ac:dyDescent="0.25">
      <c r="A318" s="81">
        <f t="shared" si="24"/>
        <v>218</v>
      </c>
      <c r="B318" s="148" t="s">
        <v>1805</v>
      </c>
      <c r="C318" s="79" t="str">
        <f t="shared" si="25"/>
        <v>Puentes, rampas, barandas y otros</v>
      </c>
      <c r="D318" s="146">
        <f t="shared" si="26"/>
        <v>0</v>
      </c>
      <c r="E318" s="124"/>
      <c r="G318" s="213" t="s">
        <v>1363</v>
      </c>
      <c r="H318" s="265"/>
      <c r="I318" s="140"/>
      <c r="J318" s="213"/>
    </row>
    <row r="319" spans="1:10" ht="20.100000000000001" customHeight="1" x14ac:dyDescent="0.25">
      <c r="A319" s="81">
        <f t="shared" si="24"/>
        <v>219</v>
      </c>
      <c r="B319" s="148" t="s">
        <v>1806</v>
      </c>
      <c r="C319" s="79" t="str">
        <f t="shared" si="25"/>
        <v>Puentes pasantes</v>
      </c>
      <c r="D319" s="146" t="str">
        <f t="shared" si="26"/>
        <v>m2</v>
      </c>
      <c r="E319" s="124"/>
      <c r="G319" s="213" t="s">
        <v>1364</v>
      </c>
      <c r="H319" s="265" t="s">
        <v>7</v>
      </c>
      <c r="I319" s="140"/>
      <c r="J319" s="213"/>
    </row>
    <row r="320" spans="1:10" ht="20.100000000000001" customHeight="1" x14ac:dyDescent="0.25">
      <c r="A320" s="81">
        <f t="shared" si="24"/>
        <v>220</v>
      </c>
      <c r="B320" s="148" t="s">
        <v>1807</v>
      </c>
      <c r="C320" s="79" t="str">
        <f t="shared" si="25"/>
        <v>Rampas de acceso</v>
      </c>
      <c r="D320" s="146" t="str">
        <f t="shared" si="26"/>
        <v>m2</v>
      </c>
      <c r="E320" s="124"/>
      <c r="G320" s="213" t="s">
        <v>1763</v>
      </c>
      <c r="H320" s="265" t="s">
        <v>7</v>
      </c>
      <c r="I320" s="140"/>
      <c r="J320" s="213"/>
    </row>
    <row r="321" spans="1:10" ht="20.100000000000001" customHeight="1" x14ac:dyDescent="0.25">
      <c r="A321" s="81">
        <f t="shared" si="24"/>
        <v>221</v>
      </c>
      <c r="B321" s="148" t="s">
        <v>1808</v>
      </c>
      <c r="C321" s="79" t="str">
        <f t="shared" si="25"/>
        <v>Escalones de acceso</v>
      </c>
      <c r="D321" s="146" t="str">
        <f t="shared" si="26"/>
        <v>m2</v>
      </c>
      <c r="E321" s="124"/>
      <c r="G321" s="213" t="s">
        <v>1764</v>
      </c>
      <c r="H321" s="265" t="s">
        <v>7</v>
      </c>
      <c r="I321" s="140"/>
      <c r="J321" s="213"/>
    </row>
    <row r="322" spans="1:10" ht="20.100000000000001" customHeight="1" x14ac:dyDescent="0.25">
      <c r="A322" s="81">
        <f t="shared" si="24"/>
        <v>222</v>
      </c>
      <c r="B322" s="148" t="s">
        <v>1809</v>
      </c>
      <c r="C322" s="79" t="str">
        <f t="shared" si="25"/>
        <v>Barandas de protección para escalones y rampas</v>
      </c>
      <c r="D322" s="146" t="str">
        <f t="shared" si="26"/>
        <v>gl</v>
      </c>
      <c r="E322" s="124"/>
      <c r="G322" s="213" t="s">
        <v>1765</v>
      </c>
      <c r="H322" s="265" t="s">
        <v>5</v>
      </c>
      <c r="I322" s="140"/>
      <c r="J322" s="213"/>
    </row>
    <row r="323" spans="1:10" ht="20.100000000000001" customHeight="1" x14ac:dyDescent="0.25">
      <c r="A323" s="81">
        <f t="shared" ref="A323:A346" si="27">IF(D323=0,A322,A322+1)</f>
        <v>223</v>
      </c>
      <c r="B323" s="148" t="s">
        <v>1835</v>
      </c>
      <c r="C323" s="79" t="str">
        <f t="shared" ref="C323:C345" si="28">IFERROR(VLOOKUP(J323,Tabla_Items,2,FALSE),G323)</f>
        <v>Provisión de Equipamiento Deportivo</v>
      </c>
      <c r="D323" s="146" t="str">
        <f t="shared" ref="D323:D345" si="29">IFERROR(VLOOKUP(J323,Tabla_Items,3,FALSE),H323)</f>
        <v>gl</v>
      </c>
      <c r="E323" s="124"/>
      <c r="G323" s="213" t="s">
        <v>1836</v>
      </c>
      <c r="H323" s="265" t="s">
        <v>5</v>
      </c>
      <c r="I323" s="140"/>
      <c r="J323" s="213"/>
    </row>
    <row r="324" spans="1:10" ht="20.100000000000001" customHeight="1" x14ac:dyDescent="0.25">
      <c r="A324" s="81">
        <f t="shared" si="27"/>
        <v>223</v>
      </c>
      <c r="B324" s="148">
        <v>23</v>
      </c>
      <c r="C324" s="79" t="str">
        <f t="shared" si="28"/>
        <v xml:space="preserve"> LIMPIEZA DE OBRA</v>
      </c>
      <c r="D324" s="146">
        <f t="shared" si="29"/>
        <v>0</v>
      </c>
      <c r="E324" s="124"/>
      <c r="G324" s="213" t="s">
        <v>1365</v>
      </c>
      <c r="H324" s="265"/>
      <c r="I324" s="140"/>
      <c r="J324" s="213"/>
    </row>
    <row r="325" spans="1:10" ht="20.100000000000001" customHeight="1" x14ac:dyDescent="0.25">
      <c r="A325" s="81">
        <f t="shared" si="27"/>
        <v>224</v>
      </c>
      <c r="B325" s="148" t="s">
        <v>1566</v>
      </c>
      <c r="C325" s="79" t="str">
        <f t="shared" si="28"/>
        <v>Limpieza de obra periódica de la obra y el obrador</v>
      </c>
      <c r="D325" s="146" t="str">
        <f t="shared" si="29"/>
        <v>m2</v>
      </c>
      <c r="E325" s="124"/>
      <c r="G325" s="213" t="s">
        <v>1670</v>
      </c>
      <c r="H325" s="265" t="s">
        <v>7</v>
      </c>
      <c r="I325" s="140"/>
      <c r="J325" s="213"/>
    </row>
    <row r="326" spans="1:10" ht="20.100000000000001" customHeight="1" x14ac:dyDescent="0.25">
      <c r="A326" s="81">
        <f t="shared" si="27"/>
        <v>225</v>
      </c>
      <c r="B326" s="148" t="s">
        <v>1567</v>
      </c>
      <c r="C326" s="79" t="str">
        <f t="shared" si="28"/>
        <v>Limpieza final de la obra y el obrador</v>
      </c>
      <c r="D326" s="146" t="str">
        <f t="shared" si="29"/>
        <v>m2</v>
      </c>
      <c r="E326" s="124"/>
      <c r="G326" s="213" t="s">
        <v>1671</v>
      </c>
      <c r="H326" s="265" t="s">
        <v>7</v>
      </c>
      <c r="I326" s="140"/>
      <c r="J326" s="213"/>
    </row>
    <row r="327" spans="1:10" ht="20.100000000000001" customHeight="1" x14ac:dyDescent="0.25">
      <c r="A327" s="81">
        <f t="shared" si="27"/>
        <v>225</v>
      </c>
      <c r="B327" s="148">
        <v>24</v>
      </c>
      <c r="C327" s="79" t="str">
        <f t="shared" si="28"/>
        <v xml:space="preserve"> VARIOS</v>
      </c>
      <c r="D327" s="146">
        <f t="shared" si="29"/>
        <v>0</v>
      </c>
      <c r="E327" s="124"/>
      <c r="G327" s="213" t="s">
        <v>1366</v>
      </c>
      <c r="H327" s="265"/>
      <c r="I327" s="140"/>
      <c r="J327" s="213"/>
    </row>
    <row r="328" spans="1:10" ht="20.100000000000001" customHeight="1" x14ac:dyDescent="0.25">
      <c r="A328" s="81">
        <f t="shared" si="27"/>
        <v>225</v>
      </c>
      <c r="B328" s="148" t="s">
        <v>1568</v>
      </c>
      <c r="C328" s="79" t="str">
        <f t="shared" si="28"/>
        <v>Construcción de mástil y otros</v>
      </c>
      <c r="D328" s="146">
        <f t="shared" si="29"/>
        <v>0</v>
      </c>
      <c r="E328" s="124"/>
      <c r="G328" s="213" t="s">
        <v>1367</v>
      </c>
      <c r="H328" s="265"/>
      <c r="I328" s="140"/>
      <c r="J328" s="213"/>
    </row>
    <row r="329" spans="1:10" ht="20.100000000000001" customHeight="1" x14ac:dyDescent="0.25">
      <c r="A329" s="81">
        <f t="shared" si="27"/>
        <v>226</v>
      </c>
      <c r="B329" s="148" t="s">
        <v>1810</v>
      </c>
      <c r="C329" s="79" t="str">
        <f t="shared" si="28"/>
        <v>Mastil</v>
      </c>
      <c r="D329" s="146" t="str">
        <f t="shared" si="29"/>
        <v>Un</v>
      </c>
      <c r="E329" s="124"/>
      <c r="G329" s="213" t="s">
        <v>1672</v>
      </c>
      <c r="H329" s="265" t="s">
        <v>1222</v>
      </c>
      <c r="I329" s="140"/>
      <c r="J329" s="213"/>
    </row>
    <row r="330" spans="1:10" ht="20.100000000000001" customHeight="1" x14ac:dyDescent="0.25">
      <c r="A330" s="81">
        <f t="shared" si="27"/>
        <v>226</v>
      </c>
      <c r="B330" s="148" t="s">
        <v>1569</v>
      </c>
      <c r="C330" s="79" t="str">
        <f t="shared" si="28"/>
        <v>Otros</v>
      </c>
      <c r="D330" s="146">
        <f t="shared" si="29"/>
        <v>0</v>
      </c>
      <c r="E330" s="124"/>
      <c r="G330" s="213" t="s">
        <v>1368</v>
      </c>
      <c r="H330" s="265"/>
      <c r="I330" s="140"/>
      <c r="J330" s="213"/>
    </row>
    <row r="331" spans="1:10" ht="20.100000000000001" customHeight="1" x14ac:dyDescent="0.25">
      <c r="A331" s="81">
        <f t="shared" si="27"/>
        <v>227</v>
      </c>
      <c r="B331" s="148" t="s">
        <v>1570</v>
      </c>
      <c r="C331" s="79" t="str">
        <f t="shared" si="28"/>
        <v>Guardasillas</v>
      </c>
      <c r="D331" s="146" t="str">
        <f t="shared" si="29"/>
        <v>ml</v>
      </c>
      <c r="E331" s="124"/>
      <c r="G331" s="213" t="s">
        <v>1369</v>
      </c>
      <c r="H331" s="265" t="s">
        <v>607</v>
      </c>
      <c r="I331" s="140"/>
      <c r="J331" s="213"/>
    </row>
    <row r="332" spans="1:10" ht="20.100000000000001" customHeight="1" x14ac:dyDescent="0.25">
      <c r="A332" s="81">
        <f t="shared" si="27"/>
        <v>228</v>
      </c>
      <c r="B332" s="148" t="s">
        <v>1811</v>
      </c>
      <c r="C332" s="79" t="str">
        <f t="shared" si="28"/>
        <v>Provisión de canastos para residuos</v>
      </c>
      <c r="D332" s="146" t="str">
        <f t="shared" si="29"/>
        <v>Un</v>
      </c>
      <c r="E332" s="124"/>
      <c r="G332" s="213" t="s">
        <v>1674</v>
      </c>
      <c r="H332" s="265" t="s">
        <v>1222</v>
      </c>
      <c r="I332" s="140"/>
      <c r="J332" s="213"/>
    </row>
    <row r="333" spans="1:10" ht="20.100000000000001" customHeight="1" x14ac:dyDescent="0.25">
      <c r="A333" s="81">
        <f t="shared" si="27"/>
        <v>229</v>
      </c>
      <c r="B333" s="148" t="s">
        <v>1812</v>
      </c>
      <c r="C333" s="79" t="str">
        <f t="shared" si="28"/>
        <v>Pizarrones</v>
      </c>
      <c r="D333" s="146" t="str">
        <f t="shared" si="29"/>
        <v>Un</v>
      </c>
      <c r="E333" s="124"/>
      <c r="G333" s="213" t="s">
        <v>975</v>
      </c>
      <c r="H333" s="265" t="s">
        <v>1222</v>
      </c>
      <c r="I333" s="140"/>
      <c r="J333" s="213"/>
    </row>
    <row r="334" spans="1:10" ht="20.100000000000001" customHeight="1" x14ac:dyDescent="0.25">
      <c r="A334" s="81">
        <f t="shared" si="27"/>
        <v>230</v>
      </c>
      <c r="B334" s="148" t="s">
        <v>1813</v>
      </c>
      <c r="C334" s="79" t="str">
        <f t="shared" si="28"/>
        <v>Caja Guarda llaves</v>
      </c>
      <c r="D334" s="146" t="str">
        <f t="shared" si="29"/>
        <v>Un</v>
      </c>
      <c r="E334" s="124"/>
      <c r="G334" s="213" t="s">
        <v>1370</v>
      </c>
      <c r="H334" s="265" t="s">
        <v>1222</v>
      </c>
      <c r="I334" s="140"/>
      <c r="J334" s="213"/>
    </row>
    <row r="335" spans="1:10" ht="20.100000000000001" customHeight="1" x14ac:dyDescent="0.25">
      <c r="A335" s="81">
        <f t="shared" si="27"/>
        <v>230</v>
      </c>
      <c r="B335" s="148" t="s">
        <v>1837</v>
      </c>
      <c r="C335" s="79" t="str">
        <f t="shared" si="28"/>
        <v>Equipamiento mobiliario</v>
      </c>
      <c r="D335" s="146">
        <f t="shared" si="29"/>
        <v>0</v>
      </c>
      <c r="E335" s="124"/>
      <c r="G335" s="213" t="s">
        <v>1675</v>
      </c>
      <c r="H335" s="265"/>
      <c r="I335" s="140"/>
      <c r="J335" s="213"/>
    </row>
    <row r="336" spans="1:10" ht="20.100000000000001" customHeight="1" x14ac:dyDescent="0.25">
      <c r="A336" s="81">
        <f t="shared" si="27"/>
        <v>231</v>
      </c>
      <c r="B336" s="148" t="s">
        <v>1840</v>
      </c>
      <c r="C336" s="79" t="str">
        <f t="shared" si="28"/>
        <v>Armario (1 p/ sala)</v>
      </c>
      <c r="D336" s="146" t="str">
        <f t="shared" si="29"/>
        <v>Un</v>
      </c>
      <c r="E336" s="124"/>
      <c r="G336" s="213" t="s">
        <v>1676</v>
      </c>
      <c r="H336" s="265" t="s">
        <v>1222</v>
      </c>
      <c r="I336" s="140"/>
      <c r="J336" s="213"/>
    </row>
    <row r="337" spans="1:10" ht="20.100000000000001" customHeight="1" x14ac:dyDescent="0.25">
      <c r="A337" s="81">
        <f t="shared" si="27"/>
        <v>232</v>
      </c>
      <c r="B337" s="148" t="s">
        <v>1842</v>
      </c>
      <c r="C337" s="79" t="str">
        <f t="shared" si="28"/>
        <v>Mesa MCF1 (4 p/ sala)</v>
      </c>
      <c r="D337" s="146" t="str">
        <f t="shared" si="29"/>
        <v>Un</v>
      </c>
      <c r="E337" s="124"/>
      <c r="G337" s="213" t="s">
        <v>1677</v>
      </c>
      <c r="H337" s="265" t="s">
        <v>1222</v>
      </c>
      <c r="I337" s="140"/>
      <c r="J337" s="213"/>
    </row>
    <row r="338" spans="1:10" ht="20.100000000000001" customHeight="1" x14ac:dyDescent="0.25">
      <c r="A338" s="81">
        <f t="shared" si="27"/>
        <v>233</v>
      </c>
      <c r="B338" s="148" t="s">
        <v>1843</v>
      </c>
      <c r="C338" s="79" t="str">
        <f t="shared" si="28"/>
        <v>Silla S1 (25 p/ sala)</v>
      </c>
      <c r="D338" s="146" t="str">
        <f t="shared" si="29"/>
        <v>Un</v>
      </c>
      <c r="E338" s="124"/>
      <c r="G338" s="213" t="s">
        <v>1678</v>
      </c>
      <c r="H338" s="265" t="s">
        <v>1222</v>
      </c>
      <c r="I338" s="140"/>
      <c r="J338" s="213"/>
    </row>
    <row r="339" spans="1:10" ht="20.100000000000001" customHeight="1" x14ac:dyDescent="0.25">
      <c r="A339" s="81">
        <f t="shared" si="27"/>
        <v>234</v>
      </c>
      <c r="B339" s="148" t="s">
        <v>1841</v>
      </c>
      <c r="C339" s="79" t="str">
        <f t="shared" si="28"/>
        <v>Escritorio y silla docente</v>
      </c>
      <c r="D339" s="146" t="str">
        <f t="shared" si="29"/>
        <v>Un</v>
      </c>
      <c r="E339" s="124"/>
      <c r="G339" s="213" t="s">
        <v>1679</v>
      </c>
      <c r="H339" s="265" t="s">
        <v>1222</v>
      </c>
      <c r="I339" s="140"/>
      <c r="J339" s="213"/>
    </row>
    <row r="340" spans="1:10" ht="20.100000000000001" customHeight="1" x14ac:dyDescent="0.25">
      <c r="A340" s="81">
        <f t="shared" si="27"/>
        <v>235</v>
      </c>
      <c r="B340" s="148" t="s">
        <v>1844</v>
      </c>
      <c r="C340" s="79" t="str">
        <f t="shared" si="28"/>
        <v>Biblioteca Ambulante BA1 (1 p/ sala N.I.)</v>
      </c>
      <c r="D340" s="146" t="str">
        <f t="shared" si="29"/>
        <v>Un</v>
      </c>
      <c r="E340" s="124"/>
      <c r="G340" s="213" t="s">
        <v>1680</v>
      </c>
      <c r="H340" s="265" t="s">
        <v>1222</v>
      </c>
      <c r="I340" s="140"/>
      <c r="J340" s="213"/>
    </row>
    <row r="341" spans="1:10" ht="20.100000000000001" customHeight="1" x14ac:dyDescent="0.25">
      <c r="A341" s="81">
        <f t="shared" si="27"/>
        <v>236</v>
      </c>
      <c r="B341" s="148" t="s">
        <v>1845</v>
      </c>
      <c r="C341" s="79" t="str">
        <f t="shared" si="28"/>
        <v>Estanteria ED1 (1 p/ sala N.I.)</v>
      </c>
      <c r="D341" s="146" t="str">
        <f t="shared" si="29"/>
        <v>Un</v>
      </c>
      <c r="E341" s="124"/>
      <c r="G341" s="213" t="s">
        <v>1681</v>
      </c>
      <c r="H341" s="265" t="s">
        <v>1222</v>
      </c>
      <c r="I341" s="140"/>
      <c r="J341" s="213"/>
    </row>
    <row r="342" spans="1:10" ht="20.100000000000001" customHeight="1" x14ac:dyDescent="0.25">
      <c r="A342" s="81">
        <f t="shared" si="27"/>
        <v>237</v>
      </c>
      <c r="B342" s="148" t="s">
        <v>1846</v>
      </c>
      <c r="C342" s="79" t="str">
        <f t="shared" si="28"/>
        <v>Mueble Bajo (1 p/ sala N.I.)</v>
      </c>
      <c r="D342" s="146" t="str">
        <f t="shared" si="29"/>
        <v>Un</v>
      </c>
      <c r="E342" s="124"/>
      <c r="G342" s="213" t="s">
        <v>1682</v>
      </c>
      <c r="H342" s="265" t="s">
        <v>1222</v>
      </c>
      <c r="I342" s="140"/>
      <c r="J342" s="213"/>
    </row>
    <row r="343" spans="1:10" ht="20.100000000000001" customHeight="1" x14ac:dyDescent="0.25">
      <c r="A343" s="81">
        <f t="shared" si="27"/>
        <v>238</v>
      </c>
      <c r="B343" s="148" t="s">
        <v>1847</v>
      </c>
      <c r="C343" s="79" t="str">
        <f t="shared" si="28"/>
        <v>Modulo biblioteca (N.I.)</v>
      </c>
      <c r="D343" s="146" t="str">
        <f t="shared" si="29"/>
        <v>Un</v>
      </c>
      <c r="E343" s="124"/>
      <c r="G343" s="213" t="s">
        <v>1683</v>
      </c>
      <c r="H343" s="265" t="s">
        <v>1222</v>
      </c>
      <c r="I343" s="140"/>
      <c r="J343" s="213"/>
    </row>
    <row r="344" spans="1:10" ht="20.100000000000001" customHeight="1" x14ac:dyDescent="0.25">
      <c r="A344" s="81">
        <f t="shared" si="27"/>
        <v>239</v>
      </c>
      <c r="B344" s="148" t="s">
        <v>1848</v>
      </c>
      <c r="C344" s="79" t="str">
        <f t="shared" si="28"/>
        <v>Armario (1 p/ direccion)</v>
      </c>
      <c r="D344" s="146" t="str">
        <f t="shared" si="29"/>
        <v>Un</v>
      </c>
      <c r="E344" s="124"/>
      <c r="G344" s="213" t="s">
        <v>1684</v>
      </c>
      <c r="H344" s="265" t="s">
        <v>1222</v>
      </c>
      <c r="I344" s="140"/>
      <c r="J344" s="213"/>
    </row>
    <row r="345" spans="1:10" ht="20.100000000000001" customHeight="1" x14ac:dyDescent="0.25">
      <c r="A345" s="81">
        <f t="shared" si="27"/>
        <v>240</v>
      </c>
      <c r="B345" s="148" t="s">
        <v>1849</v>
      </c>
      <c r="C345" s="79" t="str">
        <f t="shared" si="28"/>
        <v>Conjunto docente (dirección)</v>
      </c>
      <c r="D345" s="146" t="str">
        <f t="shared" si="29"/>
        <v>Un</v>
      </c>
      <c r="E345" s="124"/>
      <c r="G345" s="213" t="s">
        <v>1685</v>
      </c>
      <c r="H345" s="265" t="s">
        <v>1222</v>
      </c>
      <c r="I345" s="140"/>
      <c r="J345" s="213"/>
    </row>
    <row r="346" spans="1:10" ht="20.100000000000001" customHeight="1" x14ac:dyDescent="0.25">
      <c r="A346" s="81">
        <f t="shared" si="27"/>
        <v>241</v>
      </c>
      <c r="B346" s="148" t="s">
        <v>1571</v>
      </c>
      <c r="C346" s="79" t="str">
        <f t="shared" ref="C346" si="30">IFERROR(VLOOKUP(J346,Tabla_Items,2,FALSE),G346)</f>
        <v>Planos aprobados</v>
      </c>
      <c r="D346" s="146" t="str">
        <f t="shared" ref="D346" si="31">IFERROR(VLOOKUP(J346,Tabla_Items,3,FALSE),H346)</f>
        <v>gl</v>
      </c>
      <c r="E346" s="124"/>
      <c r="G346" s="213" t="s">
        <v>1371</v>
      </c>
      <c r="H346" s="265" t="s">
        <v>5</v>
      </c>
      <c r="I346" s="140"/>
      <c r="J346" s="213"/>
    </row>
    <row r="347" spans="1:10" ht="20.100000000000001" customHeight="1" x14ac:dyDescent="0.25">
      <c r="H347" s="140"/>
      <c r="I347" s="140"/>
    </row>
    <row r="348" spans="1:10" ht="20.100000000000001" customHeight="1" x14ac:dyDescent="0.25">
      <c r="H348" s="140"/>
      <c r="I348" s="140"/>
    </row>
    <row r="349" spans="1:10" ht="20.100000000000001" customHeight="1" x14ac:dyDescent="0.25">
      <c r="H349" s="140"/>
      <c r="I349" s="140"/>
    </row>
    <row r="350" spans="1:10" ht="20.100000000000001" customHeight="1" x14ac:dyDescent="0.25">
      <c r="B350" s="81">
        <v>0</v>
      </c>
      <c r="H350" s="140"/>
      <c r="I350" s="140"/>
    </row>
    <row r="351" spans="1:10" ht="20.100000000000001" customHeight="1" x14ac:dyDescent="0.25">
      <c r="H351" s="140"/>
      <c r="I351" s="140"/>
    </row>
    <row r="352" spans="1:10" ht="20.100000000000001" customHeight="1" x14ac:dyDescent="0.25">
      <c r="H352" s="140"/>
      <c r="I352" s="140"/>
    </row>
    <row r="353" spans="3:9" ht="20.100000000000001" customHeight="1" x14ac:dyDescent="0.25">
      <c r="H353" s="140"/>
      <c r="I353" s="140"/>
    </row>
    <row r="354" spans="3:9" ht="20.100000000000001" customHeight="1" x14ac:dyDescent="0.25">
      <c r="H354" s="140"/>
      <c r="I354" s="140"/>
    </row>
    <row r="355" spans="3:9" ht="20.100000000000001" customHeight="1" x14ac:dyDescent="0.25">
      <c r="H355" s="140"/>
      <c r="I355" s="140"/>
    </row>
    <row r="356" spans="3:9" ht="20.100000000000001" customHeight="1" x14ac:dyDescent="0.25">
      <c r="H356" s="140"/>
      <c r="I356" s="140"/>
    </row>
    <row r="357" spans="3:9" ht="20.100000000000001" customHeight="1" x14ac:dyDescent="0.25">
      <c r="H357" s="140"/>
      <c r="I357" s="140"/>
    </row>
    <row r="358" spans="3:9" ht="20.100000000000001" customHeight="1" x14ac:dyDescent="0.25">
      <c r="C358" s="81">
        <v>4</v>
      </c>
      <c r="H358" s="140"/>
      <c r="I358" s="140"/>
    </row>
    <row r="359" spans="3:9" ht="20.100000000000001" customHeight="1" x14ac:dyDescent="0.25">
      <c r="H359" s="140"/>
      <c r="I359" s="140"/>
    </row>
    <row r="360" spans="3:9" ht="20.100000000000001" customHeight="1" x14ac:dyDescent="0.25">
      <c r="H360" s="140"/>
      <c r="I360" s="140"/>
    </row>
    <row r="361" spans="3:9" ht="20.100000000000001" customHeight="1" x14ac:dyDescent="0.25">
      <c r="H361" s="140"/>
      <c r="I361" s="140"/>
    </row>
    <row r="362" spans="3:9" ht="20.100000000000001" customHeight="1" x14ac:dyDescent="0.25">
      <c r="H362" s="140"/>
      <c r="I362" s="140"/>
    </row>
    <row r="363" spans="3:9" ht="20.100000000000001" customHeight="1" x14ac:dyDescent="0.25">
      <c r="H363" s="140"/>
      <c r="I363" s="140"/>
    </row>
    <row r="364" spans="3:9" ht="20.100000000000001" customHeight="1" x14ac:dyDescent="0.25">
      <c r="H364" s="140"/>
      <c r="I364" s="140"/>
    </row>
    <row r="365" spans="3:9" ht="20.100000000000001" customHeight="1" x14ac:dyDescent="0.25">
      <c r="H365" s="140"/>
      <c r="I365" s="140"/>
    </row>
    <row r="366" spans="3:9" ht="20.100000000000001" customHeight="1" x14ac:dyDescent="0.25">
      <c r="H366" s="140"/>
      <c r="I366" s="140"/>
    </row>
    <row r="367" spans="3:9" ht="20.100000000000001" customHeight="1" x14ac:dyDescent="0.25">
      <c r="H367" s="140"/>
      <c r="I367" s="140"/>
    </row>
    <row r="368" spans="3:9" ht="20.100000000000001" customHeight="1" x14ac:dyDescent="0.25">
      <c r="H368" s="140"/>
      <c r="I368" s="140"/>
    </row>
    <row r="369" spans="8:9" ht="20.100000000000001" customHeight="1" x14ac:dyDescent="0.25">
      <c r="H369" s="140"/>
      <c r="I369" s="140"/>
    </row>
    <row r="370" spans="8:9" ht="20.100000000000001" customHeight="1" x14ac:dyDescent="0.25">
      <c r="H370" s="140"/>
      <c r="I370" s="140"/>
    </row>
    <row r="371" spans="8:9" ht="20.100000000000001" customHeight="1" x14ac:dyDescent="0.25">
      <c r="H371" s="140"/>
      <c r="I371" s="140"/>
    </row>
    <row r="372" spans="8:9" ht="20.100000000000001" customHeight="1" x14ac:dyDescent="0.25">
      <c r="H372" s="140"/>
      <c r="I372" s="140"/>
    </row>
    <row r="373" spans="8:9" ht="20.100000000000001" customHeight="1" x14ac:dyDescent="0.25">
      <c r="H373" s="140"/>
      <c r="I373" s="140"/>
    </row>
    <row r="374" spans="8:9" ht="20.100000000000001" customHeight="1" x14ac:dyDescent="0.25">
      <c r="H374" s="140"/>
      <c r="I374" s="140"/>
    </row>
    <row r="375" spans="8:9" ht="20.100000000000001" customHeight="1" x14ac:dyDescent="0.25">
      <c r="H375" s="140"/>
      <c r="I375" s="140"/>
    </row>
    <row r="376" spans="8:9" ht="20.100000000000001" customHeight="1" x14ac:dyDescent="0.25">
      <c r="H376" s="140"/>
      <c r="I376" s="140"/>
    </row>
    <row r="377" spans="8:9" ht="20.100000000000001" customHeight="1" x14ac:dyDescent="0.25">
      <c r="H377" s="140"/>
      <c r="I377" s="140"/>
    </row>
    <row r="378" spans="8:9" ht="20.100000000000001" customHeight="1" x14ac:dyDescent="0.25">
      <c r="H378" s="140"/>
      <c r="I378" s="140"/>
    </row>
    <row r="379" spans="8:9" ht="20.100000000000001" customHeight="1" x14ac:dyDescent="0.25">
      <c r="H379" s="140"/>
      <c r="I379" s="140"/>
    </row>
    <row r="380" spans="8:9" ht="20.100000000000001" customHeight="1" x14ac:dyDescent="0.25">
      <c r="H380" s="140"/>
      <c r="I380" s="140"/>
    </row>
    <row r="381" spans="8:9" ht="20.100000000000001" customHeight="1" x14ac:dyDescent="0.25">
      <c r="H381" s="140"/>
      <c r="I381" s="140"/>
    </row>
    <row r="382" spans="8:9" ht="20.100000000000001" customHeight="1" x14ac:dyDescent="0.25">
      <c r="H382" s="140"/>
      <c r="I382" s="140"/>
    </row>
    <row r="383" spans="8:9" ht="20.100000000000001" customHeight="1" x14ac:dyDescent="0.25">
      <c r="H383" s="140"/>
      <c r="I383" s="140"/>
    </row>
    <row r="384" spans="8:9" ht="20.100000000000001" customHeight="1" x14ac:dyDescent="0.25">
      <c r="H384" s="140"/>
      <c r="I384" s="140"/>
    </row>
    <row r="385" spans="8:9" ht="20.100000000000001" customHeight="1" x14ac:dyDescent="0.25">
      <c r="H385" s="140"/>
      <c r="I385" s="140"/>
    </row>
    <row r="386" spans="8:9" ht="20.100000000000001" customHeight="1" x14ac:dyDescent="0.25">
      <c r="H386" s="140"/>
      <c r="I386" s="140"/>
    </row>
    <row r="387" spans="8:9" ht="20.100000000000001" customHeight="1" x14ac:dyDescent="0.25">
      <c r="H387" s="140"/>
      <c r="I387" s="140"/>
    </row>
    <row r="388" spans="8:9" ht="20.100000000000001" customHeight="1" x14ac:dyDescent="0.25">
      <c r="H388" s="140"/>
      <c r="I388" s="140"/>
    </row>
    <row r="389" spans="8:9" ht="20.100000000000001" customHeight="1" x14ac:dyDescent="0.25">
      <c r="H389" s="140"/>
      <c r="I389" s="140"/>
    </row>
    <row r="390" spans="8:9" ht="20.100000000000001" customHeight="1" x14ac:dyDescent="0.25">
      <c r="H390" s="140"/>
      <c r="I390" s="140"/>
    </row>
    <row r="391" spans="8:9" ht="20.100000000000001" customHeight="1" x14ac:dyDescent="0.25">
      <c r="H391" s="140"/>
      <c r="I391" s="140"/>
    </row>
    <row r="392" spans="8:9" ht="20.100000000000001" customHeight="1" x14ac:dyDescent="0.25">
      <c r="H392" s="140"/>
      <c r="I392" s="140"/>
    </row>
    <row r="393" spans="8:9" ht="20.100000000000001" customHeight="1" x14ac:dyDescent="0.25">
      <c r="H393" s="140"/>
      <c r="I393" s="140"/>
    </row>
    <row r="394" spans="8:9" ht="20.100000000000001" customHeight="1" x14ac:dyDescent="0.25">
      <c r="H394" s="140"/>
      <c r="I394" s="140"/>
    </row>
    <row r="395" spans="8:9" ht="20.100000000000001" customHeight="1" x14ac:dyDescent="0.25">
      <c r="H395" s="140"/>
      <c r="I395" s="140"/>
    </row>
    <row r="396" spans="8:9" ht="20.100000000000001" customHeight="1" x14ac:dyDescent="0.25">
      <c r="H396" s="140"/>
      <c r="I396" s="140"/>
    </row>
    <row r="397" spans="8:9" ht="20.100000000000001" customHeight="1" x14ac:dyDescent="0.25">
      <c r="H397" s="140"/>
      <c r="I397" s="140"/>
    </row>
    <row r="398" spans="8:9" ht="20.100000000000001" customHeight="1" x14ac:dyDescent="0.25">
      <c r="H398" s="140"/>
      <c r="I398" s="140"/>
    </row>
    <row r="399" spans="8:9" ht="20.100000000000001" customHeight="1" x14ac:dyDescent="0.25">
      <c r="H399" s="140"/>
      <c r="I399" s="140"/>
    </row>
    <row r="400" spans="8:9" ht="20.100000000000001" customHeight="1" x14ac:dyDescent="0.25">
      <c r="H400" s="140"/>
      <c r="I400" s="140"/>
    </row>
    <row r="401" spans="3:9" ht="20.100000000000001" customHeight="1" x14ac:dyDescent="0.25">
      <c r="H401" s="140"/>
      <c r="I401" s="140"/>
    </row>
    <row r="402" spans="3:9" ht="20.100000000000001" customHeight="1" x14ac:dyDescent="0.25">
      <c r="H402" s="140"/>
      <c r="I402" s="140"/>
    </row>
    <row r="403" spans="3:9" ht="20.100000000000001" customHeight="1" x14ac:dyDescent="0.25">
      <c r="H403" s="140"/>
      <c r="I403" s="140"/>
    </row>
    <row r="404" spans="3:9" ht="20.100000000000001" customHeight="1" x14ac:dyDescent="0.25">
      <c r="H404" s="140"/>
      <c r="I404" s="140"/>
    </row>
    <row r="405" spans="3:9" ht="20.100000000000001" customHeight="1" x14ac:dyDescent="0.25">
      <c r="H405" s="140"/>
      <c r="I405" s="140"/>
    </row>
    <row r="406" spans="3:9" ht="20.100000000000001" customHeight="1" x14ac:dyDescent="0.25">
      <c r="H406" s="140"/>
      <c r="I406" s="140"/>
    </row>
    <row r="407" spans="3:9" ht="20.100000000000001" customHeight="1" x14ac:dyDescent="0.25">
      <c r="H407" s="140"/>
      <c r="I407" s="140"/>
    </row>
    <row r="408" spans="3:9" ht="20.100000000000001" customHeight="1" x14ac:dyDescent="0.25">
      <c r="C408" s="81">
        <v>4</v>
      </c>
      <c r="H408" s="140"/>
      <c r="I408" s="140"/>
    </row>
    <row r="409" spans="3:9" ht="20.100000000000001" customHeight="1" x14ac:dyDescent="0.25">
      <c r="H409" s="140"/>
      <c r="I409" s="140"/>
    </row>
    <row r="410" spans="3:9" ht="20.100000000000001" customHeight="1" x14ac:dyDescent="0.25">
      <c r="H410" s="140"/>
      <c r="I410" s="140"/>
    </row>
    <row r="411" spans="3:9" ht="20.100000000000001" customHeight="1" x14ac:dyDescent="0.25">
      <c r="H411" s="140"/>
      <c r="I411" s="140"/>
    </row>
    <row r="412" spans="3:9" ht="20.100000000000001" customHeight="1" x14ac:dyDescent="0.25">
      <c r="H412" s="140"/>
      <c r="I412" s="140"/>
    </row>
    <row r="413" spans="3:9" ht="20.100000000000001" customHeight="1" x14ac:dyDescent="0.25">
      <c r="H413" s="140"/>
      <c r="I413" s="140"/>
    </row>
    <row r="414" spans="3:9" ht="20.100000000000001" customHeight="1" x14ac:dyDescent="0.25">
      <c r="H414" s="140"/>
      <c r="I414" s="140"/>
    </row>
    <row r="415" spans="3:9" ht="20.100000000000001" customHeight="1" x14ac:dyDescent="0.25">
      <c r="H415" s="140"/>
      <c r="I415" s="140"/>
    </row>
    <row r="416" spans="3:9" ht="20.100000000000001" customHeight="1" x14ac:dyDescent="0.25">
      <c r="H416" s="140"/>
      <c r="I416" s="140"/>
    </row>
    <row r="417" spans="8:9" ht="20.100000000000001" customHeight="1" x14ac:dyDescent="0.25">
      <c r="H417" s="140"/>
      <c r="I417" s="140"/>
    </row>
    <row r="418" spans="8:9" ht="20.100000000000001" customHeight="1" x14ac:dyDescent="0.25">
      <c r="H418" s="140"/>
      <c r="I418" s="140"/>
    </row>
    <row r="419" spans="8:9" ht="20.100000000000001" customHeight="1" x14ac:dyDescent="0.25">
      <c r="H419" s="140"/>
      <c r="I419" s="140"/>
    </row>
    <row r="420" spans="8:9" ht="20.100000000000001" customHeight="1" x14ac:dyDescent="0.25">
      <c r="H420" s="140"/>
      <c r="I420" s="140"/>
    </row>
    <row r="421" spans="8:9" ht="20.100000000000001" customHeight="1" x14ac:dyDescent="0.25">
      <c r="H421" s="140"/>
      <c r="I421" s="140"/>
    </row>
    <row r="422" spans="8:9" ht="20.100000000000001" customHeight="1" x14ac:dyDescent="0.25">
      <c r="H422" s="140"/>
      <c r="I422" s="140"/>
    </row>
    <row r="423" spans="8:9" ht="20.100000000000001" customHeight="1" x14ac:dyDescent="0.25">
      <c r="H423" s="140"/>
      <c r="I423" s="140"/>
    </row>
    <row r="424" spans="8:9" ht="20.100000000000001" customHeight="1" x14ac:dyDescent="0.25">
      <c r="H424" s="140"/>
      <c r="I424" s="140"/>
    </row>
    <row r="425" spans="8:9" ht="20.100000000000001" customHeight="1" x14ac:dyDescent="0.25">
      <c r="H425" s="140"/>
      <c r="I425" s="140"/>
    </row>
    <row r="426" spans="8:9" ht="20.100000000000001" customHeight="1" x14ac:dyDescent="0.25">
      <c r="H426" s="140"/>
      <c r="I426" s="140"/>
    </row>
    <row r="427" spans="8:9" ht="20.100000000000001" customHeight="1" x14ac:dyDescent="0.25">
      <c r="H427" s="140"/>
      <c r="I427" s="140"/>
    </row>
    <row r="428" spans="8:9" ht="20.100000000000001" customHeight="1" x14ac:dyDescent="0.25">
      <c r="H428" s="140"/>
      <c r="I428" s="140"/>
    </row>
    <row r="429" spans="8:9" ht="20.100000000000001" customHeight="1" x14ac:dyDescent="0.25">
      <c r="H429" s="140"/>
      <c r="I429" s="140"/>
    </row>
    <row r="430" spans="8:9" ht="20.100000000000001" customHeight="1" x14ac:dyDescent="0.25">
      <c r="H430" s="140"/>
      <c r="I430" s="140"/>
    </row>
    <row r="431" spans="8:9" ht="20.100000000000001" customHeight="1" x14ac:dyDescent="0.25">
      <c r="H431" s="140"/>
      <c r="I431" s="140"/>
    </row>
    <row r="432" spans="8:9" ht="20.100000000000001" customHeight="1" x14ac:dyDescent="0.25">
      <c r="H432" s="140"/>
      <c r="I432" s="140"/>
    </row>
    <row r="433" spans="8:9" ht="20.100000000000001" customHeight="1" x14ac:dyDescent="0.25">
      <c r="H433" s="140"/>
      <c r="I433" s="140"/>
    </row>
    <row r="434" spans="8:9" ht="20.100000000000001" customHeight="1" x14ac:dyDescent="0.25">
      <c r="H434" s="140"/>
      <c r="I434" s="140"/>
    </row>
    <row r="435" spans="8:9" ht="20.100000000000001" customHeight="1" x14ac:dyDescent="0.25">
      <c r="H435" s="140"/>
      <c r="I435" s="140"/>
    </row>
    <row r="436" spans="8:9" ht="20.100000000000001" customHeight="1" x14ac:dyDescent="0.25">
      <c r="H436" s="140"/>
      <c r="I436" s="140"/>
    </row>
    <row r="437" spans="8:9" ht="20.100000000000001" customHeight="1" x14ac:dyDescent="0.25">
      <c r="H437" s="140"/>
      <c r="I437" s="140"/>
    </row>
    <row r="438" spans="8:9" ht="20.100000000000001" customHeight="1" x14ac:dyDescent="0.25">
      <c r="H438" s="140"/>
      <c r="I438" s="140"/>
    </row>
    <row r="439" spans="8:9" ht="20.100000000000001" customHeight="1" x14ac:dyDescent="0.25">
      <c r="H439" s="140"/>
      <c r="I439" s="140"/>
    </row>
    <row r="440" spans="8:9" ht="20.100000000000001" customHeight="1" x14ac:dyDescent="0.25">
      <c r="H440" s="140"/>
      <c r="I440" s="140"/>
    </row>
    <row r="441" spans="8:9" ht="20.100000000000001" customHeight="1" x14ac:dyDescent="0.25">
      <c r="H441" s="140"/>
      <c r="I441" s="140"/>
    </row>
    <row r="442" spans="8:9" ht="20.100000000000001" customHeight="1" x14ac:dyDescent="0.25">
      <c r="H442" s="140"/>
      <c r="I442" s="140"/>
    </row>
    <row r="443" spans="8:9" ht="20.100000000000001" customHeight="1" x14ac:dyDescent="0.25">
      <c r="H443" s="140"/>
      <c r="I443" s="140"/>
    </row>
    <row r="444" spans="8:9" ht="20.100000000000001" customHeight="1" x14ac:dyDescent="0.25">
      <c r="H444" s="140"/>
      <c r="I444" s="140"/>
    </row>
    <row r="445" spans="8:9" ht="20.100000000000001" customHeight="1" x14ac:dyDescent="0.25">
      <c r="H445" s="140"/>
      <c r="I445" s="140"/>
    </row>
    <row r="446" spans="8:9" ht="20.100000000000001" customHeight="1" x14ac:dyDescent="0.25">
      <c r="H446" s="140"/>
      <c r="I446" s="140"/>
    </row>
    <row r="447" spans="8:9" ht="20.100000000000001" customHeight="1" x14ac:dyDescent="0.25">
      <c r="H447" s="140"/>
      <c r="I447" s="140"/>
    </row>
    <row r="448" spans="8:9" ht="20.100000000000001" customHeight="1" x14ac:dyDescent="0.25">
      <c r="H448" s="140"/>
      <c r="I448" s="140"/>
    </row>
    <row r="449" spans="3:9" ht="20.100000000000001" customHeight="1" x14ac:dyDescent="0.25">
      <c r="H449" s="140"/>
      <c r="I449" s="140"/>
    </row>
    <row r="450" spans="3:9" ht="20.100000000000001" customHeight="1" x14ac:dyDescent="0.25">
      <c r="H450" s="140"/>
      <c r="I450" s="140"/>
    </row>
    <row r="451" spans="3:9" ht="20.100000000000001" customHeight="1" x14ac:dyDescent="0.25">
      <c r="H451" s="140"/>
      <c r="I451" s="140"/>
    </row>
    <row r="452" spans="3:9" ht="20.100000000000001" customHeight="1" x14ac:dyDescent="0.25">
      <c r="H452" s="140"/>
      <c r="I452" s="140"/>
    </row>
    <row r="453" spans="3:9" ht="20.100000000000001" customHeight="1" x14ac:dyDescent="0.25">
      <c r="H453" s="140"/>
      <c r="I453" s="140"/>
    </row>
    <row r="454" spans="3:9" ht="20.100000000000001" customHeight="1" x14ac:dyDescent="0.25">
      <c r="H454" s="140"/>
      <c r="I454" s="140"/>
    </row>
    <row r="455" spans="3:9" ht="20.100000000000001" customHeight="1" x14ac:dyDescent="0.25">
      <c r="H455" s="140"/>
      <c r="I455" s="140"/>
    </row>
    <row r="456" spans="3:9" ht="20.100000000000001" customHeight="1" x14ac:dyDescent="0.25">
      <c r="H456" s="140"/>
      <c r="I456" s="140"/>
    </row>
    <row r="457" spans="3:9" ht="20.100000000000001" customHeight="1" x14ac:dyDescent="0.25">
      <c r="H457" s="140"/>
      <c r="I457" s="140"/>
    </row>
    <row r="458" spans="3:9" ht="20.100000000000001" customHeight="1" x14ac:dyDescent="0.25">
      <c r="C458" s="81">
        <v>4</v>
      </c>
      <c r="H458" s="140"/>
      <c r="I458" s="140"/>
    </row>
    <row r="459" spans="3:9" ht="20.100000000000001" customHeight="1" x14ac:dyDescent="0.25">
      <c r="H459" s="140"/>
      <c r="I459" s="140"/>
    </row>
    <row r="460" spans="3:9" ht="20.100000000000001" customHeight="1" x14ac:dyDescent="0.25">
      <c r="H460" s="140"/>
      <c r="I460" s="140"/>
    </row>
    <row r="461" spans="3:9" ht="20.100000000000001" customHeight="1" x14ac:dyDescent="0.25">
      <c r="H461" s="140"/>
      <c r="I461" s="140"/>
    </row>
    <row r="462" spans="3:9" ht="20.100000000000001" customHeight="1" x14ac:dyDescent="0.25">
      <c r="H462" s="140"/>
      <c r="I462" s="140"/>
    </row>
    <row r="463" spans="3:9" ht="20.100000000000001" customHeight="1" x14ac:dyDescent="0.25">
      <c r="H463" s="140"/>
      <c r="I463" s="140"/>
    </row>
    <row r="464" spans="3:9" ht="20.100000000000001" customHeight="1" x14ac:dyDescent="0.25">
      <c r="H464" s="140"/>
      <c r="I464" s="140"/>
    </row>
    <row r="465" spans="8:9" ht="20.100000000000001" customHeight="1" x14ac:dyDescent="0.25">
      <c r="H465" s="140"/>
      <c r="I465" s="140"/>
    </row>
    <row r="466" spans="8:9" ht="20.100000000000001" customHeight="1" x14ac:dyDescent="0.25">
      <c r="H466" s="140"/>
      <c r="I466" s="140"/>
    </row>
    <row r="467" spans="8:9" ht="20.100000000000001" customHeight="1" x14ac:dyDescent="0.25">
      <c r="H467" s="140"/>
      <c r="I467" s="140"/>
    </row>
    <row r="468" spans="8:9" ht="20.100000000000001" customHeight="1" x14ac:dyDescent="0.25">
      <c r="H468" s="140"/>
      <c r="I468" s="140"/>
    </row>
    <row r="469" spans="8:9" ht="20.100000000000001" customHeight="1" x14ac:dyDescent="0.25">
      <c r="H469" s="140"/>
      <c r="I469" s="140"/>
    </row>
    <row r="470" spans="8:9" ht="20.100000000000001" customHeight="1" x14ac:dyDescent="0.25">
      <c r="H470" s="140"/>
      <c r="I470" s="140"/>
    </row>
    <row r="471" spans="8:9" ht="20.100000000000001" customHeight="1" x14ac:dyDescent="0.25">
      <c r="H471" s="140"/>
      <c r="I471" s="140"/>
    </row>
    <row r="472" spans="8:9" ht="20.100000000000001" customHeight="1" x14ac:dyDescent="0.25">
      <c r="H472" s="140"/>
      <c r="I472" s="140"/>
    </row>
    <row r="473" spans="8:9" ht="20.100000000000001" customHeight="1" x14ac:dyDescent="0.25">
      <c r="H473" s="140"/>
      <c r="I473" s="140"/>
    </row>
    <row r="474" spans="8:9" ht="20.100000000000001" customHeight="1" x14ac:dyDescent="0.25">
      <c r="H474" s="140"/>
      <c r="I474" s="140"/>
    </row>
    <row r="475" spans="8:9" ht="20.100000000000001" customHeight="1" x14ac:dyDescent="0.25">
      <c r="H475" s="140"/>
      <c r="I475" s="140"/>
    </row>
    <row r="476" spans="8:9" ht="20.100000000000001" customHeight="1" x14ac:dyDescent="0.25">
      <c r="H476" s="140"/>
      <c r="I476" s="140"/>
    </row>
    <row r="477" spans="8:9" ht="20.100000000000001" customHeight="1" x14ac:dyDescent="0.25">
      <c r="H477" s="140"/>
      <c r="I477" s="140"/>
    </row>
    <row r="478" spans="8:9" ht="20.100000000000001" customHeight="1" x14ac:dyDescent="0.25">
      <c r="H478" s="140"/>
      <c r="I478" s="140"/>
    </row>
    <row r="479" spans="8:9" ht="20.100000000000001" customHeight="1" x14ac:dyDescent="0.25">
      <c r="H479" s="140"/>
      <c r="I479" s="140"/>
    </row>
    <row r="480" spans="8:9" ht="20.100000000000001" customHeight="1" x14ac:dyDescent="0.25">
      <c r="H480" s="140"/>
      <c r="I480" s="140"/>
    </row>
    <row r="481" spans="8:9" ht="20.100000000000001" customHeight="1" x14ac:dyDescent="0.25">
      <c r="H481" s="140"/>
      <c r="I481" s="140"/>
    </row>
    <row r="482" spans="8:9" ht="20.100000000000001" customHeight="1" x14ac:dyDescent="0.25">
      <c r="H482" s="140"/>
      <c r="I482" s="140"/>
    </row>
    <row r="483" spans="8:9" ht="20.100000000000001" customHeight="1" x14ac:dyDescent="0.25">
      <c r="H483" s="140"/>
      <c r="I483" s="140"/>
    </row>
    <row r="484" spans="8:9" ht="20.100000000000001" customHeight="1" x14ac:dyDescent="0.25">
      <c r="H484" s="140"/>
      <c r="I484" s="140"/>
    </row>
    <row r="485" spans="8:9" ht="20.100000000000001" customHeight="1" x14ac:dyDescent="0.25">
      <c r="H485" s="140"/>
      <c r="I485" s="140"/>
    </row>
    <row r="486" spans="8:9" ht="20.100000000000001" customHeight="1" x14ac:dyDescent="0.25">
      <c r="H486" s="140"/>
      <c r="I486" s="140"/>
    </row>
    <row r="487" spans="8:9" ht="20.100000000000001" customHeight="1" x14ac:dyDescent="0.25">
      <c r="H487" s="140"/>
      <c r="I487" s="140"/>
    </row>
    <row r="488" spans="8:9" ht="20.100000000000001" customHeight="1" x14ac:dyDescent="0.25">
      <c r="H488" s="140"/>
      <c r="I488" s="140"/>
    </row>
    <row r="489" spans="8:9" ht="20.100000000000001" customHeight="1" x14ac:dyDescent="0.25">
      <c r="H489" s="140"/>
      <c r="I489" s="140"/>
    </row>
    <row r="490" spans="8:9" ht="20.100000000000001" customHeight="1" x14ac:dyDescent="0.25">
      <c r="H490" s="140"/>
      <c r="I490" s="140"/>
    </row>
    <row r="491" spans="8:9" ht="20.100000000000001" customHeight="1" x14ac:dyDescent="0.25">
      <c r="H491" s="140"/>
      <c r="I491" s="140"/>
    </row>
    <row r="492" spans="8:9" ht="20.100000000000001" customHeight="1" x14ac:dyDescent="0.25">
      <c r="H492" s="140"/>
      <c r="I492" s="140"/>
    </row>
    <row r="493" spans="8:9" ht="20.100000000000001" customHeight="1" x14ac:dyDescent="0.25">
      <c r="H493" s="140"/>
      <c r="I493" s="140"/>
    </row>
    <row r="494" spans="8:9" ht="20.100000000000001" customHeight="1" x14ac:dyDescent="0.25">
      <c r="H494" s="140"/>
      <c r="I494" s="140"/>
    </row>
    <row r="495" spans="8:9" ht="20.100000000000001" customHeight="1" x14ac:dyDescent="0.25">
      <c r="H495" s="140"/>
      <c r="I495" s="140"/>
    </row>
    <row r="496" spans="8:9" ht="20.100000000000001" customHeight="1" x14ac:dyDescent="0.25">
      <c r="H496" s="140"/>
      <c r="I496" s="140"/>
    </row>
    <row r="497" spans="3:9" ht="20.100000000000001" customHeight="1" x14ac:dyDescent="0.25">
      <c r="H497" s="140"/>
      <c r="I497" s="140"/>
    </row>
    <row r="498" spans="3:9" ht="20.100000000000001" customHeight="1" x14ac:dyDescent="0.25">
      <c r="H498" s="140"/>
      <c r="I498" s="140"/>
    </row>
    <row r="499" spans="3:9" ht="20.100000000000001" customHeight="1" x14ac:dyDescent="0.25">
      <c r="H499" s="140"/>
      <c r="I499" s="140"/>
    </row>
    <row r="500" spans="3:9" ht="20.100000000000001" customHeight="1" x14ac:dyDescent="0.25">
      <c r="H500" s="140"/>
      <c r="I500" s="140"/>
    </row>
    <row r="501" spans="3:9" ht="20.100000000000001" customHeight="1" x14ac:dyDescent="0.25">
      <c r="H501" s="140"/>
      <c r="I501" s="140"/>
    </row>
    <row r="502" spans="3:9" ht="20.100000000000001" customHeight="1" x14ac:dyDescent="0.25">
      <c r="H502" s="140"/>
      <c r="I502" s="140"/>
    </row>
    <row r="503" spans="3:9" ht="20.100000000000001" customHeight="1" x14ac:dyDescent="0.25">
      <c r="H503" s="140"/>
      <c r="I503" s="140"/>
    </row>
    <row r="504" spans="3:9" ht="20.100000000000001" customHeight="1" x14ac:dyDescent="0.25">
      <c r="H504" s="140"/>
      <c r="I504" s="140"/>
    </row>
    <row r="505" spans="3:9" ht="20.100000000000001" customHeight="1" x14ac:dyDescent="0.25">
      <c r="H505" s="140"/>
      <c r="I505" s="140"/>
    </row>
    <row r="506" spans="3:9" ht="20.100000000000001" customHeight="1" x14ac:dyDescent="0.25">
      <c r="H506" s="140"/>
      <c r="I506" s="140"/>
    </row>
    <row r="507" spans="3:9" ht="20.100000000000001" customHeight="1" x14ac:dyDescent="0.25">
      <c r="H507" s="140"/>
      <c r="I507" s="140"/>
    </row>
    <row r="508" spans="3:9" ht="20.100000000000001" customHeight="1" x14ac:dyDescent="0.25">
      <c r="C508" s="81">
        <v>5</v>
      </c>
      <c r="H508" s="140"/>
      <c r="I508" s="140"/>
    </row>
    <row r="509" spans="3:9" ht="20.100000000000001" customHeight="1" x14ac:dyDescent="0.25">
      <c r="H509" s="140"/>
      <c r="I509" s="140"/>
    </row>
    <row r="510" spans="3:9" ht="20.100000000000001" customHeight="1" x14ac:dyDescent="0.25">
      <c r="H510" s="140"/>
      <c r="I510" s="140"/>
    </row>
    <row r="511" spans="3:9" ht="20.100000000000001" customHeight="1" x14ac:dyDescent="0.25">
      <c r="H511" s="140"/>
      <c r="I511" s="140"/>
    </row>
    <row r="512" spans="3:9" ht="20.100000000000001" customHeight="1" x14ac:dyDescent="0.25">
      <c r="H512" s="140"/>
      <c r="I512" s="140"/>
    </row>
    <row r="513" spans="8:9" ht="20.100000000000001" customHeight="1" x14ac:dyDescent="0.25">
      <c r="H513" s="140"/>
      <c r="I513" s="140"/>
    </row>
    <row r="514" spans="8:9" ht="20.100000000000001" customHeight="1" x14ac:dyDescent="0.25">
      <c r="H514" s="140"/>
      <c r="I514" s="140"/>
    </row>
    <row r="515" spans="8:9" ht="20.100000000000001" customHeight="1" x14ac:dyDescent="0.25">
      <c r="H515" s="140"/>
      <c r="I515" s="140"/>
    </row>
    <row r="516" spans="8:9" ht="20.100000000000001" customHeight="1" x14ac:dyDescent="0.25">
      <c r="H516" s="140"/>
      <c r="I516" s="140"/>
    </row>
    <row r="517" spans="8:9" ht="20.100000000000001" customHeight="1" x14ac:dyDescent="0.25">
      <c r="H517" s="140"/>
      <c r="I517" s="140"/>
    </row>
    <row r="518" spans="8:9" ht="20.100000000000001" customHeight="1" x14ac:dyDescent="0.25">
      <c r="H518" s="140"/>
      <c r="I518" s="140"/>
    </row>
    <row r="519" spans="8:9" ht="20.100000000000001" customHeight="1" x14ac:dyDescent="0.25">
      <c r="H519" s="140"/>
      <c r="I519" s="140"/>
    </row>
    <row r="520" spans="8:9" ht="20.100000000000001" customHeight="1" x14ac:dyDescent="0.25">
      <c r="H520" s="140"/>
      <c r="I520" s="140"/>
    </row>
    <row r="521" spans="8:9" ht="20.100000000000001" customHeight="1" x14ac:dyDescent="0.25">
      <c r="H521" s="140"/>
      <c r="I521" s="140"/>
    </row>
    <row r="522" spans="8:9" ht="20.100000000000001" customHeight="1" x14ac:dyDescent="0.25">
      <c r="H522" s="140"/>
      <c r="I522" s="140"/>
    </row>
    <row r="523" spans="8:9" ht="20.100000000000001" customHeight="1" x14ac:dyDescent="0.25">
      <c r="H523" s="140"/>
      <c r="I523" s="140"/>
    </row>
    <row r="524" spans="8:9" ht="20.100000000000001" customHeight="1" x14ac:dyDescent="0.25">
      <c r="H524" s="140"/>
      <c r="I524" s="140"/>
    </row>
    <row r="525" spans="8:9" ht="20.100000000000001" customHeight="1" x14ac:dyDescent="0.25">
      <c r="H525" s="140"/>
      <c r="I525" s="140"/>
    </row>
    <row r="526" spans="8:9" ht="20.100000000000001" customHeight="1" x14ac:dyDescent="0.25">
      <c r="H526" s="140"/>
      <c r="I526" s="140"/>
    </row>
    <row r="527" spans="8:9" ht="20.100000000000001" customHeight="1" x14ac:dyDescent="0.25">
      <c r="H527" s="140"/>
      <c r="I527" s="140"/>
    </row>
    <row r="528" spans="8:9" ht="20.100000000000001" customHeight="1" x14ac:dyDescent="0.25">
      <c r="H528" s="140"/>
      <c r="I528" s="140"/>
    </row>
    <row r="529" spans="8:9" ht="20.100000000000001" customHeight="1" x14ac:dyDescent="0.25">
      <c r="H529" s="140"/>
      <c r="I529" s="140"/>
    </row>
    <row r="530" spans="8:9" ht="20.100000000000001" customHeight="1" x14ac:dyDescent="0.25">
      <c r="H530" s="140"/>
      <c r="I530" s="140"/>
    </row>
    <row r="531" spans="8:9" ht="20.100000000000001" customHeight="1" x14ac:dyDescent="0.25">
      <c r="H531" s="140"/>
      <c r="I531" s="140"/>
    </row>
    <row r="532" spans="8:9" ht="20.100000000000001" customHeight="1" x14ac:dyDescent="0.25">
      <c r="H532" s="140"/>
      <c r="I532" s="140"/>
    </row>
    <row r="533" spans="8:9" ht="20.100000000000001" customHeight="1" x14ac:dyDescent="0.25">
      <c r="H533" s="140"/>
      <c r="I533" s="140"/>
    </row>
    <row r="534" spans="8:9" ht="20.100000000000001" customHeight="1" x14ac:dyDescent="0.25">
      <c r="H534" s="140"/>
      <c r="I534" s="140"/>
    </row>
    <row r="535" spans="8:9" ht="20.100000000000001" customHeight="1" x14ac:dyDescent="0.25">
      <c r="H535" s="140"/>
      <c r="I535" s="140"/>
    </row>
    <row r="536" spans="8:9" ht="20.100000000000001" customHeight="1" x14ac:dyDescent="0.25">
      <c r="H536" s="140"/>
      <c r="I536" s="140"/>
    </row>
    <row r="537" spans="8:9" ht="20.100000000000001" customHeight="1" x14ac:dyDescent="0.25">
      <c r="H537" s="140"/>
      <c r="I537" s="140"/>
    </row>
    <row r="538" spans="8:9" ht="20.100000000000001" customHeight="1" x14ac:dyDescent="0.25">
      <c r="H538" s="140"/>
      <c r="I538" s="140"/>
    </row>
    <row r="539" spans="8:9" ht="20.100000000000001" customHeight="1" x14ac:dyDescent="0.25">
      <c r="H539" s="140"/>
      <c r="I539" s="140"/>
    </row>
    <row r="540" spans="8:9" ht="20.100000000000001" customHeight="1" x14ac:dyDescent="0.25">
      <c r="H540" s="140"/>
      <c r="I540" s="140"/>
    </row>
    <row r="541" spans="8:9" ht="20.100000000000001" customHeight="1" x14ac:dyDescent="0.25">
      <c r="H541" s="140"/>
      <c r="I541" s="140"/>
    </row>
    <row r="542" spans="8:9" ht="20.100000000000001" customHeight="1" x14ac:dyDescent="0.25">
      <c r="H542" s="140"/>
      <c r="I542" s="140"/>
    </row>
    <row r="543" spans="8:9" ht="20.100000000000001" customHeight="1" x14ac:dyDescent="0.25">
      <c r="H543" s="140"/>
      <c r="I543" s="140"/>
    </row>
    <row r="544" spans="8:9" ht="20.100000000000001" customHeight="1" x14ac:dyDescent="0.25">
      <c r="H544" s="140"/>
      <c r="I544" s="140"/>
    </row>
    <row r="545" spans="3:9" ht="20.100000000000001" customHeight="1" x14ac:dyDescent="0.25">
      <c r="H545" s="140"/>
      <c r="I545" s="140"/>
    </row>
    <row r="546" spans="3:9" ht="20.100000000000001" customHeight="1" x14ac:dyDescent="0.25">
      <c r="H546" s="140"/>
      <c r="I546" s="140"/>
    </row>
    <row r="547" spans="3:9" ht="20.100000000000001" customHeight="1" x14ac:dyDescent="0.25">
      <c r="H547" s="140"/>
      <c r="I547" s="140"/>
    </row>
    <row r="548" spans="3:9" ht="20.100000000000001" customHeight="1" x14ac:dyDescent="0.25">
      <c r="H548" s="140"/>
      <c r="I548" s="140"/>
    </row>
    <row r="549" spans="3:9" ht="20.100000000000001" customHeight="1" x14ac:dyDescent="0.25">
      <c r="H549" s="140"/>
      <c r="I549" s="140"/>
    </row>
    <row r="550" spans="3:9" ht="20.100000000000001" customHeight="1" x14ac:dyDescent="0.25">
      <c r="H550" s="140"/>
      <c r="I550" s="140"/>
    </row>
    <row r="551" spans="3:9" ht="20.100000000000001" customHeight="1" x14ac:dyDescent="0.25">
      <c r="H551" s="140"/>
      <c r="I551" s="140"/>
    </row>
    <row r="552" spans="3:9" ht="20.100000000000001" customHeight="1" x14ac:dyDescent="0.25">
      <c r="H552" s="140"/>
      <c r="I552" s="140"/>
    </row>
    <row r="553" spans="3:9" ht="20.100000000000001" customHeight="1" x14ac:dyDescent="0.25">
      <c r="H553" s="140"/>
      <c r="I553" s="140"/>
    </row>
    <row r="554" spans="3:9" ht="20.100000000000001" customHeight="1" x14ac:dyDescent="0.25">
      <c r="H554" s="140"/>
      <c r="I554" s="140"/>
    </row>
    <row r="555" spans="3:9" ht="20.100000000000001" customHeight="1" x14ac:dyDescent="0.25">
      <c r="H555" s="140"/>
      <c r="I555" s="140"/>
    </row>
    <row r="556" spans="3:9" ht="20.100000000000001" customHeight="1" x14ac:dyDescent="0.25">
      <c r="H556" s="140"/>
      <c r="I556" s="140"/>
    </row>
    <row r="557" spans="3:9" ht="20.100000000000001" customHeight="1" x14ac:dyDescent="0.25">
      <c r="H557" s="140"/>
      <c r="I557" s="140"/>
    </row>
    <row r="558" spans="3:9" ht="20.100000000000001" customHeight="1" x14ac:dyDescent="0.25">
      <c r="C558" s="81">
        <v>5</v>
      </c>
    </row>
    <row r="608" spans="3:3" ht="20.100000000000001" customHeight="1" x14ac:dyDescent="0.25">
      <c r="C608" s="81">
        <v>5</v>
      </c>
    </row>
    <row r="658" spans="3:3" ht="20.100000000000001" customHeight="1" x14ac:dyDescent="0.25">
      <c r="C658" s="81">
        <v>5</v>
      </c>
    </row>
    <row r="708" spans="3:3" ht="20.100000000000001" customHeight="1" x14ac:dyDescent="0.25">
      <c r="C708" s="81">
        <v>5</v>
      </c>
    </row>
    <row r="758" spans="3:3" ht="20.100000000000001" customHeight="1" x14ac:dyDescent="0.25">
      <c r="C758" s="81">
        <v>5</v>
      </c>
    </row>
    <row r="808" spans="3:3" ht="20.100000000000001" customHeight="1" x14ac:dyDescent="0.25">
      <c r="C808" s="81">
        <v>5</v>
      </c>
    </row>
    <row r="858" spans="3:3" ht="20.100000000000001" customHeight="1" x14ac:dyDescent="0.25">
      <c r="C858" s="81">
        <v>5</v>
      </c>
    </row>
    <row r="908" spans="3:3" ht="20.100000000000001" customHeight="1" x14ac:dyDescent="0.25">
      <c r="C908" s="81">
        <v>5</v>
      </c>
    </row>
    <row r="958" spans="3:3" ht="20.100000000000001" customHeight="1" x14ac:dyDescent="0.25">
      <c r="C958" s="81">
        <v>5</v>
      </c>
    </row>
    <row r="1008" spans="3:3" ht="20.100000000000001" customHeight="1" x14ac:dyDescent="0.25">
      <c r="C1008" s="81">
        <v>5</v>
      </c>
    </row>
    <row r="1058" spans="3:3" ht="20.100000000000001" customHeight="1" x14ac:dyDescent="0.25">
      <c r="C1058" s="81">
        <v>5</v>
      </c>
    </row>
    <row r="1059" spans="3:3" ht="20.100000000000001" customHeight="1" x14ac:dyDescent="0.25">
      <c r="C1059" s="81" t="str">
        <f>Datos!B50</f>
        <v>2.2</v>
      </c>
    </row>
    <row r="1108" spans="3:3" ht="20.100000000000001" customHeight="1" x14ac:dyDescent="0.25">
      <c r="C1108" s="81">
        <v>5</v>
      </c>
    </row>
    <row r="1109" spans="3:3" ht="20.100000000000001" customHeight="1" x14ac:dyDescent="0.25">
      <c r="C1109" s="81">
        <f>Datos!B51</f>
        <v>3</v>
      </c>
    </row>
    <row r="1158" spans="3:3" ht="20.100000000000001" customHeight="1" x14ac:dyDescent="0.25">
      <c r="C1158" s="81">
        <v>5</v>
      </c>
    </row>
    <row r="1159" spans="3:3" ht="20.100000000000001" customHeight="1" x14ac:dyDescent="0.25">
      <c r="C1159" s="81" t="str">
        <f>Datos!B52</f>
        <v>3.1</v>
      </c>
    </row>
    <row r="1208" spans="3:3" ht="20.100000000000001" customHeight="1" x14ac:dyDescent="0.25">
      <c r="C1208" s="81">
        <v>5</v>
      </c>
    </row>
    <row r="1209" spans="3:3" ht="20.100000000000001" customHeight="1" x14ac:dyDescent="0.25">
      <c r="C1209" s="81" t="str">
        <f>Datos!B53</f>
        <v>3.1.1</v>
      </c>
    </row>
    <row r="1259" spans="3:3" ht="20.100000000000001" customHeight="1" x14ac:dyDescent="0.25">
      <c r="C1259" s="81" t="str">
        <f>Datos!B54</f>
        <v>3.1.4</v>
      </c>
    </row>
    <row r="1308" spans="3:3" ht="20.100000000000001" customHeight="1" x14ac:dyDescent="0.25">
      <c r="C1308" s="81">
        <v>7</v>
      </c>
    </row>
    <row r="1309" spans="3:3" ht="20.100000000000001" customHeight="1" x14ac:dyDescent="0.25">
      <c r="C1309" s="81" t="str">
        <f>Datos!B56</f>
        <v>3.1.6</v>
      </c>
    </row>
    <row r="1359" spans="3:3" ht="20.100000000000001" customHeight="1" x14ac:dyDescent="0.25">
      <c r="C1359" s="81" t="str">
        <f>Datos!B57</f>
        <v>3.1.7</v>
      </c>
    </row>
    <row r="1408" spans="3:3" ht="20.100000000000001" customHeight="1" x14ac:dyDescent="0.25">
      <c r="C1408" s="81">
        <v>8</v>
      </c>
    </row>
    <row r="1409" spans="3:3" ht="20.100000000000001" customHeight="1" x14ac:dyDescent="0.25">
      <c r="C1409" s="81" t="str">
        <f>Datos!B59</f>
        <v>3.1.9</v>
      </c>
    </row>
    <row r="1458" spans="3:3" ht="20.100000000000001" customHeight="1" x14ac:dyDescent="0.25">
      <c r="C1458" s="81">
        <v>8</v>
      </c>
    </row>
    <row r="1459" spans="3:3" ht="20.100000000000001" customHeight="1" x14ac:dyDescent="0.25">
      <c r="C1459" s="81" t="str">
        <f>Datos!B60</f>
        <v>3.1.10</v>
      </c>
    </row>
    <row r="1508" spans="3:3" ht="20.100000000000001" customHeight="1" x14ac:dyDescent="0.25">
      <c r="C1508" s="81">
        <v>8</v>
      </c>
    </row>
    <row r="1509" spans="3:3" ht="20.100000000000001" customHeight="1" x14ac:dyDescent="0.25">
      <c r="C1509" s="81" t="str">
        <f>Datos!B61</f>
        <v>3.2</v>
      </c>
    </row>
    <row r="1558" spans="3:3" ht="20.100000000000001" customHeight="1" x14ac:dyDescent="0.25">
      <c r="C1558" s="81">
        <v>8</v>
      </c>
    </row>
    <row r="1559" spans="3:3" ht="20.100000000000001" customHeight="1" x14ac:dyDescent="0.25">
      <c r="C1559" s="81" t="str">
        <f>Datos!B62</f>
        <v>3.2.1</v>
      </c>
    </row>
    <row r="1608" spans="3:3" ht="20.100000000000001" customHeight="1" x14ac:dyDescent="0.25">
      <c r="C1608" s="81">
        <v>8</v>
      </c>
    </row>
    <row r="1609" spans="3:3" ht="20.100000000000001" customHeight="1" x14ac:dyDescent="0.25">
      <c r="C1609" s="81" t="str">
        <f>Datos!B63</f>
        <v>3.2.2</v>
      </c>
    </row>
    <row r="1659" spans="3:3" ht="20.100000000000001" customHeight="1" x14ac:dyDescent="0.25">
      <c r="C1659" s="81" t="str">
        <f>Datos!B64</f>
        <v>3.2.4</v>
      </c>
    </row>
    <row r="1709" spans="3:3" ht="20.100000000000001" customHeight="1" x14ac:dyDescent="0.25">
      <c r="C1709" s="81">
        <f>Datos!B65</f>
        <v>4</v>
      </c>
    </row>
    <row r="1759" spans="3:3" ht="20.100000000000001" customHeight="1" x14ac:dyDescent="0.25">
      <c r="C1759" s="81" t="str">
        <f>Datos!B66</f>
        <v>4.1</v>
      </c>
    </row>
    <row r="1808" spans="3:3" ht="20.100000000000001" customHeight="1" x14ac:dyDescent="0.25">
      <c r="C1808" s="81">
        <v>12</v>
      </c>
    </row>
    <row r="1809" spans="3:3" ht="20.100000000000001" customHeight="1" x14ac:dyDescent="0.25">
      <c r="C1809" s="81" t="str">
        <f>Datos!B68</f>
        <v>4.2</v>
      </c>
    </row>
    <row r="1858" spans="3:3" ht="20.100000000000001" customHeight="1" x14ac:dyDescent="0.25">
      <c r="C1858" s="81">
        <v>12</v>
      </c>
    </row>
    <row r="1859" spans="3:3" ht="20.100000000000001" customHeight="1" x14ac:dyDescent="0.25">
      <c r="C1859" s="81" t="str">
        <f>Datos!B69</f>
        <v>4.2.2</v>
      </c>
    </row>
    <row r="1908" spans="3:3" ht="20.100000000000001" customHeight="1" x14ac:dyDescent="0.25">
      <c r="C1908" s="81">
        <v>12</v>
      </c>
    </row>
    <row r="1909" spans="3:3" ht="20.100000000000001" customHeight="1" x14ac:dyDescent="0.25">
      <c r="C1909" s="81" t="str">
        <f>Datos!B70</f>
        <v>4.4</v>
      </c>
    </row>
    <row r="1958" spans="3:3" ht="20.100000000000001" customHeight="1" x14ac:dyDescent="0.25">
      <c r="C1958" s="81">
        <v>12</v>
      </c>
    </row>
    <row r="1959" spans="3:3" ht="20.100000000000001" customHeight="1" x14ac:dyDescent="0.25">
      <c r="C1959" s="81" t="str">
        <f>Datos!B71</f>
        <v>4.4.1</v>
      </c>
    </row>
    <row r="2008" spans="3:3" ht="20.100000000000001" customHeight="1" x14ac:dyDescent="0.25">
      <c r="C2008" s="81">
        <v>12</v>
      </c>
    </row>
    <row r="2009" spans="3:3" ht="20.100000000000001" customHeight="1" x14ac:dyDescent="0.25">
      <c r="C2009" s="81" t="str">
        <f>Datos!B72</f>
        <v>4.5</v>
      </c>
    </row>
    <row r="2058" spans="3:3" ht="20.100000000000001" customHeight="1" x14ac:dyDescent="0.25">
      <c r="C2058" s="81">
        <v>13</v>
      </c>
    </row>
    <row r="2059" spans="3:3" ht="20.100000000000001" customHeight="1" x14ac:dyDescent="0.25">
      <c r="C2059" s="81" t="str">
        <f>Datos!B74</f>
        <v>4.5.2</v>
      </c>
    </row>
    <row r="2108" spans="3:3" ht="20.100000000000001" customHeight="1" x14ac:dyDescent="0.25">
      <c r="C2108" s="81">
        <v>13</v>
      </c>
    </row>
    <row r="2109" spans="3:3" ht="20.100000000000001" customHeight="1" x14ac:dyDescent="0.25">
      <c r="C2109" s="81" t="str">
        <f>Datos!B75</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46">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46">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18"/>
  <sheetViews>
    <sheetView showGridLines="0" showZeros="0" tabSelected="1" view="pageBreakPreview" zoomScaleNormal="90" zoomScaleSheetLayoutView="100" workbookViewId="0">
      <selection activeCell="I6" sqref="I6"/>
    </sheetView>
  </sheetViews>
  <sheetFormatPr baseColWidth="10" defaultColWidth="11.44140625" defaultRowHeight="13.2" x14ac:dyDescent="0.25"/>
  <cols>
    <col min="1" max="1" width="8.6640625" style="151" customWidth="1"/>
    <col min="2" max="3" width="30.6640625" style="151" customWidth="1"/>
    <col min="4" max="4" width="6.6640625" style="151" customWidth="1"/>
    <col min="5" max="5" width="10.6640625" style="151" customWidth="1"/>
    <col min="6" max="7" width="17.6640625" style="151" customWidth="1"/>
    <col min="8" max="8" width="22.6640625" style="151" customWidth="1"/>
    <col min="9" max="9" width="14.6640625" style="151" customWidth="1"/>
    <col min="10" max="16384" width="11.44140625" style="151"/>
  </cols>
  <sheetData>
    <row r="1" spans="1:9" ht="20.100000000000001" customHeight="1" x14ac:dyDescent="0.25">
      <c r="A1" s="150" t="s">
        <v>11</v>
      </c>
      <c r="B1" s="150"/>
      <c r="C1" s="150" t="str">
        <f>Comitente</f>
        <v>SUBSECRETARIA DE ARQUITECTURA</v>
      </c>
      <c r="D1" s="150"/>
      <c r="E1" s="150"/>
      <c r="F1" s="150"/>
      <c r="G1" s="150"/>
      <c r="I1" s="152"/>
    </row>
    <row r="2" spans="1:9" s="111" customFormat="1" ht="20.100000000000001" customHeight="1" x14ac:dyDescent="0.25">
      <c r="A2" s="153" t="s">
        <v>12</v>
      </c>
      <c r="B2" s="153"/>
      <c r="C2" s="150" t="str">
        <f>Obra</f>
        <v>ESCUELA SECUNDARIA Bº PIE DE PALO</v>
      </c>
      <c r="D2" s="154"/>
      <c r="E2" s="154"/>
      <c r="F2" s="154"/>
      <c r="G2" s="154"/>
      <c r="I2" s="154"/>
    </row>
    <row r="3" spans="1:9" s="111" customFormat="1" ht="20.100000000000001" customHeight="1" x14ac:dyDescent="0.25">
      <c r="A3" s="153" t="s">
        <v>16</v>
      </c>
      <c r="B3" s="153"/>
      <c r="C3" s="155" t="str">
        <f>Ubicación</f>
        <v>CAUCETE - SAN JUAN</v>
      </c>
      <c r="D3" s="155"/>
      <c r="E3" s="155"/>
      <c r="F3" s="155"/>
      <c r="G3" s="155"/>
      <c r="I3" s="155"/>
    </row>
    <row r="4" spans="1:9" s="111" customFormat="1" ht="20.100000000000001" customHeight="1" x14ac:dyDescent="0.25">
      <c r="A4" s="153" t="s">
        <v>15</v>
      </c>
      <c r="B4" s="156"/>
      <c r="C4" s="157">
        <f>Licitación_N°</f>
        <v>0</v>
      </c>
    </row>
    <row r="5" spans="1:9" s="111" customFormat="1" ht="20.100000000000001" customHeight="1" x14ac:dyDescent="0.25">
      <c r="A5" s="153" t="s">
        <v>36</v>
      </c>
      <c r="B5" s="156"/>
      <c r="C5" s="158">
        <f>Expediente_N°</f>
        <v>0</v>
      </c>
    </row>
    <row r="6" spans="1:9" s="111" customFormat="1" ht="20.100000000000001" customHeight="1" x14ac:dyDescent="0.25">
      <c r="A6" s="153" t="s">
        <v>18</v>
      </c>
      <c r="B6" s="156"/>
      <c r="C6" s="159">
        <f>P_Oficial</f>
        <v>147599862.69</v>
      </c>
    </row>
    <row r="7" spans="1:9" s="111" customFormat="1" ht="20.100000000000001" customHeight="1" x14ac:dyDescent="0.25">
      <c r="A7" s="153" t="s">
        <v>990</v>
      </c>
      <c r="B7" s="156"/>
      <c r="C7" s="160">
        <f>Anticipo_Financiero</f>
        <v>0</v>
      </c>
    </row>
    <row r="8" spans="1:9" s="111" customFormat="1" ht="20.100000000000001" customHeight="1" x14ac:dyDescent="0.25">
      <c r="A8" s="153" t="s">
        <v>989</v>
      </c>
      <c r="B8" s="156"/>
      <c r="C8" s="161">
        <f>Fecha_Base</f>
        <v>0</v>
      </c>
    </row>
    <row r="9" spans="1:9" s="111" customFormat="1" ht="20.100000000000001" customHeight="1" x14ac:dyDescent="0.25">
      <c r="A9" s="153" t="s">
        <v>17</v>
      </c>
      <c r="B9" s="156"/>
      <c r="C9" s="162">
        <f>Plazo_Obra</f>
        <v>360</v>
      </c>
    </row>
    <row r="10" spans="1:9" s="111" customFormat="1" ht="20.100000000000001" customHeight="1" x14ac:dyDescent="0.25">
      <c r="A10" s="153" t="s">
        <v>13</v>
      </c>
      <c r="B10" s="156"/>
      <c r="C10" s="153">
        <f>Contratista</f>
        <v>0</v>
      </c>
    </row>
    <row r="11" spans="1:9" s="111" customFormat="1" ht="20.100000000000001" customHeight="1" x14ac:dyDescent="0.25">
      <c r="A11" s="153" t="s">
        <v>47</v>
      </c>
      <c r="B11" s="156"/>
      <c r="C11" s="163">
        <f>Monto_Oferta</f>
        <v>0</v>
      </c>
    </row>
    <row r="12" spans="1:9" ht="20.100000000000001" customHeight="1" x14ac:dyDescent="0.25"/>
    <row r="13" spans="1:9" ht="20.100000000000001" customHeight="1" x14ac:dyDescent="0.25">
      <c r="A13" s="164" t="s">
        <v>46</v>
      </c>
      <c r="B13" s="165"/>
      <c r="C13" s="165"/>
      <c r="D13" s="165"/>
      <c r="E13" s="165"/>
      <c r="F13" s="165"/>
      <c r="G13" s="165"/>
      <c r="H13" s="166"/>
      <c r="I13" s="167"/>
    </row>
    <row r="14" spans="1:9" ht="20.100000000000001" customHeight="1" x14ac:dyDescent="0.25"/>
    <row r="15" spans="1:9" ht="20.100000000000001" customHeight="1" x14ac:dyDescent="0.25">
      <c r="A15" s="325" t="s">
        <v>991</v>
      </c>
      <c r="B15" s="327" t="s">
        <v>0</v>
      </c>
      <c r="C15" s="328"/>
      <c r="D15" s="325" t="s">
        <v>1</v>
      </c>
      <c r="E15" s="325" t="s">
        <v>2</v>
      </c>
      <c r="F15" s="324" t="s">
        <v>1031</v>
      </c>
      <c r="G15" s="324" t="s">
        <v>1032</v>
      </c>
      <c r="H15" s="324" t="s">
        <v>1010</v>
      </c>
      <c r="I15" s="325" t="s">
        <v>14</v>
      </c>
    </row>
    <row r="16" spans="1:9" ht="20.100000000000001" customHeight="1" x14ac:dyDescent="0.25">
      <c r="A16" s="326"/>
      <c r="B16" s="329"/>
      <c r="C16" s="330"/>
      <c r="D16" s="326"/>
      <c r="E16" s="326"/>
      <c r="F16" s="324"/>
      <c r="G16" s="324"/>
      <c r="H16" s="324"/>
      <c r="I16" s="326"/>
    </row>
    <row r="17" spans="1:9" ht="20.100000000000001"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f t="shared" si="4"/>
        <v>0</v>
      </c>
      <c r="H19" s="129">
        <f t="shared" ref="H19:H82" si="6">ROUND(E19*G19,2)</f>
        <v>0</v>
      </c>
      <c r="I19" s="172">
        <f t="shared"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f t="shared" si="4"/>
        <v>0</v>
      </c>
      <c r="H20" s="129">
        <f t="shared" si="6"/>
        <v>0</v>
      </c>
      <c r="I20" s="172">
        <f t="shared" si="5"/>
        <v>0</v>
      </c>
    </row>
    <row r="21" spans="1:9" ht="24.9" customHeight="1" x14ac:dyDescent="0.25">
      <c r="A21" s="148" t="str">
        <f>Datos!B29</f>
        <v>1.1.3</v>
      </c>
      <c r="B21" s="321" t="str">
        <f t="shared" si="0"/>
        <v>Construcción del Obrador, Depósitos de materiales, Sanitarios de personal</v>
      </c>
      <c r="C21" s="322"/>
      <c r="D21" s="169" t="str">
        <f t="shared" si="1"/>
        <v>Un</v>
      </c>
      <c r="E21" s="170">
        <f t="shared" si="2"/>
        <v>0</v>
      </c>
      <c r="F21" s="171">
        <f t="shared" si="3"/>
        <v>0</v>
      </c>
      <c r="G21" s="129">
        <f t="shared" si="4"/>
        <v>0</v>
      </c>
      <c r="H21" s="129">
        <f t="shared" si="6"/>
        <v>0</v>
      </c>
      <c r="I21" s="172">
        <f t="shared" si="5"/>
        <v>0</v>
      </c>
    </row>
    <row r="22" spans="1:9" ht="24.9" customHeight="1" x14ac:dyDescent="0.25">
      <c r="A22" s="148" t="str">
        <f>Datos!B30</f>
        <v>1.1.4</v>
      </c>
      <c r="B22" s="321" t="str">
        <f t="shared" si="0"/>
        <v>Provisión y colocación del Cartel de Obra</v>
      </c>
      <c r="C22" s="322"/>
      <c r="D22" s="169">
        <f t="shared" si="1"/>
        <v>0</v>
      </c>
      <c r="E22" s="170">
        <f t="shared" si="2"/>
        <v>0</v>
      </c>
      <c r="F22" s="171">
        <f t="shared" si="3"/>
        <v>0</v>
      </c>
      <c r="G22" s="129">
        <f t="shared" si="4"/>
        <v>0</v>
      </c>
      <c r="H22" s="129">
        <f t="shared" si="6"/>
        <v>0</v>
      </c>
      <c r="I22" s="172">
        <f t="shared" si="5"/>
        <v>0</v>
      </c>
    </row>
    <row r="23" spans="1:9" ht="24.9" customHeight="1" x14ac:dyDescent="0.25">
      <c r="A23" s="148" t="str">
        <f>Datos!B31</f>
        <v>1.2</v>
      </c>
      <c r="B23" s="321" t="str">
        <f t="shared" si="0"/>
        <v>Replanteo y Otros</v>
      </c>
      <c r="C23" s="322"/>
      <c r="D23" s="169">
        <f t="shared" si="1"/>
        <v>0</v>
      </c>
      <c r="E23" s="170">
        <f t="shared" si="2"/>
        <v>0</v>
      </c>
      <c r="F23" s="171">
        <f t="shared" si="3"/>
        <v>0</v>
      </c>
      <c r="G23" s="129">
        <f t="shared" si="4"/>
        <v>0</v>
      </c>
      <c r="H23" s="129">
        <f t="shared" si="6"/>
        <v>0</v>
      </c>
      <c r="I23" s="172">
        <f t="shared" si="5"/>
        <v>0</v>
      </c>
    </row>
    <row r="24" spans="1:9" ht="24.9" customHeight="1" x14ac:dyDescent="0.25">
      <c r="A24" s="148" t="str">
        <f>Datos!B32</f>
        <v>1.2.1</v>
      </c>
      <c r="B24" s="321" t="str">
        <f t="shared" si="0"/>
        <v>Replanteo de la Obra</v>
      </c>
      <c r="C24" s="322"/>
      <c r="D24" s="169" t="str">
        <f t="shared" si="1"/>
        <v>m2</v>
      </c>
      <c r="E24" s="170">
        <f t="shared" si="2"/>
        <v>0</v>
      </c>
      <c r="F24" s="171">
        <f t="shared" si="3"/>
        <v>0</v>
      </c>
      <c r="G24" s="129">
        <f t="shared" si="4"/>
        <v>0</v>
      </c>
      <c r="H24" s="129">
        <f t="shared" si="6"/>
        <v>0</v>
      </c>
      <c r="I24" s="172">
        <f t="shared" si="5"/>
        <v>0</v>
      </c>
    </row>
    <row r="25" spans="1:9" ht="24.9" customHeight="1" x14ac:dyDescent="0.25">
      <c r="A25" s="148" t="str">
        <f>Datos!B33</f>
        <v>1.2.2</v>
      </c>
      <c r="B25" s="321" t="str">
        <f t="shared" si="0"/>
        <v>Oficina para la Inspección</v>
      </c>
      <c r="C25" s="322"/>
      <c r="D25" s="169" t="str">
        <f t="shared" si="1"/>
        <v>Un</v>
      </c>
      <c r="E25" s="170">
        <f t="shared" si="2"/>
        <v>0</v>
      </c>
      <c r="F25" s="171">
        <f t="shared" si="3"/>
        <v>0</v>
      </c>
      <c r="G25" s="129">
        <f t="shared" si="4"/>
        <v>0</v>
      </c>
      <c r="H25" s="129">
        <f t="shared" si="6"/>
        <v>0</v>
      </c>
      <c r="I25" s="172">
        <f t="shared" si="5"/>
        <v>0</v>
      </c>
    </row>
    <row r="26" spans="1:9" ht="24.9" customHeight="1" x14ac:dyDescent="0.25">
      <c r="A26" s="148" t="str">
        <f>Datos!B34</f>
        <v>1.2.3</v>
      </c>
      <c r="B26" s="321" t="str">
        <f t="shared" si="0"/>
        <v>Cegado de Pozos Absorbentes o Negros, Cámaras, Zanjas o excavaciones</v>
      </c>
      <c r="C26" s="322"/>
      <c r="D26" s="169" t="str">
        <f t="shared" si="1"/>
        <v>gl</v>
      </c>
      <c r="E26" s="170">
        <f t="shared" si="2"/>
        <v>0</v>
      </c>
      <c r="F26" s="171">
        <f t="shared" si="3"/>
        <v>0</v>
      </c>
      <c r="G26" s="129">
        <f t="shared" si="4"/>
        <v>0</v>
      </c>
      <c r="H26" s="129">
        <f t="shared" si="6"/>
        <v>0</v>
      </c>
      <c r="I26" s="172">
        <f t="shared" si="5"/>
        <v>0</v>
      </c>
    </row>
    <row r="27" spans="1:9" ht="24.9" customHeight="1" x14ac:dyDescent="0.25">
      <c r="A27" s="148" t="str">
        <f>Datos!B35</f>
        <v>1.2.5</v>
      </c>
      <c r="B27" s="321" t="str">
        <f t="shared" si="0"/>
        <v>Vallados y Cierres Perimetrales</v>
      </c>
      <c r="C27" s="322"/>
      <c r="D27" s="169" t="str">
        <f t="shared" si="1"/>
        <v>gl</v>
      </c>
      <c r="E27" s="170">
        <f t="shared" si="2"/>
        <v>0</v>
      </c>
      <c r="F27" s="171">
        <f t="shared" si="3"/>
        <v>0</v>
      </c>
      <c r="G27" s="129">
        <f t="shared" si="4"/>
        <v>0</v>
      </c>
      <c r="H27" s="129">
        <f t="shared" si="6"/>
        <v>0</v>
      </c>
      <c r="I27" s="172">
        <f t="shared" si="5"/>
        <v>0</v>
      </c>
    </row>
    <row r="28" spans="1:9" ht="24.9" customHeight="1" x14ac:dyDescent="0.25">
      <c r="A28" s="148" t="str">
        <f>Datos!B36</f>
        <v>1.3</v>
      </c>
      <c r="B28" s="321" t="str">
        <f t="shared" si="0"/>
        <v>Actividades complementarias</v>
      </c>
      <c r="C28" s="322"/>
      <c r="D28" s="169">
        <f t="shared" si="1"/>
        <v>0</v>
      </c>
      <c r="E28" s="170">
        <f t="shared" si="2"/>
        <v>0</v>
      </c>
      <c r="F28" s="171">
        <f t="shared" si="3"/>
        <v>0</v>
      </c>
      <c r="G28" s="129">
        <f t="shared" si="4"/>
        <v>0</v>
      </c>
      <c r="H28" s="129">
        <f t="shared" si="6"/>
        <v>0</v>
      </c>
      <c r="I28" s="172">
        <f t="shared" si="5"/>
        <v>0</v>
      </c>
    </row>
    <row r="29" spans="1:9" ht="24.9" customHeight="1" x14ac:dyDescent="0.25">
      <c r="A29" s="148" t="str">
        <f>Datos!B37</f>
        <v>1.3.1</v>
      </c>
      <c r="B29" s="321" t="str">
        <f t="shared" si="0"/>
        <v>Vigilancia y alumbrado de obra</v>
      </c>
      <c r="C29" s="322"/>
      <c r="D29" s="169" t="str">
        <f t="shared" si="1"/>
        <v>Un</v>
      </c>
      <c r="E29" s="170">
        <f t="shared" si="2"/>
        <v>0</v>
      </c>
      <c r="F29" s="171">
        <f t="shared" si="3"/>
        <v>0</v>
      </c>
      <c r="G29" s="129">
        <f t="shared" si="4"/>
        <v>0</v>
      </c>
      <c r="H29" s="129">
        <f t="shared" si="6"/>
        <v>0</v>
      </c>
      <c r="I29" s="172">
        <f t="shared" si="5"/>
        <v>0</v>
      </c>
    </row>
    <row r="30" spans="1:9" ht="24.9" customHeight="1" x14ac:dyDescent="0.25">
      <c r="A30" s="148" t="str">
        <f>Datos!B38</f>
        <v>1.3.2</v>
      </c>
      <c r="B30" s="321" t="str">
        <f t="shared" si="0"/>
        <v>Energia de obra. Agua para construcción</v>
      </c>
      <c r="C30" s="322"/>
      <c r="D30" s="169" t="str">
        <f t="shared" si="1"/>
        <v>Un</v>
      </c>
      <c r="E30" s="170">
        <f t="shared" si="2"/>
        <v>0</v>
      </c>
      <c r="F30" s="171">
        <f t="shared" si="3"/>
        <v>0</v>
      </c>
      <c r="G30" s="129">
        <f t="shared" si="4"/>
        <v>0</v>
      </c>
      <c r="H30" s="129">
        <f t="shared" si="6"/>
        <v>0</v>
      </c>
      <c r="I30" s="172">
        <f t="shared" si="5"/>
        <v>0</v>
      </c>
    </row>
    <row r="31" spans="1:9" ht="24.9" customHeight="1" x14ac:dyDescent="0.25">
      <c r="A31" s="148" t="str">
        <f>Datos!B39</f>
        <v>1.3.3</v>
      </c>
      <c r="B31" s="321" t="str">
        <f t="shared" si="0"/>
        <v>Medidas de Seguridad</v>
      </c>
      <c r="C31" s="322"/>
      <c r="D31" s="169" t="str">
        <f t="shared" si="1"/>
        <v>Un</v>
      </c>
      <c r="E31" s="170">
        <f t="shared" si="2"/>
        <v>0</v>
      </c>
      <c r="F31" s="171">
        <f t="shared" si="3"/>
        <v>0</v>
      </c>
      <c r="G31" s="129">
        <f t="shared" si="4"/>
        <v>0</v>
      </c>
      <c r="H31" s="129">
        <f t="shared" si="6"/>
        <v>0</v>
      </c>
      <c r="I31" s="172">
        <f t="shared" si="5"/>
        <v>0</v>
      </c>
    </row>
    <row r="32" spans="1:9" ht="24.9" customHeight="1" x14ac:dyDescent="0.25">
      <c r="A32" s="148" t="str">
        <f>Datos!B40</f>
        <v>1.4</v>
      </c>
      <c r="B32" s="321" t="str">
        <f t="shared" si="0"/>
        <v>Cumplimiento Plan de Gestión Ambiental y Social. Condiciones de Higiene y Seguridad</v>
      </c>
      <c r="C32" s="322"/>
      <c r="D32" s="169">
        <f t="shared" si="1"/>
        <v>0</v>
      </c>
      <c r="E32" s="170">
        <f t="shared" si="2"/>
        <v>0</v>
      </c>
      <c r="F32" s="171">
        <f t="shared" si="3"/>
        <v>0</v>
      </c>
      <c r="G32" s="129">
        <f t="shared" si="4"/>
        <v>0</v>
      </c>
      <c r="H32" s="129">
        <f t="shared" si="6"/>
        <v>0</v>
      </c>
      <c r="I32" s="172">
        <f t="shared" si="5"/>
        <v>0</v>
      </c>
    </row>
    <row r="33" spans="1:9" ht="24.9" customHeight="1" x14ac:dyDescent="0.25">
      <c r="A33" s="148" t="str">
        <f>Datos!B41</f>
        <v>1.4.1</v>
      </c>
      <c r="B33" s="321" t="str">
        <f t="shared" si="0"/>
        <v>Plan de Manejo Ambiental</v>
      </c>
      <c r="C33" s="322"/>
      <c r="D33" s="169" t="str">
        <f t="shared" si="1"/>
        <v>gl</v>
      </c>
      <c r="E33" s="170">
        <f t="shared" si="2"/>
        <v>0</v>
      </c>
      <c r="F33" s="171">
        <f t="shared" si="3"/>
        <v>0</v>
      </c>
      <c r="G33" s="129">
        <f t="shared" si="4"/>
        <v>0</v>
      </c>
      <c r="H33" s="129">
        <f t="shared" si="6"/>
        <v>0</v>
      </c>
      <c r="I33" s="172">
        <f t="shared" si="5"/>
        <v>0</v>
      </c>
    </row>
    <row r="34" spans="1:9" ht="24.9" customHeight="1" x14ac:dyDescent="0.25">
      <c r="A34" s="148" t="str">
        <f>Datos!B42</f>
        <v>1.4.2</v>
      </c>
      <c r="B34" s="321" t="str">
        <f t="shared" si="0"/>
        <v>Permiso Ambiental</v>
      </c>
      <c r="C34" s="322"/>
      <c r="D34" s="169" t="str">
        <f t="shared" si="1"/>
        <v>mes</v>
      </c>
      <c r="E34" s="170">
        <f t="shared" si="2"/>
        <v>0</v>
      </c>
      <c r="F34" s="171">
        <f t="shared" si="3"/>
        <v>0</v>
      </c>
      <c r="G34" s="129">
        <f t="shared" si="4"/>
        <v>0</v>
      </c>
      <c r="H34" s="129">
        <f t="shared" si="6"/>
        <v>0</v>
      </c>
      <c r="I34" s="172">
        <f t="shared" si="5"/>
        <v>0</v>
      </c>
    </row>
    <row r="35" spans="1:9" ht="24.9" customHeight="1" x14ac:dyDescent="0.25">
      <c r="A35" s="148" t="str">
        <f>Datos!B43</f>
        <v>1.4.3</v>
      </c>
      <c r="B35" s="321" t="str">
        <f t="shared" si="0"/>
        <v>Seguimiento Pmas</v>
      </c>
      <c r="C35" s="322"/>
      <c r="D35" s="169" t="str">
        <f t="shared" si="1"/>
        <v>mes</v>
      </c>
      <c r="E35" s="170">
        <f t="shared" si="2"/>
        <v>0</v>
      </c>
      <c r="F35" s="171">
        <f t="shared" si="3"/>
        <v>0</v>
      </c>
      <c r="G35" s="129">
        <f t="shared" si="4"/>
        <v>0</v>
      </c>
      <c r="H35" s="129">
        <f t="shared" si="6"/>
        <v>0</v>
      </c>
      <c r="I35" s="172">
        <f t="shared" si="5"/>
        <v>0</v>
      </c>
    </row>
    <row r="36" spans="1:9" ht="24.9" customHeight="1" x14ac:dyDescent="0.25">
      <c r="A36" s="148">
        <f>Datos!B44</f>
        <v>2</v>
      </c>
      <c r="B36" s="321" t="str">
        <f t="shared" si="0"/>
        <v>MOVIMIENTO DE SUELOS</v>
      </c>
      <c r="C36" s="322"/>
      <c r="D36" s="169">
        <f t="shared" si="1"/>
        <v>0</v>
      </c>
      <c r="E36" s="170">
        <f t="shared" si="2"/>
        <v>0</v>
      </c>
      <c r="F36" s="171">
        <f t="shared" si="3"/>
        <v>0</v>
      </c>
      <c r="G36" s="129">
        <f t="shared" si="4"/>
        <v>0</v>
      </c>
      <c r="H36" s="129">
        <f t="shared" si="6"/>
        <v>0</v>
      </c>
      <c r="I36" s="172">
        <f t="shared" si="5"/>
        <v>0</v>
      </c>
    </row>
    <row r="37" spans="1:9" ht="24.9" customHeight="1" x14ac:dyDescent="0.25">
      <c r="A37" s="148" t="str">
        <f>Datos!B45</f>
        <v>2.1</v>
      </c>
      <c r="B37" s="321" t="str">
        <f t="shared" si="0"/>
        <v>Terraplenamientos, Rellenos y Compactación</v>
      </c>
      <c r="C37" s="322"/>
      <c r="D37" s="169">
        <f t="shared" si="1"/>
        <v>0</v>
      </c>
      <c r="E37" s="170">
        <f t="shared" si="2"/>
        <v>0</v>
      </c>
      <c r="F37" s="171">
        <f t="shared" si="3"/>
        <v>0</v>
      </c>
      <c r="G37" s="129">
        <f t="shared" si="4"/>
        <v>0</v>
      </c>
      <c r="H37" s="129">
        <f t="shared" si="6"/>
        <v>0</v>
      </c>
      <c r="I37" s="172">
        <f t="shared" si="5"/>
        <v>0</v>
      </c>
    </row>
    <row r="38" spans="1:9" ht="24.9" customHeight="1" x14ac:dyDescent="0.25">
      <c r="A38" s="148" t="str">
        <f>Datos!B46</f>
        <v>2.1.1</v>
      </c>
      <c r="B38" s="321" t="str">
        <f t="shared" si="0"/>
        <v>Relleno Bajo Contrapiso</v>
      </c>
      <c r="C38" s="322"/>
      <c r="D38" s="169" t="str">
        <f t="shared" si="1"/>
        <v>m3</v>
      </c>
      <c r="E38" s="170">
        <f t="shared" si="2"/>
        <v>0</v>
      </c>
      <c r="F38" s="171">
        <f t="shared" si="3"/>
        <v>0</v>
      </c>
      <c r="G38" s="129">
        <f t="shared" si="4"/>
        <v>0</v>
      </c>
      <c r="H38" s="129">
        <f t="shared" si="6"/>
        <v>0</v>
      </c>
      <c r="I38" s="172">
        <f t="shared" si="5"/>
        <v>0</v>
      </c>
    </row>
    <row r="39" spans="1:9" ht="24.9" customHeight="1" x14ac:dyDescent="0.25">
      <c r="A39" s="148" t="str">
        <f>Datos!B47</f>
        <v>2.1.2</v>
      </c>
      <c r="B39" s="321" t="str">
        <f t="shared" si="0"/>
        <v>Relleno de Zanjas y Conductos</v>
      </c>
      <c r="C39" s="322"/>
      <c r="D39" s="169" t="str">
        <f t="shared" si="1"/>
        <v>m3</v>
      </c>
      <c r="E39" s="170">
        <f t="shared" si="2"/>
        <v>0</v>
      </c>
      <c r="F39" s="171">
        <f t="shared" si="3"/>
        <v>0</v>
      </c>
      <c r="G39" s="129">
        <f t="shared" si="4"/>
        <v>0</v>
      </c>
      <c r="H39" s="129">
        <f t="shared" si="6"/>
        <v>0</v>
      </c>
      <c r="I39" s="172">
        <f t="shared" si="5"/>
        <v>0</v>
      </c>
    </row>
    <row r="40" spans="1:9" ht="24.9" customHeight="1" x14ac:dyDescent="0.25">
      <c r="A40" s="148" t="str">
        <f>Datos!B48</f>
        <v>2.1.3</v>
      </c>
      <c r="B40" s="321" t="str">
        <f t="shared" si="0"/>
        <v>Nivelación del Terreno</v>
      </c>
      <c r="C40" s="322"/>
      <c r="D40" s="169" t="str">
        <f t="shared" si="1"/>
        <v>m3</v>
      </c>
      <c r="E40" s="170">
        <f t="shared" si="2"/>
        <v>0</v>
      </c>
      <c r="F40" s="171">
        <f t="shared" si="3"/>
        <v>0</v>
      </c>
      <c r="G40" s="129">
        <f t="shared" si="4"/>
        <v>0</v>
      </c>
      <c r="H40" s="129">
        <f t="shared" si="6"/>
        <v>0</v>
      </c>
      <c r="I40" s="172">
        <f t="shared" si="5"/>
        <v>0</v>
      </c>
    </row>
    <row r="41" spans="1:9" ht="24.9" customHeight="1" x14ac:dyDescent="0.25">
      <c r="A41" s="148" t="str">
        <f>Datos!B49</f>
        <v>2.1.4</v>
      </c>
      <c r="B41" s="321" t="str">
        <f t="shared" si="0"/>
        <v xml:space="preserve">Terraplenamientos  </v>
      </c>
      <c r="C41" s="322"/>
      <c r="D41" s="169" t="str">
        <f t="shared" si="1"/>
        <v>m3</v>
      </c>
      <c r="E41" s="170">
        <f t="shared" si="2"/>
        <v>0</v>
      </c>
      <c r="F41" s="171">
        <f t="shared" si="3"/>
        <v>0</v>
      </c>
      <c r="G41" s="129">
        <f t="shared" si="4"/>
        <v>0</v>
      </c>
      <c r="H41" s="129">
        <f t="shared" si="6"/>
        <v>0</v>
      </c>
      <c r="I41" s="172">
        <f t="shared"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f t="shared" si="4"/>
        <v>0</v>
      </c>
      <c r="H42" s="129">
        <f t="shared" si="6"/>
        <v>0</v>
      </c>
      <c r="I42" s="172">
        <f t="shared" si="5"/>
        <v>0</v>
      </c>
    </row>
    <row r="43" spans="1:9" ht="24.9" customHeight="1" x14ac:dyDescent="0.25">
      <c r="A43" s="148">
        <f>Datos!B51</f>
        <v>3</v>
      </c>
      <c r="B43" s="321" t="str">
        <f t="shared" si="0"/>
        <v>ESTRUCTURA RESISTENTE</v>
      </c>
      <c r="C43" s="322"/>
      <c r="D43" s="169">
        <f t="shared" si="1"/>
        <v>0</v>
      </c>
      <c r="E43" s="170">
        <f t="shared" si="2"/>
        <v>0</v>
      </c>
      <c r="F43" s="171">
        <f t="shared" si="3"/>
        <v>0</v>
      </c>
      <c r="G43" s="129">
        <f t="shared" si="4"/>
        <v>0</v>
      </c>
      <c r="H43" s="129">
        <f t="shared" si="6"/>
        <v>0</v>
      </c>
      <c r="I43" s="172">
        <f t="shared"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f t="shared" si="4"/>
        <v>0</v>
      </c>
      <c r="H44" s="129">
        <f t="shared" si="6"/>
        <v>0</v>
      </c>
      <c r="I44" s="172">
        <f t="shared"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f t="shared" si="4"/>
        <v>0</v>
      </c>
      <c r="H45" s="129">
        <f t="shared" si="6"/>
        <v>0</v>
      </c>
      <c r="I45" s="172">
        <f t="shared" si="5"/>
        <v>0</v>
      </c>
    </row>
    <row r="46" spans="1:9" ht="24.9" customHeight="1" x14ac:dyDescent="0.25">
      <c r="A46" s="148" t="str">
        <f>Datos!B54</f>
        <v>3.1.4</v>
      </c>
      <c r="B46" s="321" t="str">
        <f t="shared" si="0"/>
        <v>Hormigones para plateas, zapatas, bases y vigas de fundación</v>
      </c>
      <c r="C46" s="322"/>
      <c r="D46" s="169" t="str">
        <f t="shared" si="1"/>
        <v>m3</v>
      </c>
      <c r="E46" s="170">
        <f t="shared" si="2"/>
        <v>0</v>
      </c>
      <c r="F46" s="171">
        <f t="shared" si="3"/>
        <v>0</v>
      </c>
      <c r="G46" s="129">
        <f t="shared" si="4"/>
        <v>0</v>
      </c>
      <c r="H46" s="129">
        <f t="shared" si="6"/>
        <v>0</v>
      </c>
      <c r="I46" s="172">
        <f t="shared" si="5"/>
        <v>0</v>
      </c>
    </row>
    <row r="47" spans="1:9" ht="24.9" customHeight="1" x14ac:dyDescent="0.25">
      <c r="A47" s="148" t="str">
        <f>Datos!B55</f>
        <v>3.1.5</v>
      </c>
      <c r="B47" s="321" t="str">
        <f t="shared" si="0"/>
        <v>Hormigones para vigas de arriostramiento</v>
      </c>
      <c r="C47" s="322"/>
      <c r="D47" s="169" t="str">
        <f t="shared" si="1"/>
        <v>m3</v>
      </c>
      <c r="E47" s="170">
        <f t="shared" si="2"/>
        <v>0</v>
      </c>
      <c r="F47" s="171">
        <f t="shared" si="3"/>
        <v>0</v>
      </c>
      <c r="G47" s="129">
        <f t="shared" si="4"/>
        <v>0</v>
      </c>
      <c r="H47" s="129">
        <f t="shared" si="6"/>
        <v>0</v>
      </c>
      <c r="I47" s="172">
        <f t="shared" si="5"/>
        <v>0</v>
      </c>
    </row>
    <row r="48" spans="1:9" ht="24.9" customHeight="1" x14ac:dyDescent="0.25">
      <c r="A48" s="148" t="str">
        <f>Datos!B56</f>
        <v>3.1.6</v>
      </c>
      <c r="B48" s="321" t="str">
        <f t="shared" si="0"/>
        <v>Hormigones para columnas de carga</v>
      </c>
      <c r="C48" s="322"/>
      <c r="D48" s="169" t="str">
        <f t="shared" si="1"/>
        <v>m3</v>
      </c>
      <c r="E48" s="170">
        <f t="shared" si="2"/>
        <v>0</v>
      </c>
      <c r="F48" s="171">
        <f t="shared" si="3"/>
        <v>0</v>
      </c>
      <c r="G48" s="129">
        <f t="shared" si="4"/>
        <v>0</v>
      </c>
      <c r="H48" s="129">
        <f t="shared" si="6"/>
        <v>0</v>
      </c>
      <c r="I48" s="172">
        <f t="shared" si="5"/>
        <v>0</v>
      </c>
    </row>
    <row r="49" spans="1:9" ht="24.9" customHeight="1" x14ac:dyDescent="0.25">
      <c r="A49" s="148" t="str">
        <f>Datos!B57</f>
        <v>3.1.7</v>
      </c>
      <c r="B49" s="321" t="str">
        <f t="shared" si="0"/>
        <v>Hormigones para columnas de encadenado</v>
      </c>
      <c r="C49" s="322"/>
      <c r="D49" s="169" t="str">
        <f t="shared" si="1"/>
        <v>m3</v>
      </c>
      <c r="E49" s="170">
        <f t="shared" si="2"/>
        <v>0</v>
      </c>
      <c r="F49" s="171">
        <f t="shared" si="3"/>
        <v>0</v>
      </c>
      <c r="G49" s="129">
        <f t="shared" si="4"/>
        <v>0</v>
      </c>
      <c r="H49" s="129">
        <f t="shared" si="6"/>
        <v>0</v>
      </c>
      <c r="I49" s="172">
        <f t="shared" si="5"/>
        <v>0</v>
      </c>
    </row>
    <row r="50" spans="1:9" ht="24.9" customHeight="1" x14ac:dyDescent="0.25">
      <c r="A50" s="148" t="str">
        <f>Datos!B58</f>
        <v>3.1.8</v>
      </c>
      <c r="B50" s="321" t="str">
        <f t="shared" ref="B50:B81" si="7">IFERROR(VLOOKUP(A50,Tabla_Datos,2,FALSE),"")</f>
        <v>Hormigones para vigas  de carga</v>
      </c>
      <c r="C50" s="322"/>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 customHeight="1" x14ac:dyDescent="0.25">
      <c r="A51" s="148" t="str">
        <f>Datos!B59</f>
        <v>3.1.9</v>
      </c>
      <c r="B51" s="321" t="str">
        <f t="shared" si="7"/>
        <v>Hormigones para vigas de encadenado</v>
      </c>
      <c r="C51" s="322"/>
      <c r="D51" s="169" t="str">
        <f t="shared" si="8"/>
        <v>m3</v>
      </c>
      <c r="E51" s="170">
        <f t="shared" si="9"/>
        <v>0</v>
      </c>
      <c r="F51" s="171">
        <f t="shared" si="10"/>
        <v>0</v>
      </c>
      <c r="G51" s="129">
        <f t="shared" si="11"/>
        <v>0</v>
      </c>
      <c r="H51" s="129">
        <f t="shared" si="6"/>
        <v>0</v>
      </c>
      <c r="I51" s="172">
        <f t="shared" si="12"/>
        <v>0</v>
      </c>
    </row>
    <row r="52" spans="1:9" ht="24.9" customHeight="1" x14ac:dyDescent="0.25">
      <c r="A52" s="148" t="str">
        <f>Datos!B60</f>
        <v>3.1.10</v>
      </c>
      <c r="B52" s="321" t="str">
        <f t="shared" si="7"/>
        <v>Hormigones para losas</v>
      </c>
      <c r="C52" s="322"/>
      <c r="D52" s="169" t="str">
        <f t="shared" si="8"/>
        <v>m3</v>
      </c>
      <c r="E52" s="170">
        <f t="shared" si="9"/>
        <v>0</v>
      </c>
      <c r="F52" s="171">
        <f t="shared" si="10"/>
        <v>0</v>
      </c>
      <c r="G52" s="129">
        <f t="shared" si="11"/>
        <v>0</v>
      </c>
      <c r="H52" s="129">
        <f t="shared" si="6"/>
        <v>0</v>
      </c>
      <c r="I52" s="172">
        <f t="shared" si="12"/>
        <v>0</v>
      </c>
    </row>
    <row r="53" spans="1:9" ht="24.9" customHeight="1" x14ac:dyDescent="0.25">
      <c r="A53" s="148" t="str">
        <f>Datos!B61</f>
        <v>3.2</v>
      </c>
      <c r="B53" s="321" t="str">
        <f t="shared" si="7"/>
        <v>Estructuras  metálicas</v>
      </c>
      <c r="C53" s="322"/>
      <c r="D53" s="169">
        <f t="shared" si="8"/>
        <v>0</v>
      </c>
      <c r="E53" s="170">
        <f t="shared" si="9"/>
        <v>0</v>
      </c>
      <c r="F53" s="171">
        <f t="shared" si="10"/>
        <v>0</v>
      </c>
      <c r="G53" s="129">
        <f t="shared" si="11"/>
        <v>0</v>
      </c>
      <c r="H53" s="129">
        <f t="shared" si="6"/>
        <v>0</v>
      </c>
      <c r="I53" s="172">
        <f t="shared" si="12"/>
        <v>0</v>
      </c>
    </row>
    <row r="54" spans="1:9" ht="24.9" customHeight="1" x14ac:dyDescent="0.25">
      <c r="A54" s="148" t="str">
        <f>Datos!B62</f>
        <v>3.2.1</v>
      </c>
      <c r="B54" s="321" t="str">
        <f t="shared" si="7"/>
        <v>Vigas, correas, y cerramiento</v>
      </c>
      <c r="C54" s="322"/>
      <c r="D54" s="169" t="str">
        <f t="shared" si="8"/>
        <v>m2</v>
      </c>
      <c r="E54" s="170">
        <f t="shared" si="9"/>
        <v>0</v>
      </c>
      <c r="F54" s="171">
        <f t="shared" si="10"/>
        <v>0</v>
      </c>
      <c r="G54" s="129">
        <f t="shared" si="11"/>
        <v>0</v>
      </c>
      <c r="H54" s="129">
        <f t="shared" si="6"/>
        <v>0</v>
      </c>
      <c r="I54" s="172">
        <f t="shared" si="12"/>
        <v>0</v>
      </c>
    </row>
    <row r="55" spans="1:9" ht="24.9" customHeight="1" x14ac:dyDescent="0.25">
      <c r="A55" s="148" t="str">
        <f>Datos!B63</f>
        <v>3.2.2</v>
      </c>
      <c r="B55" s="321" t="str">
        <f t="shared" si="7"/>
        <v>Estructura metálica de Torre de Tanque</v>
      </c>
      <c r="C55" s="322"/>
      <c r="D55" s="169" t="str">
        <f t="shared" si="8"/>
        <v>m2</v>
      </c>
      <c r="E55" s="170">
        <f t="shared" si="9"/>
        <v>0</v>
      </c>
      <c r="F55" s="171">
        <f t="shared" si="10"/>
        <v>0</v>
      </c>
      <c r="G55" s="129">
        <f t="shared" si="11"/>
        <v>0</v>
      </c>
      <c r="H55" s="129">
        <f t="shared" si="6"/>
        <v>0</v>
      </c>
      <c r="I55" s="172">
        <f t="shared" si="12"/>
        <v>0</v>
      </c>
    </row>
    <row r="56" spans="1:9" ht="24.9" customHeight="1" x14ac:dyDescent="0.25">
      <c r="A56" s="148" t="str">
        <f>Datos!B64</f>
        <v>3.2.4</v>
      </c>
      <c r="B56" s="321" t="str">
        <f t="shared" si="7"/>
        <v>Pérgolas metálicas</v>
      </c>
      <c r="C56" s="322"/>
      <c r="D56" s="169" t="str">
        <f t="shared" si="8"/>
        <v>m2</v>
      </c>
      <c r="E56" s="170">
        <f t="shared" si="9"/>
        <v>0</v>
      </c>
      <c r="F56" s="171">
        <f t="shared" si="10"/>
        <v>0</v>
      </c>
      <c r="G56" s="129">
        <f t="shared" si="11"/>
        <v>0</v>
      </c>
      <c r="H56" s="129">
        <f t="shared" si="6"/>
        <v>0</v>
      </c>
      <c r="I56" s="172">
        <f t="shared" si="12"/>
        <v>0</v>
      </c>
    </row>
    <row r="57" spans="1:9" ht="24.9" customHeight="1" x14ac:dyDescent="0.25">
      <c r="A57" s="148">
        <f>Datos!B65</f>
        <v>4</v>
      </c>
      <c r="B57" s="321" t="str">
        <f t="shared" si="7"/>
        <v xml:space="preserve"> ALBAÑILERÍA</v>
      </c>
      <c r="C57" s="322"/>
      <c r="D57" s="169">
        <f t="shared" si="8"/>
        <v>0</v>
      </c>
      <c r="E57" s="170">
        <f t="shared" si="9"/>
        <v>0</v>
      </c>
      <c r="F57" s="171">
        <f t="shared" si="10"/>
        <v>0</v>
      </c>
      <c r="G57" s="129">
        <f t="shared" si="11"/>
        <v>0</v>
      </c>
      <c r="H57" s="129">
        <f t="shared" si="6"/>
        <v>0</v>
      </c>
      <c r="I57" s="172">
        <f t="shared" si="12"/>
        <v>0</v>
      </c>
    </row>
    <row r="58" spans="1:9" ht="24.9" customHeight="1" x14ac:dyDescent="0.25">
      <c r="A58" s="148" t="str">
        <f>Datos!B66</f>
        <v>4.1</v>
      </c>
      <c r="B58" s="321" t="str">
        <f t="shared" si="7"/>
        <v>Muros</v>
      </c>
      <c r="C58" s="322"/>
      <c r="D58" s="169">
        <f t="shared" si="8"/>
        <v>0</v>
      </c>
      <c r="E58" s="170">
        <f t="shared" si="9"/>
        <v>0</v>
      </c>
      <c r="F58" s="171">
        <f t="shared" si="10"/>
        <v>0</v>
      </c>
      <c r="G58" s="129">
        <f t="shared" si="11"/>
        <v>0</v>
      </c>
      <c r="H58" s="129">
        <f t="shared" si="6"/>
        <v>0</v>
      </c>
      <c r="I58" s="172">
        <f t="shared" si="12"/>
        <v>0</v>
      </c>
    </row>
    <row r="59" spans="1:9" ht="24.9" customHeight="1" x14ac:dyDescent="0.25">
      <c r="A59" s="148" t="str">
        <f>Datos!B67</f>
        <v>4.1.3</v>
      </c>
      <c r="B59" s="321" t="str">
        <f t="shared" si="7"/>
        <v>Mamposterías  de 0,20 m</v>
      </c>
      <c r="C59" s="322"/>
      <c r="D59" s="169" t="str">
        <f t="shared" si="8"/>
        <v>m2</v>
      </c>
      <c r="E59" s="170">
        <f t="shared" si="9"/>
        <v>0</v>
      </c>
      <c r="F59" s="171">
        <f t="shared" si="10"/>
        <v>0</v>
      </c>
      <c r="G59" s="129">
        <f t="shared" si="11"/>
        <v>0</v>
      </c>
      <c r="H59" s="129">
        <f t="shared" si="6"/>
        <v>0</v>
      </c>
      <c r="I59" s="172">
        <f t="shared" si="12"/>
        <v>0</v>
      </c>
    </row>
    <row r="60" spans="1:9" ht="24.9" customHeight="1" x14ac:dyDescent="0.25">
      <c r="A60" s="148" t="str">
        <f>Datos!B68</f>
        <v>4.2</v>
      </c>
      <c r="B60" s="321" t="str">
        <f t="shared" si="7"/>
        <v>Tabiques</v>
      </c>
      <c r="C60" s="322"/>
      <c r="D60" s="169">
        <f t="shared" si="8"/>
        <v>0</v>
      </c>
      <c r="E60" s="170">
        <f t="shared" si="9"/>
        <v>0</v>
      </c>
      <c r="F60" s="171">
        <f t="shared" si="10"/>
        <v>0</v>
      </c>
      <c r="G60" s="129">
        <f t="shared" si="11"/>
        <v>0</v>
      </c>
      <c r="H60" s="129">
        <f t="shared" si="6"/>
        <v>0</v>
      </c>
      <c r="I60" s="172">
        <f t="shared" si="12"/>
        <v>0</v>
      </c>
    </row>
    <row r="61" spans="1:9" ht="24.9" customHeight="1" x14ac:dyDescent="0.25">
      <c r="A61" s="148" t="str">
        <f>Datos!B69</f>
        <v>4.2.2</v>
      </c>
      <c r="B61" s="321" t="str">
        <f t="shared" si="7"/>
        <v>Tabiques de  Hº Aº</v>
      </c>
      <c r="C61" s="322"/>
      <c r="D61" s="169" t="str">
        <f t="shared" si="8"/>
        <v>m2</v>
      </c>
      <c r="E61" s="170">
        <f t="shared" si="9"/>
        <v>0</v>
      </c>
      <c r="F61" s="171">
        <f t="shared" si="10"/>
        <v>0</v>
      </c>
      <c r="G61" s="129">
        <f t="shared" si="11"/>
        <v>0</v>
      </c>
      <c r="H61" s="129">
        <f t="shared" si="6"/>
        <v>0</v>
      </c>
      <c r="I61" s="172">
        <f t="shared" si="12"/>
        <v>0</v>
      </c>
    </row>
    <row r="62" spans="1:9" ht="24.9" customHeight="1" x14ac:dyDescent="0.25">
      <c r="A62" s="148" t="str">
        <f>Datos!B70</f>
        <v>4.4</v>
      </c>
      <c r="B62" s="321" t="str">
        <f t="shared" si="7"/>
        <v>Aislaciones</v>
      </c>
      <c r="C62" s="322"/>
      <c r="D62" s="169">
        <f t="shared" si="8"/>
        <v>0</v>
      </c>
      <c r="E62" s="170">
        <f t="shared" si="9"/>
        <v>0</v>
      </c>
      <c r="F62" s="171">
        <f t="shared" si="10"/>
        <v>0</v>
      </c>
      <c r="G62" s="129">
        <f t="shared" si="11"/>
        <v>0</v>
      </c>
      <c r="H62" s="129">
        <f t="shared" si="6"/>
        <v>0</v>
      </c>
      <c r="I62" s="172">
        <f t="shared" si="12"/>
        <v>0</v>
      </c>
    </row>
    <row r="63" spans="1:9" ht="24.9" customHeight="1" x14ac:dyDescent="0.25">
      <c r="A63" s="148" t="str">
        <f>Datos!B71</f>
        <v>4.4.1</v>
      </c>
      <c r="B63" s="321" t="str">
        <f t="shared" si="7"/>
        <v>Capa Aisladora Horizontal y Vertical</v>
      </c>
      <c r="C63" s="322"/>
      <c r="D63" s="169" t="str">
        <f t="shared" si="8"/>
        <v>m2</v>
      </c>
      <c r="E63" s="170">
        <f t="shared" si="9"/>
        <v>0</v>
      </c>
      <c r="F63" s="171">
        <f t="shared" si="10"/>
        <v>0</v>
      </c>
      <c r="G63" s="129">
        <f t="shared" si="11"/>
        <v>0</v>
      </c>
      <c r="H63" s="129">
        <f t="shared" si="6"/>
        <v>0</v>
      </c>
      <c r="I63" s="172">
        <f t="shared" si="12"/>
        <v>0</v>
      </c>
    </row>
    <row r="64" spans="1:9" ht="24.9" customHeight="1" x14ac:dyDescent="0.25">
      <c r="A64" s="148" t="str">
        <f>Datos!B72</f>
        <v>4.5</v>
      </c>
      <c r="B64" s="321" t="str">
        <f t="shared" si="7"/>
        <v>Revoques</v>
      </c>
      <c r="C64" s="322"/>
      <c r="D64" s="169">
        <f t="shared" si="8"/>
        <v>0</v>
      </c>
      <c r="E64" s="170">
        <f t="shared" si="9"/>
        <v>0</v>
      </c>
      <c r="F64" s="171">
        <f t="shared" si="10"/>
        <v>0</v>
      </c>
      <c r="G64" s="129">
        <f t="shared" si="11"/>
        <v>0</v>
      </c>
      <c r="H64" s="129">
        <f t="shared" si="6"/>
        <v>0</v>
      </c>
      <c r="I64" s="172">
        <f t="shared" si="12"/>
        <v>0</v>
      </c>
    </row>
    <row r="65" spans="1:9" ht="24.9" customHeight="1" x14ac:dyDescent="0.25">
      <c r="A65" s="148" t="str">
        <f>Datos!B73</f>
        <v>4.5.1</v>
      </c>
      <c r="B65" s="321" t="str">
        <f t="shared" si="7"/>
        <v>Jaharro a la cal  interior y exterior</v>
      </c>
      <c r="C65" s="322"/>
      <c r="D65" s="169" t="str">
        <f t="shared" si="8"/>
        <v>m2</v>
      </c>
      <c r="E65" s="170">
        <f t="shared" si="9"/>
        <v>0</v>
      </c>
      <c r="F65" s="171">
        <f t="shared" si="10"/>
        <v>0</v>
      </c>
      <c r="G65" s="129">
        <f t="shared" si="11"/>
        <v>0</v>
      </c>
      <c r="H65" s="129">
        <f t="shared" si="6"/>
        <v>0</v>
      </c>
      <c r="I65" s="172">
        <f t="shared" si="12"/>
        <v>0</v>
      </c>
    </row>
    <row r="66" spans="1:9" ht="24.9" customHeight="1" x14ac:dyDescent="0.25">
      <c r="A66" s="148" t="str">
        <f>Datos!B74</f>
        <v>4.5.2</v>
      </c>
      <c r="B66" s="321" t="str">
        <f t="shared" si="7"/>
        <v>Revoque  impermeable</v>
      </c>
      <c r="C66" s="322"/>
      <c r="D66" s="169" t="str">
        <f t="shared" si="8"/>
        <v>m2</v>
      </c>
      <c r="E66" s="170">
        <f t="shared" si="9"/>
        <v>0</v>
      </c>
      <c r="F66" s="171">
        <f t="shared" si="10"/>
        <v>0</v>
      </c>
      <c r="G66" s="129">
        <f t="shared" si="11"/>
        <v>0</v>
      </c>
      <c r="H66" s="129">
        <f t="shared" si="6"/>
        <v>0</v>
      </c>
      <c r="I66" s="172">
        <f t="shared" si="12"/>
        <v>0</v>
      </c>
    </row>
    <row r="67" spans="1:9" ht="24.9" customHeight="1" x14ac:dyDescent="0.25">
      <c r="A67" s="148" t="str">
        <f>Datos!B75</f>
        <v>4.5.3</v>
      </c>
      <c r="B67" s="321" t="str">
        <f t="shared" si="7"/>
        <v>Jaharro bajo revestimiento</v>
      </c>
      <c r="C67" s="322"/>
      <c r="D67" s="169" t="str">
        <f t="shared" si="8"/>
        <v>m2</v>
      </c>
      <c r="E67" s="170">
        <f t="shared" si="9"/>
        <v>0</v>
      </c>
      <c r="F67" s="171">
        <f t="shared" si="10"/>
        <v>0</v>
      </c>
      <c r="G67" s="129">
        <f t="shared" si="11"/>
        <v>0</v>
      </c>
      <c r="H67" s="129">
        <f t="shared" si="6"/>
        <v>0</v>
      </c>
      <c r="I67" s="172">
        <f t="shared" si="12"/>
        <v>0</v>
      </c>
    </row>
    <row r="68" spans="1:9" ht="24.9" customHeight="1" x14ac:dyDescent="0.25">
      <c r="A68" s="148" t="str">
        <f>Datos!B76</f>
        <v>4.5.4</v>
      </c>
      <c r="B68" s="321" t="str">
        <f t="shared" si="7"/>
        <v>Enlucidos</v>
      </c>
      <c r="C68" s="322"/>
      <c r="D68" s="169" t="str">
        <f t="shared" si="8"/>
        <v>m2</v>
      </c>
      <c r="E68" s="170">
        <f t="shared" si="9"/>
        <v>0</v>
      </c>
      <c r="F68" s="171">
        <f t="shared" si="10"/>
        <v>0</v>
      </c>
      <c r="G68" s="129">
        <f t="shared" si="11"/>
        <v>0</v>
      </c>
      <c r="H68" s="129">
        <f t="shared" si="6"/>
        <v>0</v>
      </c>
      <c r="I68" s="172">
        <f t="shared" si="12"/>
        <v>0</v>
      </c>
    </row>
    <row r="69" spans="1:9" ht="24.9" customHeight="1" x14ac:dyDescent="0.25">
      <c r="A69" s="148" t="str">
        <f>Datos!B77</f>
        <v>4.6</v>
      </c>
      <c r="B69" s="321" t="str">
        <f t="shared" si="7"/>
        <v>Contrapisos</v>
      </c>
      <c r="C69" s="322"/>
      <c r="D69" s="169">
        <f t="shared" si="8"/>
        <v>0</v>
      </c>
      <c r="E69" s="170">
        <f t="shared" si="9"/>
        <v>0</v>
      </c>
      <c r="F69" s="171">
        <f t="shared" si="10"/>
        <v>0</v>
      </c>
      <c r="G69" s="129">
        <f t="shared" si="11"/>
        <v>0</v>
      </c>
      <c r="H69" s="129">
        <f t="shared" si="6"/>
        <v>0</v>
      </c>
      <c r="I69" s="172">
        <f t="shared" si="12"/>
        <v>0</v>
      </c>
    </row>
    <row r="70" spans="1:9" ht="24.9" customHeight="1" x14ac:dyDescent="0.25">
      <c r="A70" s="148" t="str">
        <f>Datos!B78</f>
        <v>4.6.2</v>
      </c>
      <c r="B70" s="321" t="str">
        <f t="shared" si="7"/>
        <v>De hormigón armado</v>
      </c>
      <c r="C70" s="322"/>
      <c r="D70" s="169" t="str">
        <f t="shared" si="8"/>
        <v>m2</v>
      </c>
      <c r="E70" s="170">
        <f t="shared" si="9"/>
        <v>0</v>
      </c>
      <c r="F70" s="171">
        <f t="shared" si="10"/>
        <v>0</v>
      </c>
      <c r="G70" s="129">
        <f t="shared" si="11"/>
        <v>0</v>
      </c>
      <c r="H70" s="129">
        <f t="shared" si="6"/>
        <v>0</v>
      </c>
      <c r="I70" s="172">
        <f t="shared" si="12"/>
        <v>0</v>
      </c>
    </row>
    <row r="71" spans="1:9" ht="24.9" customHeight="1" x14ac:dyDescent="0.25">
      <c r="A71" s="148" t="str">
        <f>Datos!B79</f>
        <v>4.7</v>
      </c>
      <c r="B71" s="321" t="str">
        <f t="shared" si="7"/>
        <v>Antepechos</v>
      </c>
      <c r="C71" s="322"/>
      <c r="D71" s="169">
        <f t="shared" si="8"/>
        <v>0</v>
      </c>
      <c r="E71" s="170">
        <f t="shared" si="9"/>
        <v>0</v>
      </c>
      <c r="F71" s="171">
        <f t="shared" si="10"/>
        <v>0</v>
      </c>
      <c r="G71" s="129">
        <f t="shared" si="11"/>
        <v>0</v>
      </c>
      <c r="H71" s="129">
        <f t="shared" si="6"/>
        <v>0</v>
      </c>
      <c r="I71" s="172">
        <f t="shared" si="12"/>
        <v>0</v>
      </c>
    </row>
    <row r="72" spans="1:9" ht="24.9" customHeight="1" x14ac:dyDescent="0.25">
      <c r="A72" s="148" t="str">
        <f>Datos!B80</f>
        <v>4.7.1</v>
      </c>
      <c r="B72" s="321" t="str">
        <f t="shared" si="7"/>
        <v>De hormigón</v>
      </c>
      <c r="C72" s="322"/>
      <c r="D72" s="169" t="str">
        <f t="shared" si="8"/>
        <v>m2</v>
      </c>
      <c r="E72" s="170">
        <f t="shared" si="9"/>
        <v>0</v>
      </c>
      <c r="F72" s="171">
        <f t="shared" si="10"/>
        <v>0</v>
      </c>
      <c r="G72" s="129">
        <f t="shared" si="11"/>
        <v>0</v>
      </c>
      <c r="H72" s="129">
        <f t="shared" si="6"/>
        <v>0</v>
      </c>
      <c r="I72" s="172">
        <f t="shared" si="12"/>
        <v>0</v>
      </c>
    </row>
    <row r="73" spans="1:9" ht="24.9" customHeight="1" x14ac:dyDescent="0.25">
      <c r="A73" s="148">
        <f>Datos!B81</f>
        <v>5</v>
      </c>
      <c r="B73" s="321" t="str">
        <f t="shared" si="7"/>
        <v xml:space="preserve"> REVESTIMIENTOS</v>
      </c>
      <c r="C73" s="322"/>
      <c r="D73" s="169">
        <f t="shared" si="8"/>
        <v>0</v>
      </c>
      <c r="E73" s="170">
        <f t="shared" si="9"/>
        <v>0</v>
      </c>
      <c r="F73" s="171">
        <f t="shared" si="10"/>
        <v>0</v>
      </c>
      <c r="G73" s="129">
        <f t="shared" si="11"/>
        <v>0</v>
      </c>
      <c r="H73" s="129">
        <f t="shared" si="6"/>
        <v>0</v>
      </c>
      <c r="I73" s="172">
        <f t="shared" si="12"/>
        <v>0</v>
      </c>
    </row>
    <row r="74" spans="1:9" ht="24.9" customHeight="1" x14ac:dyDescent="0.25">
      <c r="A74" s="148" t="str">
        <f>Datos!B82</f>
        <v>5.1</v>
      </c>
      <c r="B74" s="321" t="str">
        <f t="shared" si="7"/>
        <v>Cerámico</v>
      </c>
      <c r="C74" s="322"/>
      <c r="D74" s="169" t="str">
        <f t="shared" si="8"/>
        <v>m2</v>
      </c>
      <c r="E74" s="170">
        <f t="shared" si="9"/>
        <v>0</v>
      </c>
      <c r="F74" s="171">
        <f t="shared" si="10"/>
        <v>0</v>
      </c>
      <c r="G74" s="129">
        <f t="shared" si="11"/>
        <v>0</v>
      </c>
      <c r="H74" s="129">
        <f t="shared" si="6"/>
        <v>0</v>
      </c>
      <c r="I74" s="172">
        <f t="shared" si="12"/>
        <v>0</v>
      </c>
    </row>
    <row r="75" spans="1:9" ht="24.9" customHeight="1" x14ac:dyDescent="0.25">
      <c r="A75" s="148" t="str">
        <f>Datos!B83</f>
        <v>5.6</v>
      </c>
      <c r="B75" s="321" t="str">
        <f t="shared" si="7"/>
        <v>Acrílico con color incorporado</v>
      </c>
      <c r="C75" s="322"/>
      <c r="D75" s="169" t="str">
        <f t="shared" si="8"/>
        <v>m2</v>
      </c>
      <c r="E75" s="170">
        <f t="shared" si="9"/>
        <v>0</v>
      </c>
      <c r="F75" s="171">
        <f t="shared" si="10"/>
        <v>0</v>
      </c>
      <c r="G75" s="129">
        <f t="shared" si="11"/>
        <v>0</v>
      </c>
      <c r="H75" s="129">
        <f t="shared" si="6"/>
        <v>0</v>
      </c>
      <c r="I75" s="172">
        <f t="shared" si="12"/>
        <v>0</v>
      </c>
    </row>
    <row r="76" spans="1:9" ht="24.9" customHeight="1" x14ac:dyDescent="0.25">
      <c r="A76" s="148">
        <f>Datos!B84</f>
        <v>6</v>
      </c>
      <c r="B76" s="321" t="str">
        <f t="shared" si="7"/>
        <v xml:space="preserve"> PISOS Y ZÓCALOS</v>
      </c>
      <c r="C76" s="322"/>
      <c r="D76" s="169">
        <f t="shared" si="8"/>
        <v>0</v>
      </c>
      <c r="E76" s="170">
        <f t="shared" si="9"/>
        <v>0</v>
      </c>
      <c r="F76" s="171">
        <f t="shared" si="10"/>
        <v>0</v>
      </c>
      <c r="G76" s="129">
        <f t="shared" si="11"/>
        <v>0</v>
      </c>
      <c r="H76" s="129">
        <f t="shared" si="6"/>
        <v>0</v>
      </c>
      <c r="I76" s="172">
        <f t="shared" si="12"/>
        <v>0</v>
      </c>
    </row>
    <row r="77" spans="1:9" ht="24.9" customHeight="1" x14ac:dyDescent="0.25">
      <c r="A77" s="148" t="str">
        <f>Datos!B85</f>
        <v>6.1</v>
      </c>
      <c r="B77" s="321" t="str">
        <f t="shared" si="7"/>
        <v>Pisos Interiores</v>
      </c>
      <c r="C77" s="322"/>
      <c r="D77" s="169">
        <f t="shared" si="8"/>
        <v>0</v>
      </c>
      <c r="E77" s="170">
        <f t="shared" si="9"/>
        <v>0</v>
      </c>
      <c r="F77" s="171">
        <f t="shared" si="10"/>
        <v>0</v>
      </c>
      <c r="G77" s="129">
        <f t="shared" si="11"/>
        <v>0</v>
      </c>
      <c r="H77" s="129">
        <f t="shared" si="6"/>
        <v>0</v>
      </c>
      <c r="I77" s="172">
        <f t="shared" si="12"/>
        <v>0</v>
      </c>
    </row>
    <row r="78" spans="1:9" ht="24.9" customHeight="1" x14ac:dyDescent="0.25">
      <c r="A78" s="148" t="str">
        <f>Datos!B86</f>
        <v>6.1.1</v>
      </c>
      <c r="B78" s="321" t="str">
        <f t="shared" si="7"/>
        <v>De hormigón</v>
      </c>
      <c r="C78" s="322"/>
      <c r="D78" s="169" t="str">
        <f t="shared" si="8"/>
        <v>m2</v>
      </c>
      <c r="E78" s="170">
        <f t="shared" si="9"/>
        <v>0</v>
      </c>
      <c r="F78" s="171">
        <f t="shared" si="10"/>
        <v>0</v>
      </c>
      <c r="G78" s="129">
        <f t="shared" si="11"/>
        <v>0</v>
      </c>
      <c r="H78" s="129">
        <f t="shared" si="6"/>
        <v>0</v>
      </c>
      <c r="I78" s="172">
        <f t="shared" si="12"/>
        <v>0</v>
      </c>
    </row>
    <row r="79" spans="1:9" ht="24.9" customHeight="1" x14ac:dyDescent="0.25">
      <c r="A79" s="148" t="str">
        <f>Datos!B87</f>
        <v>6.1.2</v>
      </c>
      <c r="B79" s="321" t="str">
        <f t="shared" si="7"/>
        <v>Pisos de mosaico granítico (0,30 x 0,30)</v>
      </c>
      <c r="C79" s="322"/>
      <c r="D79" s="169" t="str">
        <f t="shared" si="8"/>
        <v>m2</v>
      </c>
      <c r="E79" s="170">
        <f t="shared" si="9"/>
        <v>0</v>
      </c>
      <c r="F79" s="171">
        <f t="shared" si="10"/>
        <v>0</v>
      </c>
      <c r="G79" s="129">
        <f t="shared" si="11"/>
        <v>0</v>
      </c>
      <c r="H79" s="129">
        <f t="shared" si="6"/>
        <v>0</v>
      </c>
      <c r="I79" s="172">
        <f t="shared" si="12"/>
        <v>0</v>
      </c>
    </row>
    <row r="80" spans="1:9" ht="24.9" customHeight="1" x14ac:dyDescent="0.25">
      <c r="A80" s="148" t="str">
        <f>Datos!B88</f>
        <v>6.1.7</v>
      </c>
      <c r="B80" s="321" t="str">
        <f t="shared" si="7"/>
        <v>Zócalos graníticos (0,07x0,30)</v>
      </c>
      <c r="C80" s="322"/>
      <c r="D80" s="169" t="str">
        <f t="shared" si="8"/>
        <v>ml</v>
      </c>
      <c r="E80" s="170">
        <f t="shared" si="9"/>
        <v>0</v>
      </c>
      <c r="F80" s="171">
        <f t="shared" si="10"/>
        <v>0</v>
      </c>
      <c r="G80" s="129">
        <f t="shared" si="11"/>
        <v>0</v>
      </c>
      <c r="H80" s="129">
        <f t="shared" si="6"/>
        <v>0</v>
      </c>
      <c r="I80" s="172">
        <f t="shared" si="12"/>
        <v>0</v>
      </c>
    </row>
    <row r="81" spans="1:9" ht="24.9" customHeight="1" x14ac:dyDescent="0.25">
      <c r="A81" s="148" t="str">
        <f>Datos!B89</f>
        <v>6.1.10</v>
      </c>
      <c r="B81" s="321" t="str">
        <f t="shared" si="7"/>
        <v>Zócalo cementicio</v>
      </c>
      <c r="C81" s="322"/>
      <c r="D81" s="169" t="str">
        <f t="shared" si="8"/>
        <v>ml</v>
      </c>
      <c r="E81" s="170">
        <f t="shared" si="9"/>
        <v>0</v>
      </c>
      <c r="F81" s="171">
        <f t="shared" si="10"/>
        <v>0</v>
      </c>
      <c r="G81" s="129">
        <f t="shared" si="11"/>
        <v>0</v>
      </c>
      <c r="H81" s="129">
        <f t="shared" si="6"/>
        <v>0</v>
      </c>
      <c r="I81" s="172">
        <f t="shared" si="12"/>
        <v>0</v>
      </c>
    </row>
    <row r="82" spans="1:9" ht="24.9" customHeight="1" x14ac:dyDescent="0.25">
      <c r="A82" s="148" t="str">
        <f>Datos!B90</f>
        <v>6.1.12</v>
      </c>
      <c r="B82" s="321" t="str">
        <f t="shared" ref="B82:B102" si="13">IFERROR(VLOOKUP(A82,Tabla_Datos,2,FALSE),"")</f>
        <v>Umbrales y solías</v>
      </c>
      <c r="C82" s="322"/>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 customHeight="1" x14ac:dyDescent="0.25">
      <c r="A83" s="148" t="str">
        <f>Datos!B91</f>
        <v>6.2</v>
      </c>
      <c r="B83" s="321" t="str">
        <f t="shared" si="13"/>
        <v>Pisos Exteriores</v>
      </c>
      <c r="C83" s="322"/>
      <c r="D83" s="169">
        <f t="shared" si="14"/>
        <v>0</v>
      </c>
      <c r="E83" s="170">
        <f t="shared" si="15"/>
        <v>0</v>
      </c>
      <c r="F83" s="171">
        <f t="shared" si="16"/>
        <v>0</v>
      </c>
      <c r="G83" s="129">
        <f t="shared" si="17"/>
        <v>0</v>
      </c>
      <c r="H83" s="129">
        <f t="shared" ref="H83:H102" si="19">ROUND(E83*G83,2)</f>
        <v>0</v>
      </c>
      <c r="I83" s="172">
        <f t="shared" si="18"/>
        <v>0</v>
      </c>
    </row>
    <row r="84" spans="1:9" ht="24.9" customHeight="1" x14ac:dyDescent="0.25">
      <c r="A84" s="148" t="str">
        <f>Datos!B92</f>
        <v>6.2.1</v>
      </c>
      <c r="B84" s="321" t="str">
        <f t="shared" si="13"/>
        <v>De hormigón armado fratasado</v>
      </c>
      <c r="C84" s="322"/>
      <c r="D84" s="169" t="str">
        <f t="shared" si="14"/>
        <v>m2</v>
      </c>
      <c r="E84" s="170">
        <f t="shared" si="15"/>
        <v>0</v>
      </c>
      <c r="F84" s="171">
        <f t="shared" si="16"/>
        <v>0</v>
      </c>
      <c r="G84" s="129">
        <f t="shared" si="17"/>
        <v>0</v>
      </c>
      <c r="H84" s="129">
        <f t="shared" si="19"/>
        <v>0</v>
      </c>
      <c r="I84" s="172">
        <f t="shared" si="18"/>
        <v>0</v>
      </c>
    </row>
    <row r="85" spans="1:9" ht="24.9" customHeight="1" x14ac:dyDescent="0.25">
      <c r="A85" s="148" t="str">
        <f>Datos!B93</f>
        <v>6.2.2</v>
      </c>
      <c r="B85" s="321" t="str">
        <f t="shared" si="13"/>
        <v>De hormigón fratazado</v>
      </c>
      <c r="C85" s="322"/>
      <c r="D85" s="169" t="str">
        <f t="shared" si="14"/>
        <v>m2</v>
      </c>
      <c r="E85" s="170">
        <f t="shared" si="15"/>
        <v>0</v>
      </c>
      <c r="F85" s="171">
        <f t="shared" si="16"/>
        <v>0</v>
      </c>
      <c r="G85" s="129">
        <f t="shared" si="17"/>
        <v>0</v>
      </c>
      <c r="H85" s="129">
        <f t="shared" si="19"/>
        <v>0</v>
      </c>
      <c r="I85" s="172">
        <f t="shared" si="18"/>
        <v>0</v>
      </c>
    </row>
    <row r="86" spans="1:9" ht="24.9" customHeight="1" x14ac:dyDescent="0.25">
      <c r="A86" s="148" t="str">
        <f>Datos!B94</f>
        <v>6.2.3</v>
      </c>
      <c r="B86" s="321" t="str">
        <f t="shared" si="13"/>
        <v>Piso consolidado de grancilla + fillet</v>
      </c>
      <c r="C86" s="322"/>
      <c r="D86" s="169" t="str">
        <f t="shared" si="14"/>
        <v>m2</v>
      </c>
      <c r="E86" s="170">
        <f t="shared" si="15"/>
        <v>0</v>
      </c>
      <c r="F86" s="171">
        <f t="shared" si="16"/>
        <v>0</v>
      </c>
      <c r="G86" s="129">
        <f t="shared" si="17"/>
        <v>0</v>
      </c>
      <c r="H86" s="129">
        <f t="shared" si="19"/>
        <v>0</v>
      </c>
      <c r="I86" s="172">
        <f t="shared" si="18"/>
        <v>0</v>
      </c>
    </row>
    <row r="87" spans="1:9" ht="24.9" customHeight="1" x14ac:dyDescent="0.25">
      <c r="A87" s="148" t="str">
        <f>Datos!B95</f>
        <v>6.2.9</v>
      </c>
      <c r="B87" s="321" t="str">
        <f t="shared" si="13"/>
        <v>Zocalo exterior rehundido</v>
      </c>
      <c r="C87" s="322"/>
      <c r="D87" s="169" t="str">
        <f t="shared" si="14"/>
        <v>ml</v>
      </c>
      <c r="E87" s="170">
        <f t="shared" si="15"/>
        <v>0</v>
      </c>
      <c r="F87" s="171">
        <f t="shared" si="16"/>
        <v>0</v>
      </c>
      <c r="G87" s="129">
        <f t="shared" si="17"/>
        <v>0</v>
      </c>
      <c r="H87" s="129">
        <f t="shared" si="19"/>
        <v>0</v>
      </c>
      <c r="I87" s="172">
        <f t="shared" si="18"/>
        <v>0</v>
      </c>
    </row>
    <row r="88" spans="1:9" ht="24.9" customHeight="1" x14ac:dyDescent="0.25">
      <c r="A88" s="148">
        <f>Datos!B96</f>
        <v>7</v>
      </c>
      <c r="B88" s="321" t="str">
        <f t="shared" si="13"/>
        <v xml:space="preserve"> MARMOLERÍA</v>
      </c>
      <c r="C88" s="322"/>
      <c r="D88" s="169">
        <f t="shared" si="14"/>
        <v>0</v>
      </c>
      <c r="E88" s="170">
        <f t="shared" si="15"/>
        <v>0</v>
      </c>
      <c r="F88" s="171">
        <f t="shared" si="16"/>
        <v>0</v>
      </c>
      <c r="G88" s="129">
        <f t="shared" si="17"/>
        <v>0</v>
      </c>
      <c r="H88" s="129">
        <f t="shared" si="19"/>
        <v>0</v>
      </c>
      <c r="I88" s="172">
        <f t="shared" si="18"/>
        <v>0</v>
      </c>
    </row>
    <row r="89" spans="1:9" ht="24.9" customHeight="1" x14ac:dyDescent="0.25">
      <c r="A89" s="148" t="str">
        <f>Datos!B97</f>
        <v>7.1</v>
      </c>
      <c r="B89" s="321" t="str">
        <f t="shared" si="13"/>
        <v>Mesadas de granito natural</v>
      </c>
      <c r="C89" s="322"/>
      <c r="D89" s="169" t="str">
        <f t="shared" si="14"/>
        <v>m2</v>
      </c>
      <c r="E89" s="170">
        <f t="shared" si="15"/>
        <v>0</v>
      </c>
      <c r="F89" s="171">
        <f t="shared" si="16"/>
        <v>0</v>
      </c>
      <c r="G89" s="129">
        <f t="shared" si="17"/>
        <v>0</v>
      </c>
      <c r="H89" s="129">
        <f t="shared" si="19"/>
        <v>0</v>
      </c>
      <c r="I89" s="172">
        <f t="shared" si="18"/>
        <v>0</v>
      </c>
    </row>
    <row r="90" spans="1:9" ht="24.9" customHeight="1" x14ac:dyDescent="0.25">
      <c r="A90" s="148">
        <f>Datos!B98</f>
        <v>8</v>
      </c>
      <c r="B90" s="321" t="str">
        <f t="shared" si="13"/>
        <v xml:space="preserve"> CUBIERTAS Y TECHOS</v>
      </c>
      <c r="C90" s="322"/>
      <c r="D90" s="169">
        <f t="shared" si="14"/>
        <v>0</v>
      </c>
      <c r="E90" s="170">
        <f t="shared" si="15"/>
        <v>0</v>
      </c>
      <c r="F90" s="171">
        <f t="shared" si="16"/>
        <v>0</v>
      </c>
      <c r="G90" s="129">
        <f t="shared" si="17"/>
        <v>0</v>
      </c>
      <c r="H90" s="129">
        <f t="shared" si="19"/>
        <v>0</v>
      </c>
      <c r="I90" s="172">
        <f t="shared" si="18"/>
        <v>0</v>
      </c>
    </row>
    <row r="91" spans="1:9" ht="24.9" customHeight="1" x14ac:dyDescent="0.25">
      <c r="A91" s="148" t="str">
        <f>Datos!B99</f>
        <v>8.1</v>
      </c>
      <c r="B91" s="321" t="str">
        <f t="shared" si="13"/>
        <v>Sobre losa de hormigón armado</v>
      </c>
      <c r="C91" s="322"/>
      <c r="D91" s="169" t="str">
        <f t="shared" si="14"/>
        <v>m2</v>
      </c>
      <c r="E91" s="170">
        <f t="shared" si="15"/>
        <v>0</v>
      </c>
      <c r="F91" s="171">
        <f t="shared" si="16"/>
        <v>0</v>
      </c>
      <c r="G91" s="129">
        <f t="shared" si="17"/>
        <v>0</v>
      </c>
      <c r="H91" s="129">
        <f t="shared" si="19"/>
        <v>0</v>
      </c>
      <c r="I91" s="172">
        <f t="shared" si="18"/>
        <v>0</v>
      </c>
    </row>
    <row r="92" spans="1:9" ht="24.9" customHeight="1" x14ac:dyDescent="0.25">
      <c r="A92" s="148" t="str">
        <f>Datos!B100</f>
        <v>8.2</v>
      </c>
      <c r="B92" s="321" t="str">
        <f t="shared" si="13"/>
        <v>Cubiertas metálicas (incluída aislaciones)</v>
      </c>
      <c r="C92" s="322"/>
      <c r="D92" s="169" t="str">
        <f t="shared" si="14"/>
        <v>m2</v>
      </c>
      <c r="E92" s="170">
        <f t="shared" si="15"/>
        <v>0</v>
      </c>
      <c r="F92" s="171">
        <f t="shared" si="16"/>
        <v>0</v>
      </c>
      <c r="G92" s="129">
        <f t="shared" si="17"/>
        <v>0</v>
      </c>
      <c r="H92" s="129">
        <f t="shared" si="19"/>
        <v>0</v>
      </c>
      <c r="I92" s="172">
        <f t="shared" si="18"/>
        <v>0</v>
      </c>
    </row>
    <row r="93" spans="1:9" ht="24.9" customHeight="1" x14ac:dyDescent="0.25">
      <c r="A93" s="148">
        <f>Datos!B101</f>
        <v>9</v>
      </c>
      <c r="B93" s="321" t="str">
        <f t="shared" si="13"/>
        <v xml:space="preserve"> CIELORRASOS</v>
      </c>
      <c r="C93" s="322"/>
      <c r="D93" s="169">
        <f t="shared" si="14"/>
        <v>0</v>
      </c>
      <c r="E93" s="170">
        <f t="shared" si="15"/>
        <v>0</v>
      </c>
      <c r="F93" s="171">
        <f t="shared" si="16"/>
        <v>0</v>
      </c>
      <c r="G93" s="129">
        <f t="shared" si="17"/>
        <v>0</v>
      </c>
      <c r="H93" s="129">
        <f t="shared" si="19"/>
        <v>0</v>
      </c>
      <c r="I93" s="172">
        <f t="shared" si="18"/>
        <v>0</v>
      </c>
    </row>
    <row r="94" spans="1:9" ht="24.9" customHeight="1" x14ac:dyDescent="0.25">
      <c r="A94" s="148" t="str">
        <f>Datos!B102</f>
        <v>9.1</v>
      </c>
      <c r="B94" s="321" t="str">
        <f t="shared" si="13"/>
        <v>Aplicados</v>
      </c>
      <c r="C94" s="322"/>
      <c r="D94" s="169">
        <f t="shared" si="14"/>
        <v>0</v>
      </c>
      <c r="E94" s="170">
        <f t="shared" si="15"/>
        <v>0</v>
      </c>
      <c r="F94" s="171">
        <f t="shared" si="16"/>
        <v>0</v>
      </c>
      <c r="G94" s="129">
        <f t="shared" si="17"/>
        <v>0</v>
      </c>
      <c r="H94" s="129">
        <f t="shared" si="19"/>
        <v>0</v>
      </c>
      <c r="I94" s="172">
        <f t="shared" si="18"/>
        <v>0</v>
      </c>
    </row>
    <row r="95" spans="1:9" ht="24.9" customHeight="1" x14ac:dyDescent="0.25">
      <c r="A95" s="148" t="str">
        <f>Datos!B103</f>
        <v>9.1.1</v>
      </c>
      <c r="B95" s="321" t="str">
        <f t="shared" si="13"/>
        <v>A la cal</v>
      </c>
      <c r="C95" s="322"/>
      <c r="D95" s="169" t="str">
        <f t="shared" si="14"/>
        <v>m2</v>
      </c>
      <c r="E95" s="170">
        <f t="shared" si="15"/>
        <v>0</v>
      </c>
      <c r="F95" s="171">
        <f t="shared" si="16"/>
        <v>0</v>
      </c>
      <c r="G95" s="129">
        <f t="shared" si="17"/>
        <v>0</v>
      </c>
      <c r="H95" s="129">
        <f t="shared" si="19"/>
        <v>0</v>
      </c>
      <c r="I95" s="172">
        <f t="shared" si="18"/>
        <v>0</v>
      </c>
    </row>
    <row r="96" spans="1:9" ht="24.9" customHeight="1" x14ac:dyDescent="0.25">
      <c r="A96" s="148" t="str">
        <f>Datos!B104</f>
        <v>9.1.2</v>
      </c>
      <c r="B96" s="321" t="str">
        <f t="shared" si="13"/>
        <v>Al yeso</v>
      </c>
      <c r="C96" s="322"/>
      <c r="D96" s="169" t="str">
        <f t="shared" si="14"/>
        <v>m2</v>
      </c>
      <c r="E96" s="170">
        <f t="shared" si="15"/>
        <v>0</v>
      </c>
      <c r="F96" s="171">
        <f t="shared" si="16"/>
        <v>0</v>
      </c>
      <c r="G96" s="129">
        <f t="shared" si="17"/>
        <v>0</v>
      </c>
      <c r="H96" s="129">
        <f t="shared" si="19"/>
        <v>0</v>
      </c>
      <c r="I96" s="172">
        <f t="shared" si="18"/>
        <v>0</v>
      </c>
    </row>
    <row r="97" spans="1:9" ht="24.9" customHeight="1" x14ac:dyDescent="0.25">
      <c r="A97" s="148">
        <f>Datos!B105</f>
        <v>10</v>
      </c>
      <c r="B97" s="321" t="str">
        <f t="shared" si="13"/>
        <v xml:space="preserve"> CARPINTERÍAS</v>
      </c>
      <c r="C97" s="322"/>
      <c r="D97" s="169">
        <f t="shared" si="14"/>
        <v>0</v>
      </c>
      <c r="E97" s="170">
        <f t="shared" si="15"/>
        <v>0</v>
      </c>
      <c r="F97" s="171">
        <f t="shared" si="16"/>
        <v>0</v>
      </c>
      <c r="G97" s="129">
        <f t="shared" si="17"/>
        <v>0</v>
      </c>
      <c r="H97" s="129">
        <f t="shared" si="19"/>
        <v>0</v>
      </c>
      <c r="I97" s="172">
        <f t="shared" si="18"/>
        <v>0</v>
      </c>
    </row>
    <row r="98" spans="1:9" ht="24.9" customHeight="1" x14ac:dyDescent="0.25">
      <c r="A98" s="148" t="str">
        <f>Datos!B106</f>
        <v>10.1</v>
      </c>
      <c r="B98" s="321" t="str">
        <f t="shared" si="13"/>
        <v>Carpinteria metalica</v>
      </c>
      <c r="C98" s="322"/>
      <c r="D98" s="169">
        <f t="shared" si="14"/>
        <v>0</v>
      </c>
      <c r="E98" s="170">
        <f t="shared" si="15"/>
        <v>0</v>
      </c>
      <c r="F98" s="171">
        <f t="shared" si="16"/>
        <v>0</v>
      </c>
      <c r="G98" s="129">
        <f t="shared" si="17"/>
        <v>0</v>
      </c>
      <c r="H98" s="129">
        <f t="shared" si="19"/>
        <v>0</v>
      </c>
      <c r="I98" s="172">
        <f t="shared" si="18"/>
        <v>0</v>
      </c>
    </row>
    <row r="99" spans="1:9" ht="24.9" customHeight="1" x14ac:dyDescent="0.25">
      <c r="A99" s="148" t="str">
        <f>Datos!B107</f>
        <v>10.1.1</v>
      </c>
      <c r="B99" s="321" t="str">
        <f t="shared" si="13"/>
        <v>Chapa Doblada y herrería</v>
      </c>
      <c r="C99" s="322"/>
      <c r="D99" s="169">
        <f t="shared" si="14"/>
        <v>0</v>
      </c>
      <c r="E99" s="170">
        <f t="shared" si="15"/>
        <v>0</v>
      </c>
      <c r="F99" s="171">
        <f t="shared" si="16"/>
        <v>0</v>
      </c>
      <c r="G99" s="129">
        <f t="shared" si="17"/>
        <v>0</v>
      </c>
      <c r="H99" s="129">
        <f t="shared" si="19"/>
        <v>0</v>
      </c>
      <c r="I99" s="172">
        <f t="shared" si="18"/>
        <v>0</v>
      </c>
    </row>
    <row r="100" spans="1:9" ht="24.9" customHeight="1" x14ac:dyDescent="0.25">
      <c r="A100" s="148" t="str">
        <f>Datos!B108</f>
        <v>10.1.1.1</v>
      </c>
      <c r="B100" s="321" t="str">
        <f t="shared" si="13"/>
        <v>P1</v>
      </c>
      <c r="C100" s="322"/>
      <c r="D100" s="169" t="str">
        <f t="shared" si="14"/>
        <v>m2</v>
      </c>
      <c r="E100" s="170">
        <f t="shared" si="15"/>
        <v>0</v>
      </c>
      <c r="F100" s="171">
        <f t="shared" si="16"/>
        <v>0</v>
      </c>
      <c r="G100" s="129">
        <f t="shared" si="17"/>
        <v>0</v>
      </c>
      <c r="H100" s="129">
        <f t="shared" si="19"/>
        <v>0</v>
      </c>
      <c r="I100" s="172">
        <f t="shared" si="18"/>
        <v>0</v>
      </c>
    </row>
    <row r="101" spans="1:9" ht="24.9" customHeight="1" x14ac:dyDescent="0.25">
      <c r="A101" s="148" t="str">
        <f>Datos!B109</f>
        <v>10.1.1.2</v>
      </c>
      <c r="B101" s="321" t="str">
        <f t="shared" si="13"/>
        <v>P2</v>
      </c>
      <c r="C101" s="322"/>
      <c r="D101" s="169" t="str">
        <f t="shared" si="14"/>
        <v>m2</v>
      </c>
      <c r="E101" s="170">
        <f t="shared" si="15"/>
        <v>0</v>
      </c>
      <c r="F101" s="171">
        <f t="shared" si="16"/>
        <v>0</v>
      </c>
      <c r="G101" s="129">
        <f t="shared" si="17"/>
        <v>0</v>
      </c>
      <c r="H101" s="129">
        <f t="shared" si="19"/>
        <v>0</v>
      </c>
      <c r="I101" s="172">
        <f t="shared" si="18"/>
        <v>0</v>
      </c>
    </row>
    <row r="102" spans="1:9" ht="24.9" customHeight="1" x14ac:dyDescent="0.25">
      <c r="A102" s="148" t="str">
        <f>Datos!B110</f>
        <v>10.1.1.3</v>
      </c>
      <c r="B102" s="321" t="str">
        <f t="shared" si="13"/>
        <v>P3</v>
      </c>
      <c r="C102" s="322"/>
      <c r="D102" s="169" t="str">
        <f t="shared" si="14"/>
        <v>m2</v>
      </c>
      <c r="E102" s="170">
        <f t="shared" si="15"/>
        <v>0</v>
      </c>
      <c r="F102" s="171">
        <f t="shared" si="16"/>
        <v>0</v>
      </c>
      <c r="G102" s="129">
        <f t="shared" si="17"/>
        <v>0</v>
      </c>
      <c r="H102" s="129">
        <f t="shared" si="19"/>
        <v>0</v>
      </c>
      <c r="I102" s="172">
        <f t="shared" si="18"/>
        <v>0</v>
      </c>
    </row>
    <row r="103" spans="1:9" ht="24.9" customHeight="1" x14ac:dyDescent="0.25">
      <c r="A103" s="148" t="str">
        <f>Datos!B111</f>
        <v>10.1.1.4</v>
      </c>
      <c r="B103" s="321" t="str">
        <f t="shared" ref="B103:B143" si="20">IFERROR(VLOOKUP(A103,Tabla_Datos,2,FALSE),"")</f>
        <v>P4</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 customHeight="1" x14ac:dyDescent="0.25">
      <c r="A104" s="148" t="str">
        <f>Datos!B112</f>
        <v>10.1.1.5</v>
      </c>
      <c r="B104" s="321" t="str">
        <f t="shared" si="20"/>
        <v>P5</v>
      </c>
      <c r="C104" s="322"/>
      <c r="D104" s="169" t="str">
        <f t="shared" si="21"/>
        <v>m2</v>
      </c>
      <c r="E104" s="170">
        <f t="shared" si="22"/>
        <v>0</v>
      </c>
      <c r="F104" s="171">
        <f t="shared" si="23"/>
        <v>0</v>
      </c>
      <c r="G104" s="129">
        <f t="shared" si="17"/>
        <v>0</v>
      </c>
      <c r="H104" s="129">
        <f t="shared" si="24"/>
        <v>0</v>
      </c>
      <c r="I104" s="172">
        <f t="shared" si="25"/>
        <v>0</v>
      </c>
    </row>
    <row r="105" spans="1:9" ht="24.9" customHeight="1" x14ac:dyDescent="0.25">
      <c r="A105" s="148" t="str">
        <f>Datos!B113</f>
        <v>10.1.1.6</v>
      </c>
      <c r="B105" s="321" t="str">
        <f t="shared" si="20"/>
        <v>P6</v>
      </c>
      <c r="C105" s="322"/>
      <c r="D105" s="169" t="str">
        <f t="shared" si="21"/>
        <v>m2</v>
      </c>
      <c r="E105" s="170">
        <f t="shared" si="22"/>
        <v>0</v>
      </c>
      <c r="F105" s="171">
        <f t="shared" si="23"/>
        <v>0</v>
      </c>
      <c r="G105" s="129">
        <f t="shared" si="17"/>
        <v>0</v>
      </c>
      <c r="H105" s="129">
        <f t="shared" si="24"/>
        <v>0</v>
      </c>
      <c r="I105" s="172">
        <f t="shared" si="25"/>
        <v>0</v>
      </c>
    </row>
    <row r="106" spans="1:9" ht="24.9" customHeight="1" x14ac:dyDescent="0.25">
      <c r="A106" s="148" t="str">
        <f>Datos!B114</f>
        <v>10.1.1.7</v>
      </c>
      <c r="B106" s="321" t="str">
        <f t="shared" si="20"/>
        <v>P7</v>
      </c>
      <c r="C106" s="322"/>
      <c r="D106" s="169" t="str">
        <f t="shared" si="21"/>
        <v>m2</v>
      </c>
      <c r="E106" s="170">
        <f t="shared" si="22"/>
        <v>0</v>
      </c>
      <c r="F106" s="171">
        <f t="shared" si="23"/>
        <v>0</v>
      </c>
      <c r="G106" s="129">
        <f t="shared" si="17"/>
        <v>0</v>
      </c>
      <c r="H106" s="129">
        <f t="shared" si="24"/>
        <v>0</v>
      </c>
      <c r="I106" s="172">
        <f t="shared" si="25"/>
        <v>0</v>
      </c>
    </row>
    <row r="107" spans="1:9" ht="24.9" customHeight="1" x14ac:dyDescent="0.25">
      <c r="A107" s="148" t="str">
        <f>Datos!B115</f>
        <v>10.1.1.8</v>
      </c>
      <c r="B107" s="321" t="str">
        <f t="shared" si="20"/>
        <v>P8</v>
      </c>
      <c r="C107" s="322"/>
      <c r="D107" s="169" t="str">
        <f t="shared" si="21"/>
        <v>m2</v>
      </c>
      <c r="E107" s="170">
        <f t="shared" si="22"/>
        <v>0</v>
      </c>
      <c r="F107" s="171">
        <f t="shared" si="23"/>
        <v>0</v>
      </c>
      <c r="G107" s="129">
        <f t="shared" si="17"/>
        <v>0</v>
      </c>
      <c r="H107" s="129">
        <f t="shared" si="24"/>
        <v>0</v>
      </c>
      <c r="I107" s="172">
        <f t="shared" si="25"/>
        <v>0</v>
      </c>
    </row>
    <row r="108" spans="1:9" ht="24.9" customHeight="1" x14ac:dyDescent="0.25">
      <c r="A108" s="148" t="str">
        <f>Datos!B116</f>
        <v>10.1.1.9</v>
      </c>
      <c r="B108" s="321" t="str">
        <f t="shared" si="20"/>
        <v>P9</v>
      </c>
      <c r="C108" s="322"/>
      <c r="D108" s="169" t="str">
        <f t="shared" si="21"/>
        <v>m2</v>
      </c>
      <c r="E108" s="170">
        <f t="shared" si="22"/>
        <v>0</v>
      </c>
      <c r="F108" s="171">
        <f t="shared" si="23"/>
        <v>0</v>
      </c>
      <c r="G108" s="129">
        <f t="shared" si="17"/>
        <v>0</v>
      </c>
      <c r="H108" s="129">
        <f t="shared" si="24"/>
        <v>0</v>
      </c>
      <c r="I108" s="172">
        <f t="shared" si="25"/>
        <v>0</v>
      </c>
    </row>
    <row r="109" spans="1:9" ht="24.9" customHeight="1" x14ac:dyDescent="0.25">
      <c r="A109" s="148" t="str">
        <f>Datos!B117</f>
        <v>10.1.1.10</v>
      </c>
      <c r="B109" s="321" t="str">
        <f t="shared" si="20"/>
        <v>PL</v>
      </c>
      <c r="C109" s="322"/>
      <c r="D109" s="169" t="str">
        <f t="shared" si="21"/>
        <v>m2</v>
      </c>
      <c r="E109" s="170">
        <f t="shared" si="22"/>
        <v>0</v>
      </c>
      <c r="F109" s="171">
        <f t="shared" si="23"/>
        <v>0</v>
      </c>
      <c r="G109" s="129">
        <f t="shared" si="17"/>
        <v>0</v>
      </c>
      <c r="H109" s="129">
        <f t="shared" si="24"/>
        <v>0</v>
      </c>
      <c r="I109" s="172">
        <f t="shared" si="25"/>
        <v>0</v>
      </c>
    </row>
    <row r="110" spans="1:9" ht="24.9" customHeight="1" x14ac:dyDescent="0.25">
      <c r="A110" s="148" t="str">
        <f>Datos!B118</f>
        <v>10.1.1.11</v>
      </c>
      <c r="B110" s="321" t="str">
        <f t="shared" si="20"/>
        <v>PL1</v>
      </c>
      <c r="C110" s="322"/>
      <c r="D110" s="169" t="str">
        <f t="shared" si="21"/>
        <v>m2</v>
      </c>
      <c r="E110" s="170">
        <f t="shared" si="22"/>
        <v>0</v>
      </c>
      <c r="F110" s="171">
        <f t="shared" si="23"/>
        <v>0</v>
      </c>
      <c r="G110" s="129">
        <f t="shared" si="17"/>
        <v>0</v>
      </c>
      <c r="H110" s="129">
        <f t="shared" si="24"/>
        <v>0</v>
      </c>
      <c r="I110" s="172">
        <f t="shared" si="25"/>
        <v>0</v>
      </c>
    </row>
    <row r="111" spans="1:9" ht="24.9" customHeight="1" x14ac:dyDescent="0.25">
      <c r="A111" s="148" t="str">
        <f>Datos!B119</f>
        <v>10.1.1.12</v>
      </c>
      <c r="B111" s="321" t="str">
        <f t="shared" si="20"/>
        <v>V2</v>
      </c>
      <c r="C111" s="322"/>
      <c r="D111" s="169" t="str">
        <f t="shared" si="21"/>
        <v>m2</v>
      </c>
      <c r="E111" s="170">
        <f t="shared" si="22"/>
        <v>0</v>
      </c>
      <c r="F111" s="171">
        <f t="shared" si="23"/>
        <v>0</v>
      </c>
      <c r="G111" s="129">
        <f t="shared" si="17"/>
        <v>0</v>
      </c>
      <c r="H111" s="129">
        <f t="shared" si="24"/>
        <v>0</v>
      </c>
      <c r="I111" s="172">
        <f t="shared" si="25"/>
        <v>0</v>
      </c>
    </row>
    <row r="112" spans="1:9" ht="24.9" customHeight="1" x14ac:dyDescent="0.25">
      <c r="A112" s="148" t="str">
        <f>Datos!B120</f>
        <v>10.1.1.13</v>
      </c>
      <c r="B112" s="321" t="str">
        <f t="shared" si="20"/>
        <v>V3</v>
      </c>
      <c r="C112" s="322"/>
      <c r="D112" s="169" t="str">
        <f t="shared" si="21"/>
        <v>m2</v>
      </c>
      <c r="E112" s="170">
        <f t="shared" si="22"/>
        <v>0</v>
      </c>
      <c r="F112" s="171">
        <f t="shared" si="23"/>
        <v>0</v>
      </c>
      <c r="G112" s="129">
        <f t="shared" si="17"/>
        <v>0</v>
      </c>
      <c r="H112" s="129">
        <f t="shared" si="24"/>
        <v>0</v>
      </c>
      <c r="I112" s="172">
        <f t="shared" si="25"/>
        <v>0</v>
      </c>
    </row>
    <row r="113" spans="1:9" ht="24.9" customHeight="1" x14ac:dyDescent="0.25">
      <c r="A113" s="148" t="str">
        <f>Datos!B121</f>
        <v>10.1.1.14</v>
      </c>
      <c r="B113" s="321" t="str">
        <f t="shared" si="20"/>
        <v>V5</v>
      </c>
      <c r="C113" s="322"/>
      <c r="D113" s="169" t="str">
        <f t="shared" si="21"/>
        <v>m2</v>
      </c>
      <c r="E113" s="170">
        <f t="shared" si="22"/>
        <v>0</v>
      </c>
      <c r="F113" s="171">
        <f t="shared" si="23"/>
        <v>0</v>
      </c>
      <c r="G113" s="129">
        <f t="shared" si="17"/>
        <v>0</v>
      </c>
      <c r="H113" s="129">
        <f t="shared" si="24"/>
        <v>0</v>
      </c>
      <c r="I113" s="172">
        <f t="shared" si="25"/>
        <v>0</v>
      </c>
    </row>
    <row r="114" spans="1:9" ht="24.9" customHeight="1" x14ac:dyDescent="0.25">
      <c r="A114" s="148" t="str">
        <f>Datos!B122</f>
        <v>10.1.3</v>
      </c>
      <c r="B114" s="321" t="str">
        <f t="shared" si="20"/>
        <v>Chapa artística microperforada</v>
      </c>
      <c r="C114" s="322"/>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 customHeight="1" x14ac:dyDescent="0.25">
      <c r="A115" s="148" t="str">
        <f>Datos!B123</f>
        <v>10.1.5</v>
      </c>
      <c r="B115" s="321" t="str">
        <f t="shared" si="20"/>
        <v>Malla de seguridad</v>
      </c>
      <c r="C115" s="322"/>
      <c r="D115" s="169" t="str">
        <f t="shared" si="21"/>
        <v>m2</v>
      </c>
      <c r="E115" s="170">
        <f t="shared" si="22"/>
        <v>0</v>
      </c>
      <c r="F115" s="171">
        <f t="shared" si="23"/>
        <v>0</v>
      </c>
      <c r="G115" s="129">
        <f t="shared" si="26"/>
        <v>0</v>
      </c>
      <c r="H115" s="129">
        <f t="shared" si="24"/>
        <v>0</v>
      </c>
      <c r="I115" s="172">
        <f t="shared" si="25"/>
        <v>0</v>
      </c>
    </row>
    <row r="116" spans="1:9" ht="24.9" customHeight="1" x14ac:dyDescent="0.25">
      <c r="A116" s="148" t="str">
        <f>Datos!B124</f>
        <v>10.2</v>
      </c>
      <c r="B116" s="321" t="str">
        <f t="shared" si="20"/>
        <v>Carpintería de Aluminio</v>
      </c>
      <c r="C116" s="322"/>
      <c r="D116" s="169">
        <f t="shared" si="21"/>
        <v>0</v>
      </c>
      <c r="E116" s="170">
        <f t="shared" si="22"/>
        <v>0</v>
      </c>
      <c r="F116" s="171">
        <f t="shared" si="23"/>
        <v>0</v>
      </c>
      <c r="G116" s="129">
        <f t="shared" si="26"/>
        <v>0</v>
      </c>
      <c r="H116" s="129">
        <f t="shared" si="24"/>
        <v>0</v>
      </c>
      <c r="I116" s="172">
        <f t="shared" si="25"/>
        <v>0</v>
      </c>
    </row>
    <row r="117" spans="1:9" ht="24.9" customHeight="1" x14ac:dyDescent="0.25">
      <c r="A117" s="148" t="str">
        <f>Datos!B125</f>
        <v>10.2.1</v>
      </c>
      <c r="B117" s="321" t="str">
        <f t="shared" si="20"/>
        <v>V1</v>
      </c>
      <c r="C117" s="322"/>
      <c r="D117" s="169" t="str">
        <f t="shared" si="21"/>
        <v>m2</v>
      </c>
      <c r="E117" s="170">
        <f t="shared" si="22"/>
        <v>0</v>
      </c>
      <c r="F117" s="171">
        <f t="shared" si="23"/>
        <v>0</v>
      </c>
      <c r="G117" s="129">
        <f t="shared" si="26"/>
        <v>0</v>
      </c>
      <c r="H117" s="129">
        <f t="shared" si="24"/>
        <v>0</v>
      </c>
      <c r="I117" s="172">
        <f t="shared" si="25"/>
        <v>0</v>
      </c>
    </row>
    <row r="118" spans="1:9" ht="24.9" customHeight="1" x14ac:dyDescent="0.25">
      <c r="A118" s="148" t="str">
        <f>Datos!B126</f>
        <v>10.4</v>
      </c>
      <c r="B118" s="321" t="str">
        <f t="shared" si="20"/>
        <v>Muebles fijos</v>
      </c>
      <c r="C118" s="322"/>
      <c r="D118" s="169" t="str">
        <f t="shared" si="21"/>
        <v>m2</v>
      </c>
      <c r="E118" s="170">
        <f t="shared" si="22"/>
        <v>0</v>
      </c>
      <c r="F118" s="171">
        <f t="shared" si="23"/>
        <v>0</v>
      </c>
      <c r="G118" s="129">
        <f t="shared" si="26"/>
        <v>0</v>
      </c>
      <c r="H118" s="129">
        <f t="shared" si="24"/>
        <v>0</v>
      </c>
      <c r="I118" s="172">
        <f t="shared" si="25"/>
        <v>0</v>
      </c>
    </row>
    <row r="119" spans="1:9" ht="24.9" customHeight="1" x14ac:dyDescent="0.25">
      <c r="A119" s="148">
        <f>Datos!B127</f>
        <v>11</v>
      </c>
      <c r="B119" s="321" t="str">
        <f t="shared" si="20"/>
        <v xml:space="preserve"> INSTALACIÓN ELÉCTRICA</v>
      </c>
      <c r="C119" s="322"/>
      <c r="D119" s="169">
        <f t="shared" si="21"/>
        <v>0</v>
      </c>
      <c r="E119" s="170">
        <f t="shared" si="22"/>
        <v>0</v>
      </c>
      <c r="F119" s="171">
        <f t="shared" si="23"/>
        <v>0</v>
      </c>
      <c r="G119" s="129">
        <f t="shared" si="26"/>
        <v>0</v>
      </c>
      <c r="H119" s="129">
        <f t="shared" si="24"/>
        <v>0</v>
      </c>
      <c r="I119" s="172">
        <f t="shared" si="25"/>
        <v>0</v>
      </c>
    </row>
    <row r="120" spans="1:9" ht="24.9" customHeight="1" x14ac:dyDescent="0.25">
      <c r="A120" s="148" t="str">
        <f>Datos!B128</f>
        <v>11.1</v>
      </c>
      <c r="B120" s="321" t="str">
        <f t="shared" si="20"/>
        <v>Fuerza motriz</v>
      </c>
      <c r="C120" s="322"/>
      <c r="D120" s="169">
        <f t="shared" si="21"/>
        <v>0</v>
      </c>
      <c r="E120" s="170">
        <f t="shared" si="22"/>
        <v>0</v>
      </c>
      <c r="F120" s="171">
        <f t="shared" si="23"/>
        <v>0</v>
      </c>
      <c r="G120" s="129">
        <f t="shared" si="26"/>
        <v>0</v>
      </c>
      <c r="H120" s="129">
        <f t="shared" si="24"/>
        <v>0</v>
      </c>
      <c r="I120" s="172">
        <f t="shared" si="25"/>
        <v>0</v>
      </c>
    </row>
    <row r="121" spans="1:9" ht="24.9" customHeight="1" x14ac:dyDescent="0.25">
      <c r="A121" s="148" t="str">
        <f>Datos!B129</f>
        <v>11.1.1</v>
      </c>
      <c r="B121" s="321" t="str">
        <f t="shared" si="20"/>
        <v>BOMBA CENTRIFUGA 1 HP</v>
      </c>
      <c r="C121" s="322"/>
      <c r="D121" s="169" t="str">
        <f t="shared" si="21"/>
        <v>Un.</v>
      </c>
      <c r="E121" s="170">
        <f t="shared" si="22"/>
        <v>0</v>
      </c>
      <c r="F121" s="171">
        <f t="shared" si="23"/>
        <v>0</v>
      </c>
      <c r="G121" s="129">
        <f t="shared" si="26"/>
        <v>0</v>
      </c>
      <c r="H121" s="129">
        <f t="shared" si="24"/>
        <v>0</v>
      </c>
      <c r="I121" s="172">
        <f t="shared" si="25"/>
        <v>0</v>
      </c>
    </row>
    <row r="122" spans="1:9" ht="24.9" customHeight="1" x14ac:dyDescent="0.25">
      <c r="A122" s="148" t="str">
        <f>Datos!B130</f>
        <v>11.2</v>
      </c>
      <c r="B122" s="321" t="str">
        <f t="shared" si="20"/>
        <v>Media tensión</v>
      </c>
      <c r="C122" s="322"/>
      <c r="D122" s="169">
        <f t="shared" si="21"/>
        <v>0</v>
      </c>
      <c r="E122" s="170">
        <f t="shared" si="22"/>
        <v>0</v>
      </c>
      <c r="F122" s="171">
        <f t="shared" si="23"/>
        <v>0</v>
      </c>
      <c r="G122" s="129">
        <f t="shared" si="26"/>
        <v>0</v>
      </c>
      <c r="H122" s="129">
        <f t="shared" si="24"/>
        <v>0</v>
      </c>
      <c r="I122" s="172">
        <f t="shared" si="25"/>
        <v>0</v>
      </c>
    </row>
    <row r="123" spans="1:9" ht="24.9" customHeight="1" x14ac:dyDescent="0.25">
      <c r="A123" s="148" t="str">
        <f>Datos!B131</f>
        <v>11.2.1</v>
      </c>
      <c r="B123" s="321" t="str">
        <f t="shared" si="20"/>
        <v>Llave 1 pto. Jeluz</v>
      </c>
      <c r="C123" s="322"/>
      <c r="D123" s="169" t="str">
        <f t="shared" si="21"/>
        <v>Un.</v>
      </c>
      <c r="E123" s="170">
        <f t="shared" si="22"/>
        <v>0</v>
      </c>
      <c r="F123" s="171">
        <f t="shared" si="23"/>
        <v>0</v>
      </c>
      <c r="G123" s="129">
        <f t="shared" si="26"/>
        <v>0</v>
      </c>
      <c r="H123" s="129">
        <f t="shared" si="24"/>
        <v>0</v>
      </c>
      <c r="I123" s="172">
        <f t="shared" si="25"/>
        <v>0</v>
      </c>
    </row>
    <row r="124" spans="1:9" ht="24.9" customHeight="1" x14ac:dyDescent="0.25">
      <c r="A124" s="148" t="str">
        <f>Datos!B132</f>
        <v>11.2.2</v>
      </c>
      <c r="B124" s="321" t="str">
        <f t="shared" si="20"/>
        <v>Llave combinación</v>
      </c>
      <c r="C124" s="322"/>
      <c r="D124" s="169" t="str">
        <f t="shared" si="21"/>
        <v>Un.</v>
      </c>
      <c r="E124" s="170">
        <f t="shared" si="22"/>
        <v>0</v>
      </c>
      <c r="F124" s="171">
        <f t="shared" si="23"/>
        <v>0</v>
      </c>
      <c r="G124" s="129">
        <f t="shared" si="26"/>
        <v>0</v>
      </c>
      <c r="H124" s="129">
        <f t="shared" si="24"/>
        <v>0</v>
      </c>
      <c r="I124" s="172">
        <f t="shared" si="25"/>
        <v>0</v>
      </c>
    </row>
    <row r="125" spans="1:9" ht="24.9" customHeight="1" x14ac:dyDescent="0.25">
      <c r="A125" s="148" t="str">
        <f>Datos!B133</f>
        <v>11.2.3</v>
      </c>
      <c r="B125" s="321" t="str">
        <f t="shared" si="20"/>
        <v>Toma Monofásico 10A  Exterior Exult (doble)</v>
      </c>
      <c r="C125" s="322"/>
      <c r="D125" s="169" t="str">
        <f t="shared" si="21"/>
        <v>Un.</v>
      </c>
      <c r="E125" s="170">
        <f t="shared" si="22"/>
        <v>0</v>
      </c>
      <c r="F125" s="171">
        <f t="shared" si="23"/>
        <v>0</v>
      </c>
      <c r="G125" s="129">
        <f t="shared" si="26"/>
        <v>0</v>
      </c>
      <c r="H125" s="129">
        <f t="shared" si="24"/>
        <v>0</v>
      </c>
      <c r="I125" s="172">
        <f t="shared" si="25"/>
        <v>0</v>
      </c>
    </row>
    <row r="126" spans="1:9" ht="24.9" customHeight="1" x14ac:dyDescent="0.25">
      <c r="A126" s="148" t="str">
        <f>Datos!B134</f>
        <v>11.2.4</v>
      </c>
      <c r="B126" s="321" t="str">
        <f t="shared" si="20"/>
        <v>Toma Monofásico 20A  Exterior Exult</v>
      </c>
      <c r="C126" s="322"/>
      <c r="D126" s="169" t="str">
        <f t="shared" si="21"/>
        <v>Un.</v>
      </c>
      <c r="E126" s="170">
        <f t="shared" si="22"/>
        <v>0</v>
      </c>
      <c r="F126" s="171">
        <f t="shared" si="23"/>
        <v>0</v>
      </c>
      <c r="G126" s="129">
        <f t="shared" si="26"/>
        <v>0</v>
      </c>
      <c r="H126" s="129">
        <f t="shared" si="24"/>
        <v>0</v>
      </c>
      <c r="I126" s="172">
        <f t="shared" si="25"/>
        <v>0</v>
      </c>
    </row>
    <row r="127" spans="1:9" ht="24.9" customHeight="1" x14ac:dyDescent="0.25">
      <c r="A127" s="148" t="str">
        <f>Datos!B135</f>
        <v>11.2.5</v>
      </c>
      <c r="B127" s="321" t="str">
        <f t="shared" si="20"/>
        <v>Pulsador timbre</v>
      </c>
      <c r="C127" s="322"/>
      <c r="D127" s="169" t="str">
        <f t="shared" si="21"/>
        <v>Un.</v>
      </c>
      <c r="E127" s="170">
        <f t="shared" si="22"/>
        <v>0</v>
      </c>
      <c r="F127" s="171">
        <f t="shared" si="23"/>
        <v>0</v>
      </c>
      <c r="G127" s="129">
        <f t="shared" si="26"/>
        <v>0</v>
      </c>
      <c r="H127" s="129">
        <f t="shared" si="24"/>
        <v>0</v>
      </c>
      <c r="I127" s="172">
        <f t="shared" si="25"/>
        <v>0</v>
      </c>
    </row>
    <row r="128" spans="1:9" ht="24.9" customHeight="1" x14ac:dyDescent="0.25">
      <c r="A128" s="148" t="str">
        <f>Datos!B136</f>
        <v>11.2.6</v>
      </c>
      <c r="B128" s="321" t="str">
        <f t="shared" si="20"/>
        <v>Timbre común Domiciliario</v>
      </c>
      <c r="C128" s="322"/>
      <c r="D128" s="169" t="str">
        <f t="shared" si="21"/>
        <v>Un.</v>
      </c>
      <c r="E128" s="170">
        <f t="shared" si="22"/>
        <v>0</v>
      </c>
      <c r="F128" s="171">
        <f t="shared" si="23"/>
        <v>0</v>
      </c>
      <c r="G128" s="129">
        <f t="shared" si="26"/>
        <v>0</v>
      </c>
      <c r="H128" s="129">
        <f t="shared" si="24"/>
        <v>0</v>
      </c>
      <c r="I128" s="172">
        <f t="shared" si="25"/>
        <v>0</v>
      </c>
    </row>
    <row r="129" spans="1:9" ht="24.9" customHeight="1" x14ac:dyDescent="0.25">
      <c r="A129" s="148" t="str">
        <f>Datos!B137</f>
        <v>11.2.7</v>
      </c>
      <c r="B129" s="321" t="str">
        <f t="shared" si="20"/>
        <v>Caja chapa 18 rectangular</v>
      </c>
      <c r="C129" s="322"/>
      <c r="D129" s="169" t="str">
        <f t="shared" si="21"/>
        <v>Un.</v>
      </c>
      <c r="E129" s="170">
        <f t="shared" si="22"/>
        <v>0</v>
      </c>
      <c r="F129" s="171">
        <f t="shared" si="23"/>
        <v>0</v>
      </c>
      <c r="G129" s="129">
        <f t="shared" si="26"/>
        <v>0</v>
      </c>
      <c r="H129" s="129">
        <f t="shared" si="24"/>
        <v>0</v>
      </c>
      <c r="I129" s="172">
        <f t="shared" si="25"/>
        <v>0</v>
      </c>
    </row>
    <row r="130" spans="1:9" ht="24.9" customHeight="1" x14ac:dyDescent="0.25">
      <c r="A130" s="148" t="str">
        <f>Datos!B138</f>
        <v>11.2.8</v>
      </c>
      <c r="B130" s="321" t="str">
        <f t="shared" si="20"/>
        <v xml:space="preserve">Caja chapa 18 octogonal grande </v>
      </c>
      <c r="C130" s="322"/>
      <c r="D130" s="169" t="str">
        <f t="shared" si="21"/>
        <v>Un.</v>
      </c>
      <c r="E130" s="170">
        <f t="shared" si="22"/>
        <v>0</v>
      </c>
      <c r="F130" s="171">
        <f t="shared" si="23"/>
        <v>0</v>
      </c>
      <c r="G130" s="129">
        <f t="shared" si="26"/>
        <v>0</v>
      </c>
      <c r="H130" s="129">
        <f t="shared" si="24"/>
        <v>0</v>
      </c>
      <c r="I130" s="172">
        <f t="shared" si="25"/>
        <v>0</v>
      </c>
    </row>
    <row r="131" spans="1:9" ht="24.9" customHeight="1" x14ac:dyDescent="0.25">
      <c r="A131" s="148" t="str">
        <f>Datos!B139</f>
        <v>11.2.9</v>
      </c>
      <c r="B131" s="321" t="str">
        <f t="shared" si="20"/>
        <v>Caja chapa 18 octogonal chica</v>
      </c>
      <c r="C131" s="322"/>
      <c r="D131" s="169" t="str">
        <f t="shared" si="21"/>
        <v>Un.</v>
      </c>
      <c r="E131" s="170">
        <f t="shared" si="22"/>
        <v>0</v>
      </c>
      <c r="F131" s="171">
        <f t="shared" si="23"/>
        <v>0</v>
      </c>
      <c r="G131" s="129">
        <f t="shared" si="26"/>
        <v>0</v>
      </c>
      <c r="H131" s="129">
        <f t="shared" si="24"/>
        <v>0</v>
      </c>
      <c r="I131" s="172">
        <f t="shared" si="25"/>
        <v>0</v>
      </c>
    </row>
    <row r="132" spans="1:9" ht="24.9" customHeight="1" x14ac:dyDescent="0.25">
      <c r="A132" s="148" t="str">
        <f>Datos!B140</f>
        <v>11.2.10</v>
      </c>
      <c r="B132" s="321" t="str">
        <f t="shared" si="20"/>
        <v>Caja conexión P=7 10 x 10 x 5</v>
      </c>
      <c r="C132" s="322"/>
      <c r="D132" s="169" t="str">
        <f t="shared" si="21"/>
        <v>Un.</v>
      </c>
      <c r="E132" s="170">
        <f t="shared" si="22"/>
        <v>0</v>
      </c>
      <c r="F132" s="171">
        <f t="shared" si="23"/>
        <v>0</v>
      </c>
      <c r="G132" s="129">
        <f t="shared" si="26"/>
        <v>0</v>
      </c>
      <c r="H132" s="129">
        <f t="shared" si="24"/>
        <v>0</v>
      </c>
      <c r="I132" s="172">
        <f t="shared" si="25"/>
        <v>0</v>
      </c>
    </row>
    <row r="133" spans="1:9" ht="24.9" customHeight="1" x14ac:dyDescent="0.25">
      <c r="A133" s="148" t="str">
        <f>Datos!B141</f>
        <v>11.2.11</v>
      </c>
      <c r="B133" s="321" t="str">
        <f t="shared" si="20"/>
        <v>Caja conexión P=7 15 x 15</v>
      </c>
      <c r="C133" s="322"/>
      <c r="D133" s="169" t="str">
        <f t="shared" si="21"/>
        <v>Un.</v>
      </c>
      <c r="E133" s="170">
        <f t="shared" si="22"/>
        <v>0</v>
      </c>
      <c r="F133" s="171">
        <f t="shared" si="23"/>
        <v>0</v>
      </c>
      <c r="G133" s="129">
        <f t="shared" si="26"/>
        <v>0</v>
      </c>
      <c r="H133" s="129">
        <f t="shared" si="24"/>
        <v>0</v>
      </c>
      <c r="I133" s="172">
        <f t="shared" si="25"/>
        <v>0</v>
      </c>
    </row>
    <row r="134" spans="1:9" ht="24.9" customHeight="1" x14ac:dyDescent="0.25">
      <c r="A134" s="148" t="str">
        <f>Datos!B142</f>
        <v>11.2.12</v>
      </c>
      <c r="B134" s="321" t="str">
        <f t="shared" si="20"/>
        <v>Caja conexión P=7 20 x 20</v>
      </c>
      <c r="C134" s="322"/>
      <c r="D134" s="169" t="str">
        <f t="shared" si="21"/>
        <v>Un.</v>
      </c>
      <c r="E134" s="170">
        <f t="shared" si="22"/>
        <v>0</v>
      </c>
      <c r="F134" s="171">
        <f t="shared" si="23"/>
        <v>0</v>
      </c>
      <c r="G134" s="129">
        <f t="shared" si="26"/>
        <v>0</v>
      </c>
      <c r="H134" s="129">
        <f t="shared" si="24"/>
        <v>0</v>
      </c>
      <c r="I134" s="172">
        <f t="shared" si="25"/>
        <v>0</v>
      </c>
    </row>
    <row r="135" spans="1:9" ht="24.9" customHeight="1" x14ac:dyDescent="0.25">
      <c r="A135" s="148" t="str">
        <f>Datos!B143</f>
        <v>11.2.13</v>
      </c>
      <c r="B135" s="321" t="str">
        <f t="shared" si="20"/>
        <v>Ganchos "U" c/tuercas para cajas</v>
      </c>
      <c r="C135" s="322"/>
      <c r="D135" s="169" t="str">
        <f t="shared" si="21"/>
        <v>Un.</v>
      </c>
      <c r="E135" s="170">
        <f t="shared" si="22"/>
        <v>0</v>
      </c>
      <c r="F135" s="171">
        <f t="shared" si="23"/>
        <v>0</v>
      </c>
      <c r="G135" s="129">
        <f t="shared" si="26"/>
        <v>0</v>
      </c>
      <c r="H135" s="129">
        <f t="shared" si="24"/>
        <v>0</v>
      </c>
      <c r="I135" s="172">
        <f t="shared" si="25"/>
        <v>0</v>
      </c>
    </row>
    <row r="136" spans="1:9" ht="24.9" customHeight="1" x14ac:dyDescent="0.25">
      <c r="A136" s="148" t="str">
        <f>Datos!B144</f>
        <v>11.2.14</v>
      </c>
      <c r="B136" s="321" t="str">
        <f t="shared" si="20"/>
        <v>Conector 3/4" zincado a rosca</v>
      </c>
      <c r="C136" s="322"/>
      <c r="D136" s="169" t="str">
        <f t="shared" si="21"/>
        <v>Un.</v>
      </c>
      <c r="E136" s="170">
        <f t="shared" si="22"/>
        <v>0</v>
      </c>
      <c r="F136" s="171">
        <f t="shared" si="23"/>
        <v>0</v>
      </c>
      <c r="G136" s="129">
        <f t="shared" si="26"/>
        <v>0</v>
      </c>
      <c r="H136" s="129">
        <f t="shared" si="24"/>
        <v>0</v>
      </c>
      <c r="I136" s="172">
        <f t="shared" si="25"/>
        <v>0</v>
      </c>
    </row>
    <row r="137" spans="1:9" ht="24.9" customHeight="1" x14ac:dyDescent="0.25">
      <c r="A137" s="148" t="str">
        <f>Datos!B145</f>
        <v>11.2.15</v>
      </c>
      <c r="B137" s="321" t="str">
        <f t="shared" si="20"/>
        <v>Caño semipesado 3/4" (15,4 mm) tramo de 3m</v>
      </c>
      <c r="C137" s="322"/>
      <c r="D137" s="169" t="str">
        <f t="shared" si="21"/>
        <v>Un.</v>
      </c>
      <c r="E137" s="170">
        <f t="shared" si="22"/>
        <v>0</v>
      </c>
      <c r="F137" s="171">
        <f t="shared" si="23"/>
        <v>0</v>
      </c>
      <c r="G137" s="129">
        <f t="shared" si="26"/>
        <v>0</v>
      </c>
      <c r="H137" s="129">
        <f t="shared" si="24"/>
        <v>0</v>
      </c>
      <c r="I137" s="172">
        <f t="shared" si="25"/>
        <v>0</v>
      </c>
    </row>
    <row r="138" spans="1:9" ht="24.9" customHeight="1" x14ac:dyDescent="0.25">
      <c r="A138" s="148" t="str">
        <f>Datos!B146</f>
        <v>11.2.16</v>
      </c>
      <c r="B138" s="321" t="str">
        <f t="shared" si="20"/>
        <v>Curvas 3/4"</v>
      </c>
      <c r="C138" s="322"/>
      <c r="D138" s="169" t="str">
        <f t="shared" si="21"/>
        <v>Un.</v>
      </c>
      <c r="E138" s="170">
        <f t="shared" si="22"/>
        <v>0</v>
      </c>
      <c r="F138" s="171">
        <f t="shared" si="23"/>
        <v>0</v>
      </c>
      <c r="G138" s="129">
        <f t="shared" si="26"/>
        <v>0</v>
      </c>
      <c r="H138" s="129">
        <f t="shared" si="24"/>
        <v>0</v>
      </c>
      <c r="I138" s="172">
        <f t="shared" si="25"/>
        <v>0</v>
      </c>
    </row>
    <row r="139" spans="1:9" ht="24.9" customHeight="1" x14ac:dyDescent="0.25">
      <c r="A139" s="148" t="str">
        <f>Datos!B147</f>
        <v>11.2.17</v>
      </c>
      <c r="B139" s="321" t="str">
        <f t="shared" si="20"/>
        <v>Cupla 3/4"</v>
      </c>
      <c r="C139" s="322"/>
      <c r="D139" s="169" t="str">
        <f t="shared" si="21"/>
        <v>Un.</v>
      </c>
      <c r="E139" s="170">
        <f t="shared" si="22"/>
        <v>0</v>
      </c>
      <c r="F139" s="171">
        <f t="shared" si="23"/>
        <v>0</v>
      </c>
      <c r="G139" s="129">
        <f t="shared" si="26"/>
        <v>0</v>
      </c>
      <c r="H139" s="129">
        <f t="shared" si="24"/>
        <v>0</v>
      </c>
      <c r="I139" s="172">
        <f t="shared" si="25"/>
        <v>0</v>
      </c>
    </row>
    <row r="140" spans="1:9" ht="24.9" customHeight="1" x14ac:dyDescent="0.25">
      <c r="A140" s="148" t="str">
        <f>Datos!B148</f>
        <v>11.2.18</v>
      </c>
      <c r="B140" s="321" t="str">
        <f t="shared" si="20"/>
        <v>Gabinete metálico de embutir 12 módulos</v>
      </c>
      <c r="C140" s="322"/>
      <c r="D140" s="169" t="str">
        <f t="shared" si="21"/>
        <v>Un.</v>
      </c>
      <c r="E140" s="170">
        <f t="shared" si="22"/>
        <v>0</v>
      </c>
      <c r="F140" s="171">
        <f t="shared" si="23"/>
        <v>0</v>
      </c>
      <c r="G140" s="129">
        <f t="shared" si="26"/>
        <v>0</v>
      </c>
      <c r="H140" s="129">
        <f t="shared" si="24"/>
        <v>0</v>
      </c>
      <c r="I140" s="172">
        <f t="shared" si="25"/>
        <v>0</v>
      </c>
    </row>
    <row r="141" spans="1:9" ht="24.9" customHeight="1" x14ac:dyDescent="0.25">
      <c r="A141" s="148" t="str">
        <f>Datos!B149</f>
        <v>11.2.19</v>
      </c>
      <c r="B141" s="321" t="str">
        <f t="shared" si="20"/>
        <v>Gabinete metálico de embutir 24/30 módulos</v>
      </c>
      <c r="C141" s="322"/>
      <c r="D141" s="169" t="str">
        <f t="shared" si="21"/>
        <v>Un.</v>
      </c>
      <c r="E141" s="170">
        <f t="shared" si="22"/>
        <v>0</v>
      </c>
      <c r="F141" s="171">
        <f t="shared" si="23"/>
        <v>0</v>
      </c>
      <c r="G141" s="129">
        <f t="shared" si="26"/>
        <v>0</v>
      </c>
      <c r="H141" s="129">
        <f t="shared" si="24"/>
        <v>0</v>
      </c>
      <c r="I141" s="172">
        <f t="shared" si="25"/>
        <v>0</v>
      </c>
    </row>
    <row r="142" spans="1:9" ht="24.9" customHeight="1" x14ac:dyDescent="0.25">
      <c r="A142" s="148" t="str">
        <f>Datos!B150</f>
        <v>11.2.20</v>
      </c>
      <c r="B142" s="321" t="str">
        <f t="shared" si="20"/>
        <v xml:space="preserve">Gabinete metálico de embutir 32/40 módulos                         </v>
      </c>
      <c r="C142" s="322"/>
      <c r="D142" s="169" t="str">
        <f t="shared" si="21"/>
        <v>Un.</v>
      </c>
      <c r="E142" s="170">
        <f t="shared" si="22"/>
        <v>0</v>
      </c>
      <c r="F142" s="171">
        <f t="shared" si="23"/>
        <v>0</v>
      </c>
      <c r="G142" s="129">
        <f t="shared" si="26"/>
        <v>0</v>
      </c>
      <c r="H142" s="129">
        <f t="shared" si="24"/>
        <v>0</v>
      </c>
      <c r="I142" s="172">
        <f t="shared" si="25"/>
        <v>0</v>
      </c>
    </row>
    <row r="143" spans="1:9" ht="24.9" customHeight="1" x14ac:dyDescent="0.25">
      <c r="A143" s="148" t="str">
        <f>Datos!B151</f>
        <v>11.2.21</v>
      </c>
      <c r="B143" s="321" t="str">
        <f t="shared" si="20"/>
        <v xml:space="preserve">Jabalinas 15x1500 tipo Cooperwel </v>
      </c>
      <c r="C143" s="322"/>
      <c r="D143" s="169" t="str">
        <f t="shared" si="21"/>
        <v>Un.</v>
      </c>
      <c r="E143" s="170">
        <f t="shared" si="22"/>
        <v>0</v>
      </c>
      <c r="F143" s="171">
        <f t="shared" si="23"/>
        <v>0</v>
      </c>
      <c r="G143" s="129">
        <f t="shared" si="26"/>
        <v>0</v>
      </c>
      <c r="H143" s="129">
        <f t="shared" si="24"/>
        <v>0</v>
      </c>
      <c r="I143" s="172">
        <f t="shared" si="25"/>
        <v>0</v>
      </c>
    </row>
    <row r="144" spans="1:9" ht="24.9" customHeight="1" x14ac:dyDescent="0.25">
      <c r="A144" s="148" t="str">
        <f>Datos!B152</f>
        <v>11.2.22</v>
      </c>
      <c r="B144" s="321" t="str">
        <f t="shared" ref="B144:B207" si="27">IFERROR(VLOOKUP(A144,Tabla_Datos,2,FALSE),"")</f>
        <v>Prensa cable p/jabalina</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 customHeight="1" x14ac:dyDescent="0.25">
      <c r="A145" s="148" t="str">
        <f>Datos!B153</f>
        <v>11.2.23</v>
      </c>
      <c r="B145" s="321" t="str">
        <f t="shared" si="27"/>
        <v>Caja de Inspección Hierro fundido</v>
      </c>
      <c r="C145" s="322"/>
      <c r="D145" s="169" t="str">
        <f t="shared" si="28"/>
        <v>Un.</v>
      </c>
      <c r="E145" s="170">
        <f t="shared" si="29"/>
        <v>0</v>
      </c>
      <c r="F145" s="171">
        <f t="shared" si="30"/>
        <v>0</v>
      </c>
      <c r="G145" s="129">
        <f t="shared" si="26"/>
        <v>0</v>
      </c>
      <c r="H145" s="129">
        <f t="shared" si="31"/>
        <v>0</v>
      </c>
      <c r="I145" s="172">
        <f t="shared" si="32"/>
        <v>0</v>
      </c>
    </row>
    <row r="146" spans="1:9" ht="24.9" customHeight="1" x14ac:dyDescent="0.25">
      <c r="A146" s="148" t="str">
        <f>Datos!B154</f>
        <v>11.2.24</v>
      </c>
      <c r="B146" s="321" t="str">
        <f t="shared" si="27"/>
        <v xml:space="preserve">Cable Cu desnudo 25 mm2 </v>
      </c>
      <c r="C146" s="322"/>
      <c r="D146" s="169" t="str">
        <f t="shared" si="28"/>
        <v>m.</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 customHeight="1" x14ac:dyDescent="0.25">
      <c r="A147" s="148" t="str">
        <f>Datos!B155</f>
        <v>11.2.25</v>
      </c>
      <c r="B147" s="321" t="str">
        <f t="shared" si="27"/>
        <v>Cable Cu antillama 1,5 mm2  Pirelli</v>
      </c>
      <c r="C147" s="322"/>
      <c r="D147" s="169" t="str">
        <f t="shared" si="28"/>
        <v>m.</v>
      </c>
      <c r="E147" s="170">
        <f t="shared" si="29"/>
        <v>0</v>
      </c>
      <c r="F147" s="171">
        <f t="shared" si="30"/>
        <v>0</v>
      </c>
      <c r="G147" s="129">
        <f t="shared" si="33"/>
        <v>0</v>
      </c>
      <c r="H147" s="129">
        <f t="shared" si="31"/>
        <v>0</v>
      </c>
      <c r="I147" s="172">
        <f t="shared" si="32"/>
        <v>0</v>
      </c>
    </row>
    <row r="148" spans="1:9" ht="24.9" customHeight="1" x14ac:dyDescent="0.25">
      <c r="A148" s="148" t="str">
        <f>Datos!B156</f>
        <v>11.2.26</v>
      </c>
      <c r="B148" s="321" t="str">
        <f t="shared" si="27"/>
        <v>Cable Cu antillama 2,5 mm2 pirelli</v>
      </c>
      <c r="C148" s="322"/>
      <c r="D148" s="169" t="str">
        <f t="shared" si="28"/>
        <v>m.</v>
      </c>
      <c r="E148" s="170">
        <f t="shared" si="29"/>
        <v>0</v>
      </c>
      <c r="F148" s="171">
        <f t="shared" si="30"/>
        <v>0</v>
      </c>
      <c r="G148" s="129">
        <f t="shared" si="33"/>
        <v>0</v>
      </c>
      <c r="H148" s="129">
        <f t="shared" si="31"/>
        <v>0</v>
      </c>
      <c r="I148" s="172">
        <f t="shared" si="32"/>
        <v>0</v>
      </c>
    </row>
    <row r="149" spans="1:9" ht="24.9" customHeight="1" x14ac:dyDescent="0.25">
      <c r="A149" s="148" t="str">
        <f>Datos!B157</f>
        <v>11.2.27</v>
      </c>
      <c r="B149" s="321" t="str">
        <f t="shared" si="27"/>
        <v>Cable Cu antillama 4 mm2  Pirelli</v>
      </c>
      <c r="C149" s="322"/>
      <c r="D149" s="169" t="str">
        <f t="shared" si="28"/>
        <v>m.</v>
      </c>
      <c r="E149" s="170">
        <f t="shared" si="29"/>
        <v>0</v>
      </c>
      <c r="F149" s="171">
        <f t="shared" si="30"/>
        <v>0</v>
      </c>
      <c r="G149" s="129">
        <f t="shared" si="33"/>
        <v>0</v>
      </c>
      <c r="H149" s="129">
        <f t="shared" si="31"/>
        <v>0</v>
      </c>
      <c r="I149" s="172">
        <f t="shared" si="32"/>
        <v>0</v>
      </c>
    </row>
    <row r="150" spans="1:9" ht="24.9" customHeight="1" x14ac:dyDescent="0.25">
      <c r="A150" s="148" t="str">
        <f>Datos!B158</f>
        <v>11.2.28</v>
      </c>
      <c r="B150" s="321" t="str">
        <f t="shared" si="27"/>
        <v>Cable Cu antillama 6 mm2 Pirelli</v>
      </c>
      <c r="C150" s="322"/>
      <c r="D150" s="169" t="str">
        <f t="shared" si="28"/>
        <v>m.</v>
      </c>
      <c r="E150" s="170">
        <f t="shared" si="29"/>
        <v>0</v>
      </c>
      <c r="F150" s="171">
        <f t="shared" si="30"/>
        <v>0</v>
      </c>
      <c r="G150" s="129">
        <f t="shared" si="33"/>
        <v>0</v>
      </c>
      <c r="H150" s="129">
        <f t="shared" si="31"/>
        <v>0</v>
      </c>
      <c r="I150" s="172">
        <f t="shared" si="32"/>
        <v>0</v>
      </c>
    </row>
    <row r="151" spans="1:9" ht="24.9" customHeight="1" x14ac:dyDescent="0.25">
      <c r="A151" s="148" t="str">
        <f>Datos!B159</f>
        <v>11.2.29</v>
      </c>
      <c r="B151" s="321" t="str">
        <f t="shared" si="27"/>
        <v>Cable Cu antillama 10 mm2 Pirelli</v>
      </c>
      <c r="C151" s="322"/>
      <c r="D151" s="169" t="str">
        <f t="shared" si="28"/>
        <v>m.</v>
      </c>
      <c r="E151" s="170">
        <f t="shared" si="29"/>
        <v>0</v>
      </c>
      <c r="F151" s="171">
        <f t="shared" si="30"/>
        <v>0</v>
      </c>
      <c r="G151" s="129">
        <f t="shared" si="33"/>
        <v>0</v>
      </c>
      <c r="H151" s="129">
        <f t="shared" si="31"/>
        <v>0</v>
      </c>
      <c r="I151" s="172">
        <f t="shared" si="32"/>
        <v>0</v>
      </c>
    </row>
    <row r="152" spans="1:9" ht="24.9" customHeight="1" x14ac:dyDescent="0.25">
      <c r="A152" s="148" t="str">
        <f>Datos!B160</f>
        <v>11.2.30</v>
      </c>
      <c r="B152" s="321" t="str">
        <f t="shared" si="27"/>
        <v>Cable Cu antillama 35 mm2 Pirelli</v>
      </c>
      <c r="C152" s="322"/>
      <c r="D152" s="169" t="str">
        <f t="shared" si="28"/>
        <v>m.</v>
      </c>
      <c r="E152" s="170">
        <f t="shared" si="29"/>
        <v>0</v>
      </c>
      <c r="F152" s="171">
        <f t="shared" si="30"/>
        <v>0</v>
      </c>
      <c r="G152" s="129">
        <f t="shared" si="33"/>
        <v>0</v>
      </c>
      <c r="H152" s="129">
        <f t="shared" si="31"/>
        <v>0</v>
      </c>
      <c r="I152" s="172">
        <f t="shared" si="32"/>
        <v>0</v>
      </c>
    </row>
    <row r="153" spans="1:9" ht="24.9" customHeight="1" x14ac:dyDescent="0.25">
      <c r="A153" s="148" t="str">
        <f>Datos!B161</f>
        <v>11.2.31</v>
      </c>
      <c r="B153" s="321" t="str">
        <f t="shared" si="27"/>
        <v>Interrupt. difer. 4 x 16 Amp. 30 mA.</v>
      </c>
      <c r="C153" s="322"/>
      <c r="D153" s="169" t="str">
        <f t="shared" si="28"/>
        <v>Un.</v>
      </c>
      <c r="E153" s="170">
        <f t="shared" si="29"/>
        <v>0</v>
      </c>
      <c r="F153" s="171">
        <f t="shared" si="30"/>
        <v>0</v>
      </c>
      <c r="G153" s="129">
        <f t="shared" si="33"/>
        <v>0</v>
      </c>
      <c r="H153" s="129">
        <f t="shared" si="31"/>
        <v>0</v>
      </c>
      <c r="I153" s="172">
        <f t="shared" si="32"/>
        <v>0</v>
      </c>
    </row>
    <row r="154" spans="1:9" ht="24.9" customHeight="1" x14ac:dyDescent="0.25">
      <c r="A154" s="148" t="str">
        <f>Datos!B162</f>
        <v>11.2.32</v>
      </c>
      <c r="B154" s="321" t="str">
        <f t="shared" si="27"/>
        <v>Interrupt. difer. 4 x 25 Amp. 30 mA.</v>
      </c>
      <c r="C154" s="322"/>
      <c r="D154" s="169" t="str">
        <f t="shared" si="28"/>
        <v>Un.</v>
      </c>
      <c r="E154" s="170">
        <f t="shared" si="29"/>
        <v>0</v>
      </c>
      <c r="F154" s="171">
        <f t="shared" si="30"/>
        <v>0</v>
      </c>
      <c r="G154" s="129">
        <f t="shared" si="33"/>
        <v>0</v>
      </c>
      <c r="H154" s="129">
        <f t="shared" si="31"/>
        <v>0</v>
      </c>
      <c r="I154" s="172">
        <f t="shared" si="32"/>
        <v>0</v>
      </c>
    </row>
    <row r="155" spans="1:9" ht="24.9" customHeight="1" x14ac:dyDescent="0.25">
      <c r="A155" s="148" t="str">
        <f>Datos!B163</f>
        <v>11.2.33</v>
      </c>
      <c r="B155" s="321" t="str">
        <f t="shared" si="27"/>
        <v>Interrupt. difer. 4 x 32 Amp. 30 mA.</v>
      </c>
      <c r="C155" s="322"/>
      <c r="D155" s="169" t="str">
        <f t="shared" si="28"/>
        <v>Un.</v>
      </c>
      <c r="E155" s="170">
        <f t="shared" si="29"/>
        <v>0</v>
      </c>
      <c r="F155" s="171">
        <f t="shared" si="30"/>
        <v>0</v>
      </c>
      <c r="G155" s="129">
        <f t="shared" si="33"/>
        <v>0</v>
      </c>
      <c r="H155" s="129">
        <f t="shared" si="31"/>
        <v>0</v>
      </c>
      <c r="I155" s="172">
        <f t="shared" si="32"/>
        <v>0</v>
      </c>
    </row>
    <row r="156" spans="1:9" ht="24.9" customHeight="1" x14ac:dyDescent="0.25">
      <c r="A156" s="148" t="str">
        <f>Datos!B164</f>
        <v>11.2.34</v>
      </c>
      <c r="B156" s="321" t="str">
        <f t="shared" si="27"/>
        <v>Interrupt. difer. 4 x 60 Amp. 30 mA.</v>
      </c>
      <c r="C156" s="322"/>
      <c r="D156" s="169" t="str">
        <f t="shared" si="28"/>
        <v>Un.</v>
      </c>
      <c r="E156" s="170">
        <f t="shared" si="29"/>
        <v>0</v>
      </c>
      <c r="F156" s="171">
        <f t="shared" si="30"/>
        <v>0</v>
      </c>
      <c r="G156" s="129">
        <f t="shared" si="33"/>
        <v>0</v>
      </c>
      <c r="H156" s="129">
        <f t="shared" si="31"/>
        <v>0</v>
      </c>
      <c r="I156" s="172">
        <f t="shared" si="32"/>
        <v>0</v>
      </c>
    </row>
    <row r="157" spans="1:9" ht="24.9" customHeight="1" x14ac:dyDescent="0.25">
      <c r="A157" s="148" t="str">
        <f>Datos!B165</f>
        <v>11.2.35</v>
      </c>
      <c r="B157" s="321" t="str">
        <f t="shared" si="27"/>
        <v>Interrupt. difer. 4 x 120 Amp. 300 mA.</v>
      </c>
      <c r="C157" s="322"/>
      <c r="D157" s="169" t="str">
        <f t="shared" si="28"/>
        <v>Un.</v>
      </c>
      <c r="E157" s="170">
        <f t="shared" si="29"/>
        <v>0</v>
      </c>
      <c r="F157" s="171">
        <f t="shared" si="30"/>
        <v>0</v>
      </c>
      <c r="G157" s="129">
        <f t="shared" si="33"/>
        <v>0</v>
      </c>
      <c r="H157" s="129">
        <f t="shared" si="31"/>
        <v>0</v>
      </c>
      <c r="I157" s="172">
        <f t="shared" si="32"/>
        <v>0</v>
      </c>
    </row>
    <row r="158" spans="1:9" ht="24.9" customHeight="1" x14ac:dyDescent="0.25">
      <c r="A158" s="148" t="str">
        <f>Datos!B166</f>
        <v>11.2.36</v>
      </c>
      <c r="B158" s="321" t="str">
        <f t="shared" si="27"/>
        <v>Llaves termomagneticas 2 x 6A - MG</v>
      </c>
      <c r="C158" s="322"/>
      <c r="D158" s="169" t="str">
        <f t="shared" si="28"/>
        <v>Un.</v>
      </c>
      <c r="E158" s="170">
        <f t="shared" si="29"/>
        <v>0</v>
      </c>
      <c r="F158" s="171">
        <f t="shared" si="30"/>
        <v>0</v>
      </c>
      <c r="G158" s="129">
        <f t="shared" si="33"/>
        <v>0</v>
      </c>
      <c r="H158" s="129">
        <f t="shared" si="31"/>
        <v>0</v>
      </c>
      <c r="I158" s="172">
        <f t="shared" si="32"/>
        <v>0</v>
      </c>
    </row>
    <row r="159" spans="1:9" ht="24.9" customHeight="1" x14ac:dyDescent="0.25">
      <c r="A159" s="148" t="str">
        <f>Datos!B167</f>
        <v>11.2.37</v>
      </c>
      <c r="B159" s="321" t="str">
        <f t="shared" si="27"/>
        <v>Llaves termomagneticas 2 x 10A - MG</v>
      </c>
      <c r="C159" s="322"/>
      <c r="D159" s="169" t="str">
        <f t="shared" si="28"/>
        <v>Un.</v>
      </c>
      <c r="E159" s="170">
        <f t="shared" si="29"/>
        <v>0</v>
      </c>
      <c r="F159" s="171">
        <f t="shared" si="30"/>
        <v>0</v>
      </c>
      <c r="G159" s="129">
        <f t="shared" si="33"/>
        <v>0</v>
      </c>
      <c r="H159" s="129">
        <f t="shared" si="31"/>
        <v>0</v>
      </c>
      <c r="I159" s="172">
        <f t="shared" si="32"/>
        <v>0</v>
      </c>
    </row>
    <row r="160" spans="1:9" ht="24.9" customHeight="1" x14ac:dyDescent="0.25">
      <c r="A160" s="148" t="str">
        <f>Datos!B168</f>
        <v>11.2.38</v>
      </c>
      <c r="B160" s="321" t="str">
        <f t="shared" si="27"/>
        <v>Llaves termomagneticas 2 x 16A - MG</v>
      </c>
      <c r="C160" s="322"/>
      <c r="D160" s="169" t="str">
        <f t="shared" si="28"/>
        <v>Un.</v>
      </c>
      <c r="E160" s="170">
        <f t="shared" si="29"/>
        <v>0</v>
      </c>
      <c r="F160" s="171">
        <f t="shared" si="30"/>
        <v>0</v>
      </c>
      <c r="G160" s="129">
        <f t="shared" si="33"/>
        <v>0</v>
      </c>
      <c r="H160" s="129">
        <f t="shared" si="31"/>
        <v>0</v>
      </c>
      <c r="I160" s="172">
        <f t="shared" si="32"/>
        <v>0</v>
      </c>
    </row>
    <row r="161" spans="1:9" ht="24.9" customHeight="1" x14ac:dyDescent="0.25">
      <c r="A161" s="148" t="str">
        <f>Datos!B169</f>
        <v>11.2.39</v>
      </c>
      <c r="B161" s="321" t="str">
        <f t="shared" si="27"/>
        <v>Llaves termomagneticas 2 x 20A - MG</v>
      </c>
      <c r="C161" s="322"/>
      <c r="D161" s="169" t="str">
        <f t="shared" si="28"/>
        <v>Un.</v>
      </c>
      <c r="E161" s="170">
        <f t="shared" si="29"/>
        <v>0</v>
      </c>
      <c r="F161" s="171">
        <f t="shared" si="30"/>
        <v>0</v>
      </c>
      <c r="G161" s="129">
        <f t="shared" si="33"/>
        <v>0</v>
      </c>
      <c r="H161" s="129">
        <f t="shared" si="31"/>
        <v>0</v>
      </c>
      <c r="I161" s="172">
        <f t="shared" si="32"/>
        <v>0</v>
      </c>
    </row>
    <row r="162" spans="1:9" ht="24.9" customHeight="1" x14ac:dyDescent="0.25">
      <c r="A162" s="148" t="str">
        <f>Datos!B170</f>
        <v>11.2.40</v>
      </c>
      <c r="B162" s="321" t="str">
        <f t="shared" si="27"/>
        <v>Llaves termomagneticas 2x25A - MG</v>
      </c>
      <c r="C162" s="322"/>
      <c r="D162" s="169" t="str">
        <f t="shared" si="28"/>
        <v>Un.</v>
      </c>
      <c r="E162" s="170">
        <f t="shared" si="29"/>
        <v>0</v>
      </c>
      <c r="F162" s="171">
        <f t="shared" si="30"/>
        <v>0</v>
      </c>
      <c r="G162" s="129">
        <f t="shared" si="33"/>
        <v>0</v>
      </c>
      <c r="H162" s="129">
        <f t="shared" si="31"/>
        <v>0</v>
      </c>
      <c r="I162" s="172">
        <f t="shared" si="32"/>
        <v>0</v>
      </c>
    </row>
    <row r="163" spans="1:9" ht="24.9" customHeight="1" x14ac:dyDescent="0.25">
      <c r="A163" s="148" t="str">
        <f>Datos!B171</f>
        <v>11.2.41</v>
      </c>
      <c r="B163" s="321" t="str">
        <f t="shared" si="27"/>
        <v>Llaves termomagneticas 4 x 25 A - MG</v>
      </c>
      <c r="C163" s="322"/>
      <c r="D163" s="169" t="str">
        <f t="shared" si="28"/>
        <v>Un.</v>
      </c>
      <c r="E163" s="170">
        <f t="shared" si="29"/>
        <v>0</v>
      </c>
      <c r="F163" s="171">
        <f t="shared" si="30"/>
        <v>0</v>
      </c>
      <c r="G163" s="129">
        <f t="shared" si="33"/>
        <v>0</v>
      </c>
      <c r="H163" s="129">
        <f t="shared" si="31"/>
        <v>0</v>
      </c>
      <c r="I163" s="172">
        <f t="shared" si="32"/>
        <v>0</v>
      </c>
    </row>
    <row r="164" spans="1:9" ht="24.9" customHeight="1" x14ac:dyDescent="0.25">
      <c r="A164" s="148" t="str">
        <f>Datos!B172</f>
        <v>11.2.42</v>
      </c>
      <c r="B164" s="321" t="str">
        <f t="shared" si="27"/>
        <v>Llaves termomagneticas 4 x 32 A - MG</v>
      </c>
      <c r="C164" s="322"/>
      <c r="D164" s="169" t="str">
        <f t="shared" si="28"/>
        <v>Un.</v>
      </c>
      <c r="E164" s="170">
        <f t="shared" si="29"/>
        <v>0</v>
      </c>
      <c r="F164" s="171">
        <f t="shared" si="30"/>
        <v>0</v>
      </c>
      <c r="G164" s="129">
        <f t="shared" si="33"/>
        <v>0</v>
      </c>
      <c r="H164" s="129">
        <f t="shared" si="31"/>
        <v>0</v>
      </c>
      <c r="I164" s="172">
        <f t="shared" si="32"/>
        <v>0</v>
      </c>
    </row>
    <row r="165" spans="1:9" ht="24.9" customHeight="1" x14ac:dyDescent="0.25">
      <c r="A165" s="148" t="str">
        <f>Datos!B173</f>
        <v>11.2.43</v>
      </c>
      <c r="B165" s="321" t="str">
        <f t="shared" si="27"/>
        <v>Contactor p 10 KA</v>
      </c>
      <c r="C165" s="322"/>
      <c r="D165" s="169" t="str">
        <f t="shared" si="28"/>
        <v>Un.</v>
      </c>
      <c r="E165" s="170">
        <f t="shared" si="29"/>
        <v>0</v>
      </c>
      <c r="F165" s="171">
        <f t="shared" si="30"/>
        <v>0</v>
      </c>
      <c r="G165" s="129">
        <f t="shared" si="33"/>
        <v>0</v>
      </c>
      <c r="H165" s="129">
        <f t="shared" si="31"/>
        <v>0</v>
      </c>
      <c r="I165" s="172">
        <f t="shared" si="32"/>
        <v>0</v>
      </c>
    </row>
    <row r="166" spans="1:9" ht="24.9" customHeight="1" x14ac:dyDescent="0.25">
      <c r="A166" s="148" t="str">
        <f>Datos!B174</f>
        <v>11.2.44</v>
      </c>
      <c r="B166" s="321" t="str">
        <f t="shared" si="27"/>
        <v>llave Selectora p transferencia GE tetrapolar</v>
      </c>
      <c r="C166" s="322"/>
      <c r="D166" s="169" t="str">
        <f t="shared" si="28"/>
        <v>Un.</v>
      </c>
      <c r="E166" s="170">
        <f t="shared" si="29"/>
        <v>0</v>
      </c>
      <c r="F166" s="171">
        <f t="shared" si="30"/>
        <v>0</v>
      </c>
      <c r="G166" s="129">
        <f t="shared" si="33"/>
        <v>0</v>
      </c>
      <c r="H166" s="129">
        <f t="shared" si="31"/>
        <v>0</v>
      </c>
      <c r="I166" s="172">
        <f t="shared" si="32"/>
        <v>0</v>
      </c>
    </row>
    <row r="167" spans="1:9" ht="24.9" customHeight="1" x14ac:dyDescent="0.25">
      <c r="A167" s="148" t="str">
        <f>Datos!B175</f>
        <v>11.2.45</v>
      </c>
      <c r="B167" s="321" t="str">
        <f t="shared" si="27"/>
        <v xml:space="preserve">Juego de Barras 200A c. tapa acrilico                        </v>
      </c>
      <c r="C167" s="322"/>
      <c r="D167" s="169" t="str">
        <f t="shared" si="28"/>
        <v>Un.</v>
      </c>
      <c r="E167" s="170">
        <f t="shared" si="29"/>
        <v>0</v>
      </c>
      <c r="F167" s="171">
        <f t="shared" si="30"/>
        <v>0</v>
      </c>
      <c r="G167" s="129">
        <f t="shared" si="33"/>
        <v>0</v>
      </c>
      <c r="H167" s="129">
        <f t="shared" si="31"/>
        <v>0</v>
      </c>
      <c r="I167" s="172">
        <f t="shared" si="32"/>
        <v>0</v>
      </c>
    </row>
    <row r="168" spans="1:9" ht="24.9" customHeight="1" x14ac:dyDescent="0.25">
      <c r="A168" s="148" t="str">
        <f>Datos!B176</f>
        <v>11.2.46</v>
      </c>
      <c r="B168" s="321" t="str">
        <f t="shared" si="27"/>
        <v>Cámara de HºA</v>
      </c>
      <c r="C168" s="322"/>
      <c r="D168" s="169" t="str">
        <f t="shared" si="28"/>
        <v>Un.</v>
      </c>
      <c r="E168" s="170">
        <f t="shared" si="29"/>
        <v>0</v>
      </c>
      <c r="F168" s="171">
        <f t="shared" si="30"/>
        <v>0</v>
      </c>
      <c r="G168" s="129">
        <f t="shared" si="33"/>
        <v>0</v>
      </c>
      <c r="H168" s="129">
        <f t="shared" si="31"/>
        <v>0</v>
      </c>
      <c r="I168" s="172">
        <f t="shared" si="32"/>
        <v>0</v>
      </c>
    </row>
    <row r="169" spans="1:9" ht="24.9" customHeight="1" x14ac:dyDescent="0.25">
      <c r="A169" s="148" t="str">
        <f>Datos!B177</f>
        <v>11.3</v>
      </c>
      <c r="B169" s="321" t="str">
        <f t="shared" si="27"/>
        <v>Baja tensión</v>
      </c>
      <c r="C169" s="322"/>
      <c r="D169" s="169">
        <f t="shared" si="28"/>
        <v>0</v>
      </c>
      <c r="E169" s="170">
        <f t="shared" si="29"/>
        <v>0</v>
      </c>
      <c r="F169" s="171">
        <f t="shared" si="30"/>
        <v>0</v>
      </c>
      <c r="G169" s="129">
        <f t="shared" si="33"/>
        <v>0</v>
      </c>
      <c r="H169" s="129">
        <f t="shared" si="31"/>
        <v>0</v>
      </c>
      <c r="I169" s="172">
        <f t="shared" si="32"/>
        <v>0</v>
      </c>
    </row>
    <row r="170" spans="1:9" ht="24.9" customHeight="1" x14ac:dyDescent="0.25">
      <c r="A170" s="148" t="str">
        <f>Datos!B178</f>
        <v>11.3.1</v>
      </c>
      <c r="B170" s="321" t="str">
        <f t="shared" si="27"/>
        <v>Router inalámbrico 24 bocas</v>
      </c>
      <c r="C170" s="322"/>
      <c r="D170" s="169" t="str">
        <f t="shared" si="28"/>
        <v>Un.</v>
      </c>
      <c r="E170" s="170">
        <f t="shared" si="29"/>
        <v>0</v>
      </c>
      <c r="F170" s="171">
        <f t="shared" si="30"/>
        <v>0</v>
      </c>
      <c r="G170" s="129">
        <f t="shared" si="33"/>
        <v>0</v>
      </c>
      <c r="H170" s="129">
        <f t="shared" si="31"/>
        <v>0</v>
      </c>
      <c r="I170" s="172">
        <f t="shared" si="32"/>
        <v>0</v>
      </c>
    </row>
    <row r="171" spans="1:9" ht="24.9" customHeight="1" x14ac:dyDescent="0.25">
      <c r="A171" s="148" t="str">
        <f>Datos!B179</f>
        <v>11.3.2</v>
      </c>
      <c r="B171" s="321" t="str">
        <f t="shared" si="27"/>
        <v>Rack XL con 4 montantes de 19" 600x500x600mm</v>
      </c>
      <c r="C171" s="322"/>
      <c r="D171" s="169" t="str">
        <f t="shared" si="28"/>
        <v>Un.</v>
      </c>
      <c r="E171" s="170">
        <f t="shared" si="29"/>
        <v>0</v>
      </c>
      <c r="F171" s="171">
        <f t="shared" si="30"/>
        <v>0</v>
      </c>
      <c r="G171" s="129">
        <f t="shared" si="33"/>
        <v>0</v>
      </c>
      <c r="H171" s="129">
        <f t="shared" si="31"/>
        <v>0</v>
      </c>
      <c r="I171" s="172">
        <f t="shared" si="32"/>
        <v>0</v>
      </c>
    </row>
    <row r="172" spans="1:9" ht="24.9" customHeight="1" x14ac:dyDescent="0.25">
      <c r="A172" s="148" t="str">
        <f>Datos!B180</f>
        <v>11.3.3</v>
      </c>
      <c r="B172" s="321" t="str">
        <f t="shared" si="27"/>
        <v>Rack XL con 4 montantes de 19" 600x500x600mm</v>
      </c>
      <c r="C172" s="322"/>
      <c r="D172" s="169" t="str">
        <f t="shared" si="28"/>
        <v>Un.</v>
      </c>
      <c r="E172" s="170">
        <f t="shared" si="29"/>
        <v>0</v>
      </c>
      <c r="F172" s="171">
        <f t="shared" si="30"/>
        <v>0</v>
      </c>
      <c r="G172" s="129">
        <f t="shared" si="33"/>
        <v>0</v>
      </c>
      <c r="H172" s="129">
        <f t="shared" si="31"/>
        <v>0</v>
      </c>
      <c r="I172" s="172">
        <f t="shared" si="32"/>
        <v>0</v>
      </c>
    </row>
    <row r="173" spans="1:9" ht="24.9" customHeight="1" x14ac:dyDescent="0.25">
      <c r="A173" s="148" t="str">
        <f>Datos!B181</f>
        <v>11.3.4</v>
      </c>
      <c r="B173" s="321" t="str">
        <f t="shared" si="27"/>
        <v>Patch Pannel 19" con 24 tomas RJ45 de 8 contactos</v>
      </c>
      <c r="C173" s="322"/>
      <c r="D173" s="169" t="str">
        <f t="shared" si="28"/>
        <v>Un.</v>
      </c>
      <c r="E173" s="170">
        <f t="shared" si="29"/>
        <v>0</v>
      </c>
      <c r="F173" s="171">
        <f t="shared" si="30"/>
        <v>0</v>
      </c>
      <c r="G173" s="129">
        <f t="shared" si="33"/>
        <v>0</v>
      </c>
      <c r="H173" s="129">
        <f t="shared" si="31"/>
        <v>0</v>
      </c>
      <c r="I173" s="172">
        <f t="shared" si="32"/>
        <v>0</v>
      </c>
    </row>
    <row r="174" spans="1:9" ht="24.9" customHeight="1" x14ac:dyDescent="0.25">
      <c r="A174" s="148" t="str">
        <f>Datos!B182</f>
        <v>11.3.5</v>
      </c>
      <c r="B174" s="321" t="str">
        <f t="shared" si="27"/>
        <v>Patch Cord de 3m c/u  con 2 conect. RJ45 de 8 contac.</v>
      </c>
      <c r="C174" s="322"/>
      <c r="D174" s="169" t="str">
        <f t="shared" si="28"/>
        <v>Un.</v>
      </c>
      <c r="E174" s="170">
        <f t="shared" si="29"/>
        <v>0</v>
      </c>
      <c r="F174" s="171">
        <f t="shared" si="30"/>
        <v>0</v>
      </c>
      <c r="G174" s="129">
        <f t="shared" si="33"/>
        <v>0</v>
      </c>
      <c r="H174" s="129">
        <f t="shared" si="31"/>
        <v>0</v>
      </c>
      <c r="I174" s="172">
        <f t="shared" si="32"/>
        <v>0</v>
      </c>
    </row>
    <row r="175" spans="1:9" ht="24.9" customHeight="1" x14ac:dyDescent="0.25">
      <c r="A175" s="148" t="str">
        <f>Datos!B183</f>
        <v>11.3.6</v>
      </c>
      <c r="B175" s="321" t="str">
        <f t="shared" si="27"/>
        <v>Toma RJ45 (hembra) de embutir para red de datos</v>
      </c>
      <c r="C175" s="322"/>
      <c r="D175" s="169" t="str">
        <f t="shared" si="28"/>
        <v>m.</v>
      </c>
      <c r="E175" s="170">
        <f t="shared" si="29"/>
        <v>0</v>
      </c>
      <c r="F175" s="171">
        <f t="shared" si="30"/>
        <v>0</v>
      </c>
      <c r="G175" s="129">
        <f t="shared" si="33"/>
        <v>0</v>
      </c>
      <c r="H175" s="129">
        <f t="shared" si="31"/>
        <v>0</v>
      </c>
      <c r="I175" s="172">
        <f t="shared" si="32"/>
        <v>0</v>
      </c>
    </row>
    <row r="176" spans="1:9" ht="24.9" customHeight="1" x14ac:dyDescent="0.25">
      <c r="A176" s="148" t="str">
        <f>Datos!B184</f>
        <v>11.4</v>
      </c>
      <c r="B176" s="321" t="str">
        <f t="shared" si="27"/>
        <v>Artefactos</v>
      </c>
      <c r="C176" s="322"/>
      <c r="D176" s="169">
        <f t="shared" si="28"/>
        <v>0</v>
      </c>
      <c r="E176" s="170">
        <f t="shared" si="29"/>
        <v>0</v>
      </c>
      <c r="F176" s="171">
        <f t="shared" si="30"/>
        <v>0</v>
      </c>
      <c r="G176" s="129">
        <f t="shared" si="33"/>
        <v>0</v>
      </c>
      <c r="H176" s="129">
        <f t="shared" si="31"/>
        <v>0</v>
      </c>
      <c r="I176" s="172">
        <f t="shared" si="32"/>
        <v>0</v>
      </c>
    </row>
    <row r="177" spans="1:9" ht="24.9" customHeight="1" x14ac:dyDescent="0.25">
      <c r="A177" s="148" t="str">
        <f>Datos!B185</f>
        <v>11.4.1</v>
      </c>
      <c r="B177" s="321" t="str">
        <f t="shared" si="27"/>
        <v>Artefactos de Iluminación</v>
      </c>
      <c r="C177" s="322"/>
      <c r="D177" s="169">
        <f t="shared" si="28"/>
        <v>0</v>
      </c>
      <c r="E177" s="170">
        <f t="shared" si="29"/>
        <v>0</v>
      </c>
      <c r="F177" s="171">
        <f t="shared" si="30"/>
        <v>0</v>
      </c>
      <c r="G177" s="129">
        <f t="shared" si="33"/>
        <v>0</v>
      </c>
      <c r="H177" s="129">
        <f t="shared" si="31"/>
        <v>0</v>
      </c>
      <c r="I177" s="172">
        <f t="shared" si="32"/>
        <v>0</v>
      </c>
    </row>
    <row r="178" spans="1:9" ht="24.9" customHeight="1" x14ac:dyDescent="0.25">
      <c r="A178" s="148" t="str">
        <f>Datos!B186</f>
        <v>11.4.1.1</v>
      </c>
      <c r="B178" s="321" t="str">
        <f t="shared" si="27"/>
        <v xml:space="preserve">Luminaria Tipo Novalucce </v>
      </c>
      <c r="C178" s="322"/>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 customHeight="1" x14ac:dyDescent="0.25">
      <c r="A179" s="148" t="str">
        <f>Datos!B187</f>
        <v>11.4.1.2</v>
      </c>
      <c r="B179" s="321" t="str">
        <f t="shared" si="27"/>
        <v>Luminaria farol tipo Atlantis 100w</v>
      </c>
      <c r="C179" s="322"/>
      <c r="D179" s="169" t="str">
        <f t="shared" si="28"/>
        <v>Un.</v>
      </c>
      <c r="E179" s="170">
        <f t="shared" si="29"/>
        <v>0</v>
      </c>
      <c r="F179" s="171">
        <f t="shared" si="30"/>
        <v>0</v>
      </c>
      <c r="G179" s="129">
        <f t="shared" si="34"/>
        <v>0</v>
      </c>
      <c r="H179" s="129">
        <f t="shared" si="31"/>
        <v>0</v>
      </c>
      <c r="I179" s="172">
        <f t="shared" si="32"/>
        <v>0</v>
      </c>
    </row>
    <row r="180" spans="1:9" ht="24.9" customHeight="1" x14ac:dyDescent="0.25">
      <c r="A180" s="148" t="str">
        <f>Datos!B188</f>
        <v>11.4.1.3</v>
      </c>
      <c r="B180" s="321" t="str">
        <f t="shared" si="27"/>
        <v>Luminaria cuadrada 1x18w</v>
      </c>
      <c r="C180" s="322"/>
      <c r="D180" s="169" t="str">
        <f t="shared" si="28"/>
        <v>Un.</v>
      </c>
      <c r="E180" s="170">
        <f t="shared" si="29"/>
        <v>0</v>
      </c>
      <c r="F180" s="171">
        <f t="shared" si="30"/>
        <v>0</v>
      </c>
      <c r="G180" s="129">
        <f t="shared" si="34"/>
        <v>0</v>
      </c>
      <c r="H180" s="129">
        <f t="shared" si="31"/>
        <v>0</v>
      </c>
      <c r="I180" s="172">
        <f t="shared" si="32"/>
        <v>0</v>
      </c>
    </row>
    <row r="181" spans="1:9" ht="24.9" customHeight="1" x14ac:dyDescent="0.25">
      <c r="A181" s="148" t="str">
        <f>Datos!B189</f>
        <v>11.4.1.4</v>
      </c>
      <c r="B181" s="321" t="str">
        <f t="shared" si="27"/>
        <v>Reflector Led 20w</v>
      </c>
      <c r="C181" s="322"/>
      <c r="D181" s="169" t="str">
        <f t="shared" si="28"/>
        <v>Un.</v>
      </c>
      <c r="E181" s="170">
        <f t="shared" si="29"/>
        <v>0</v>
      </c>
      <c r="F181" s="171">
        <f t="shared" si="30"/>
        <v>0</v>
      </c>
      <c r="G181" s="129">
        <f t="shared" si="34"/>
        <v>0</v>
      </c>
      <c r="H181" s="129">
        <f t="shared" si="31"/>
        <v>0</v>
      </c>
      <c r="I181" s="172">
        <f t="shared" si="32"/>
        <v>0</v>
      </c>
    </row>
    <row r="182" spans="1:9" ht="24.9" customHeight="1" x14ac:dyDescent="0.25">
      <c r="A182" s="148" t="str">
        <f>Datos!B190</f>
        <v>11.4.1.5</v>
      </c>
      <c r="B182" s="321" t="str">
        <f t="shared" si="27"/>
        <v>Reflector Led 150w</v>
      </c>
      <c r="C182" s="322"/>
      <c r="D182" s="169" t="str">
        <f t="shared" si="28"/>
        <v>Un.</v>
      </c>
      <c r="E182" s="170">
        <f t="shared" si="29"/>
        <v>0</v>
      </c>
      <c r="F182" s="171">
        <f t="shared" si="30"/>
        <v>0</v>
      </c>
      <c r="G182" s="129">
        <f t="shared" si="34"/>
        <v>0</v>
      </c>
      <c r="H182" s="129">
        <f t="shared" si="31"/>
        <v>0</v>
      </c>
      <c r="I182" s="172">
        <f t="shared" si="32"/>
        <v>0</v>
      </c>
    </row>
    <row r="183" spans="1:9" ht="24.9" customHeight="1" x14ac:dyDescent="0.25">
      <c r="A183" s="148" t="str">
        <f>Datos!B191</f>
        <v>11.4.1.6</v>
      </c>
      <c r="B183" s="321" t="str">
        <f t="shared" si="27"/>
        <v>Farol exterior 100w</v>
      </c>
      <c r="C183" s="322"/>
      <c r="D183" s="169" t="str">
        <f t="shared" si="28"/>
        <v>Un.</v>
      </c>
      <c r="E183" s="170">
        <f t="shared" si="29"/>
        <v>0</v>
      </c>
      <c r="F183" s="171">
        <f t="shared" si="30"/>
        <v>0</v>
      </c>
      <c r="G183" s="129">
        <f t="shared" si="34"/>
        <v>0</v>
      </c>
      <c r="H183" s="129">
        <f t="shared" si="31"/>
        <v>0</v>
      </c>
      <c r="I183" s="172">
        <f t="shared" si="32"/>
        <v>0</v>
      </c>
    </row>
    <row r="184" spans="1:9" ht="24.9" customHeight="1" x14ac:dyDescent="0.25">
      <c r="A184" s="148" t="str">
        <f>Datos!B192</f>
        <v>11.4.2</v>
      </c>
      <c r="B184" s="321" t="str">
        <f t="shared" si="27"/>
        <v>Luminarias</v>
      </c>
      <c r="C184" s="322"/>
      <c r="D184" s="169">
        <f t="shared" si="28"/>
        <v>0</v>
      </c>
      <c r="E184" s="170">
        <f t="shared" si="29"/>
        <v>0</v>
      </c>
      <c r="F184" s="171">
        <f t="shared" si="30"/>
        <v>0</v>
      </c>
      <c r="G184" s="129">
        <f t="shared" si="34"/>
        <v>0</v>
      </c>
      <c r="H184" s="129">
        <f t="shared" si="31"/>
        <v>0</v>
      </c>
      <c r="I184" s="172">
        <f t="shared" si="32"/>
        <v>0</v>
      </c>
    </row>
    <row r="185" spans="1:9" ht="24.9" customHeight="1" x14ac:dyDescent="0.25">
      <c r="A185" s="148" t="str">
        <f>Datos!B193</f>
        <v>11.4.2.1</v>
      </c>
      <c r="B185" s="321" t="str">
        <f t="shared" si="27"/>
        <v>Tubos LED .18w Luz Dia</v>
      </c>
      <c r="C185" s="322"/>
      <c r="D185" s="169" t="str">
        <f t="shared" si="28"/>
        <v xml:space="preserve">Un </v>
      </c>
      <c r="E185" s="170">
        <f t="shared" si="29"/>
        <v>0</v>
      </c>
      <c r="F185" s="171">
        <f t="shared" si="30"/>
        <v>0</v>
      </c>
      <c r="G185" s="129">
        <f t="shared" si="34"/>
        <v>0</v>
      </c>
      <c r="H185" s="129">
        <f t="shared" si="31"/>
        <v>0</v>
      </c>
      <c r="I185" s="172">
        <f t="shared" si="32"/>
        <v>0</v>
      </c>
    </row>
    <row r="186" spans="1:9" ht="24.9" customHeight="1" x14ac:dyDescent="0.25">
      <c r="A186" s="148" t="str">
        <f>Datos!B194</f>
        <v>11.4.2.2</v>
      </c>
      <c r="B186" s="321" t="str">
        <f t="shared" si="27"/>
        <v>Tubos LED .24w Luz Dia</v>
      </c>
      <c r="C186" s="322"/>
      <c r="D186" s="169" t="str">
        <f t="shared" si="28"/>
        <v xml:space="preserve">Un </v>
      </c>
      <c r="E186" s="170">
        <f t="shared" si="29"/>
        <v>0</v>
      </c>
      <c r="F186" s="171">
        <f t="shared" si="30"/>
        <v>0</v>
      </c>
      <c r="G186" s="129">
        <f t="shared" si="34"/>
        <v>0</v>
      </c>
      <c r="H186" s="129">
        <f t="shared" si="31"/>
        <v>0</v>
      </c>
      <c r="I186" s="172">
        <f t="shared" si="32"/>
        <v>0</v>
      </c>
    </row>
    <row r="187" spans="1:9" ht="24.9" customHeight="1" x14ac:dyDescent="0.25">
      <c r="A187" s="148" t="str">
        <f>Datos!B195</f>
        <v>11.4.3</v>
      </c>
      <c r="B187" s="321" t="str">
        <f t="shared" si="27"/>
        <v>Iluminación de Emergencia</v>
      </c>
      <c r="C187" s="322"/>
      <c r="D187" s="169" t="str">
        <f t="shared" si="28"/>
        <v xml:space="preserve">Un </v>
      </c>
      <c r="E187" s="170">
        <f t="shared" si="29"/>
        <v>0</v>
      </c>
      <c r="F187" s="171">
        <f t="shared" si="30"/>
        <v>0</v>
      </c>
      <c r="G187" s="129">
        <f t="shared" si="34"/>
        <v>0</v>
      </c>
      <c r="H187" s="129">
        <f t="shared" si="31"/>
        <v>0</v>
      </c>
      <c r="I187" s="172">
        <f t="shared" si="32"/>
        <v>0</v>
      </c>
    </row>
    <row r="188" spans="1:9" ht="24.9" customHeight="1" x14ac:dyDescent="0.25">
      <c r="A188" s="148" t="str">
        <f>Datos!B196</f>
        <v>11.4.4</v>
      </c>
      <c r="B188" s="321" t="str">
        <f t="shared" si="27"/>
        <v>Ventiladores</v>
      </c>
      <c r="C188" s="322"/>
      <c r="D188" s="169" t="str">
        <f t="shared" si="28"/>
        <v xml:space="preserve">Un </v>
      </c>
      <c r="E188" s="170">
        <f t="shared" si="29"/>
        <v>0</v>
      </c>
      <c r="F188" s="171">
        <f t="shared" si="30"/>
        <v>0</v>
      </c>
      <c r="G188" s="129">
        <f t="shared" si="34"/>
        <v>0</v>
      </c>
      <c r="H188" s="129">
        <f t="shared" si="31"/>
        <v>0</v>
      </c>
      <c r="I188" s="172">
        <f t="shared" si="32"/>
        <v>0</v>
      </c>
    </row>
    <row r="189" spans="1:9" ht="24.9" customHeight="1" x14ac:dyDescent="0.25">
      <c r="A189" s="148" t="str">
        <f>Datos!B197</f>
        <v>11.4.5</v>
      </c>
      <c r="B189" s="321" t="str">
        <f t="shared" si="27"/>
        <v>Otros Artefactos</v>
      </c>
      <c r="C189" s="322"/>
      <c r="D189" s="169">
        <f t="shared" si="28"/>
        <v>0</v>
      </c>
      <c r="E189" s="170">
        <f t="shared" si="29"/>
        <v>0</v>
      </c>
      <c r="F189" s="171">
        <f t="shared" si="30"/>
        <v>0</v>
      </c>
      <c r="G189" s="129">
        <f t="shared" si="34"/>
        <v>0</v>
      </c>
      <c r="H189" s="129">
        <f t="shared" si="31"/>
        <v>0</v>
      </c>
      <c r="I189" s="172">
        <f t="shared" si="32"/>
        <v>0</v>
      </c>
    </row>
    <row r="190" spans="1:9" ht="24.9" customHeight="1" x14ac:dyDescent="0.25">
      <c r="A190" s="148" t="str">
        <f>Datos!B198</f>
        <v>11.4.5.1</v>
      </c>
      <c r="B190" s="321" t="str">
        <f t="shared" si="27"/>
        <v>TERMOTANQUE ELECTRICO 80 lts</v>
      </c>
      <c r="C190" s="322"/>
      <c r="D190" s="169" t="str">
        <f t="shared" si="28"/>
        <v>Un</v>
      </c>
      <c r="E190" s="170">
        <f t="shared" si="29"/>
        <v>0</v>
      </c>
      <c r="F190" s="171">
        <f t="shared" si="30"/>
        <v>0</v>
      </c>
      <c r="G190" s="129">
        <f t="shared" si="34"/>
        <v>0</v>
      </c>
      <c r="H190" s="129">
        <f t="shared" si="31"/>
        <v>0</v>
      </c>
      <c r="I190" s="172">
        <f t="shared" si="32"/>
        <v>0</v>
      </c>
    </row>
    <row r="191" spans="1:9" ht="24.9" customHeight="1" x14ac:dyDescent="0.25">
      <c r="A191" s="148">
        <f>Datos!B199</f>
        <v>12</v>
      </c>
      <c r="B191" s="321" t="str">
        <f t="shared" si="27"/>
        <v xml:space="preserve"> INSTALACIÓN SANITARIA</v>
      </c>
      <c r="C191" s="322"/>
      <c r="D191" s="169">
        <f t="shared" si="28"/>
        <v>0</v>
      </c>
      <c r="E191" s="170">
        <f t="shared" si="29"/>
        <v>0</v>
      </c>
      <c r="F191" s="171">
        <f t="shared" si="30"/>
        <v>0</v>
      </c>
      <c r="G191" s="129">
        <f t="shared" si="34"/>
        <v>0</v>
      </c>
      <c r="H191" s="129">
        <f t="shared" si="31"/>
        <v>0</v>
      </c>
      <c r="I191" s="172">
        <f t="shared" si="32"/>
        <v>0</v>
      </c>
    </row>
    <row r="192" spans="1:9" ht="24.9" customHeight="1" x14ac:dyDescent="0.25">
      <c r="A192" s="148" t="str">
        <f>Datos!B200</f>
        <v>12.1</v>
      </c>
      <c r="B192" s="321" t="str">
        <f t="shared" si="27"/>
        <v>Instalación base de cloacas, caños, cámaras</v>
      </c>
      <c r="C192" s="322"/>
      <c r="D192" s="169">
        <f t="shared" si="28"/>
        <v>0</v>
      </c>
      <c r="E192" s="170">
        <f t="shared" si="29"/>
        <v>0</v>
      </c>
      <c r="F192" s="171">
        <f t="shared" si="30"/>
        <v>0</v>
      </c>
      <c r="G192" s="129">
        <f t="shared" si="34"/>
        <v>0</v>
      </c>
      <c r="H192" s="129">
        <f t="shared" si="31"/>
        <v>0</v>
      </c>
      <c r="I192" s="172">
        <f t="shared" si="32"/>
        <v>0</v>
      </c>
    </row>
    <row r="193" spans="1:9" ht="24.9" customHeight="1" x14ac:dyDescent="0.25">
      <c r="A193" s="148" t="str">
        <f>Datos!B201</f>
        <v>12.1.1</v>
      </c>
      <c r="B193" s="321" t="str">
        <f t="shared" si="27"/>
        <v>Excavaciones</v>
      </c>
      <c r="C193" s="322"/>
      <c r="D193" s="169" t="str">
        <f t="shared" si="28"/>
        <v>m3</v>
      </c>
      <c r="E193" s="170">
        <f t="shared" si="29"/>
        <v>0</v>
      </c>
      <c r="F193" s="171">
        <f t="shared" si="30"/>
        <v>0</v>
      </c>
      <c r="G193" s="129">
        <f t="shared" si="34"/>
        <v>0</v>
      </c>
      <c r="H193" s="129">
        <f t="shared" si="31"/>
        <v>0</v>
      </c>
      <c r="I193" s="172">
        <f t="shared" si="32"/>
        <v>0</v>
      </c>
    </row>
    <row r="194" spans="1:9" ht="24.9" customHeight="1" x14ac:dyDescent="0.25">
      <c r="A194" s="148" t="str">
        <f>Datos!B202</f>
        <v>12.1.2</v>
      </c>
      <c r="B194" s="321" t="str">
        <f t="shared" si="27"/>
        <v>Rellenos de tierra</v>
      </c>
      <c r="C194" s="322"/>
      <c r="D194" s="169" t="str">
        <f t="shared" si="28"/>
        <v>m3</v>
      </c>
      <c r="E194" s="170">
        <f t="shared" si="29"/>
        <v>0</v>
      </c>
      <c r="F194" s="171">
        <f t="shared" si="30"/>
        <v>0</v>
      </c>
      <c r="G194" s="129">
        <f t="shared" si="34"/>
        <v>0</v>
      </c>
      <c r="H194" s="129">
        <f t="shared" si="31"/>
        <v>0</v>
      </c>
      <c r="I194" s="172">
        <f t="shared" si="32"/>
        <v>0</v>
      </c>
    </row>
    <row r="195" spans="1:9" ht="24.9" customHeight="1" x14ac:dyDescent="0.25">
      <c r="A195" s="148" t="str">
        <f>Datos!B203</f>
        <v>12.1.3</v>
      </c>
      <c r="B195" s="321" t="str">
        <f t="shared" si="27"/>
        <v>Revoques de cámaras de inspección y receptáculos</v>
      </c>
      <c r="C195" s="322"/>
      <c r="D195" s="169" t="str">
        <f t="shared" si="28"/>
        <v>m2</v>
      </c>
      <c r="E195" s="170">
        <f t="shared" si="29"/>
        <v>0</v>
      </c>
      <c r="F195" s="171">
        <f t="shared" si="30"/>
        <v>0</v>
      </c>
      <c r="G195" s="129">
        <f t="shared" si="34"/>
        <v>0</v>
      </c>
      <c r="H195" s="129">
        <f t="shared" si="31"/>
        <v>0</v>
      </c>
      <c r="I195" s="172">
        <f t="shared" si="32"/>
        <v>0</v>
      </c>
    </row>
    <row r="196" spans="1:9" ht="24.9" customHeight="1" x14ac:dyDescent="0.25">
      <c r="A196" s="148" t="str">
        <f>Datos!B204</f>
        <v>12.1.4</v>
      </c>
      <c r="B196" s="321" t="str">
        <f t="shared" si="27"/>
        <v>Cámaras y receptáculos</v>
      </c>
      <c r="C196" s="322"/>
      <c r="D196" s="169" t="str">
        <f t="shared" si="28"/>
        <v>Un</v>
      </c>
      <c r="E196" s="170">
        <f t="shared" si="29"/>
        <v>0</v>
      </c>
      <c r="F196" s="171">
        <f t="shared" si="30"/>
        <v>0</v>
      </c>
      <c r="G196" s="129">
        <f t="shared" si="34"/>
        <v>0</v>
      </c>
      <c r="H196" s="129">
        <f t="shared" si="31"/>
        <v>0</v>
      </c>
      <c r="I196" s="172">
        <f t="shared" si="32"/>
        <v>0</v>
      </c>
    </row>
    <row r="197" spans="1:9" ht="24.9" customHeight="1" x14ac:dyDescent="0.25">
      <c r="A197" s="148" t="str">
        <f>Datos!B205</f>
        <v>12.1.5</v>
      </c>
      <c r="B197" s="321" t="str">
        <f t="shared" si="27"/>
        <v>Cañerías, piezas y accesorios</v>
      </c>
      <c r="C197" s="322"/>
      <c r="D197" s="169">
        <f t="shared" si="28"/>
        <v>0</v>
      </c>
      <c r="E197" s="170">
        <f t="shared" si="29"/>
        <v>0</v>
      </c>
      <c r="F197" s="171">
        <f t="shared" si="30"/>
        <v>0</v>
      </c>
      <c r="G197" s="129">
        <f t="shared" si="34"/>
        <v>0</v>
      </c>
      <c r="H197" s="129">
        <f t="shared" si="31"/>
        <v>0</v>
      </c>
      <c r="I197" s="172">
        <f t="shared" si="32"/>
        <v>0</v>
      </c>
    </row>
    <row r="198" spans="1:9" ht="24.9" customHeight="1" x14ac:dyDescent="0.25">
      <c r="A198" s="148" t="str">
        <f>Datos!B206</f>
        <v>12.1.5.1</v>
      </c>
      <c r="B198" s="321" t="str">
        <f t="shared" si="27"/>
        <v>Caño PVC Ø 160</v>
      </c>
      <c r="C198" s="322"/>
      <c r="D198" s="169" t="str">
        <f t="shared" si="28"/>
        <v>ml</v>
      </c>
      <c r="E198" s="170">
        <f t="shared" si="29"/>
        <v>0</v>
      </c>
      <c r="F198" s="171">
        <f t="shared" si="30"/>
        <v>0</v>
      </c>
      <c r="G198" s="129">
        <f t="shared" si="34"/>
        <v>0</v>
      </c>
      <c r="H198" s="129">
        <f t="shared" si="31"/>
        <v>0</v>
      </c>
      <c r="I198" s="172">
        <f t="shared" si="32"/>
        <v>0</v>
      </c>
    </row>
    <row r="199" spans="1:9" ht="24.9" customHeight="1" x14ac:dyDescent="0.25">
      <c r="A199" s="148" t="str">
        <f>Datos!B207</f>
        <v>12.1.5.2</v>
      </c>
      <c r="B199" s="321" t="str">
        <f t="shared" si="27"/>
        <v>Caño PVC Ø 110  (incluido caños de ventilacion y desague pluvial)</v>
      </c>
      <c r="C199" s="322"/>
      <c r="D199" s="169" t="str">
        <f t="shared" si="28"/>
        <v>ml</v>
      </c>
      <c r="E199" s="170">
        <f t="shared" si="29"/>
        <v>0</v>
      </c>
      <c r="F199" s="171">
        <f t="shared" si="30"/>
        <v>0</v>
      </c>
      <c r="G199" s="129">
        <f t="shared" si="34"/>
        <v>0</v>
      </c>
      <c r="H199" s="129">
        <f t="shared" si="31"/>
        <v>0</v>
      </c>
      <c r="I199" s="172">
        <f t="shared" si="32"/>
        <v>0</v>
      </c>
    </row>
    <row r="200" spans="1:9" ht="24.9" customHeight="1" x14ac:dyDescent="0.25">
      <c r="A200" s="148" t="str">
        <f>Datos!B208</f>
        <v>12.1.5.3</v>
      </c>
      <c r="B200" s="321" t="str">
        <f t="shared" si="27"/>
        <v>Caño PVC Ø 63</v>
      </c>
      <c r="C200" s="322"/>
      <c r="D200" s="169" t="str">
        <f t="shared" si="28"/>
        <v>ml</v>
      </c>
      <c r="E200" s="170">
        <f t="shared" si="29"/>
        <v>0</v>
      </c>
      <c r="F200" s="171">
        <f t="shared" si="30"/>
        <v>0</v>
      </c>
      <c r="G200" s="129">
        <f t="shared" si="34"/>
        <v>0</v>
      </c>
      <c r="H200" s="129">
        <f t="shared" si="31"/>
        <v>0</v>
      </c>
      <c r="I200" s="172">
        <f t="shared" si="32"/>
        <v>0</v>
      </c>
    </row>
    <row r="201" spans="1:9" ht="24.9" customHeight="1" x14ac:dyDescent="0.25">
      <c r="A201" s="148" t="str">
        <f>Datos!B209</f>
        <v>12.1.5.4</v>
      </c>
      <c r="B201" s="321" t="str">
        <f t="shared" si="27"/>
        <v>Caño PVC Ø 40</v>
      </c>
      <c r="C201" s="322"/>
      <c r="D201" s="169" t="str">
        <f t="shared" si="28"/>
        <v>ml</v>
      </c>
      <c r="E201" s="170">
        <f t="shared" si="29"/>
        <v>0</v>
      </c>
      <c r="F201" s="171">
        <f t="shared" si="30"/>
        <v>0</v>
      </c>
      <c r="G201" s="129">
        <f t="shared" si="34"/>
        <v>0</v>
      </c>
      <c r="H201" s="129">
        <f t="shared" si="31"/>
        <v>0</v>
      </c>
      <c r="I201" s="172">
        <f t="shared" si="32"/>
        <v>0</v>
      </c>
    </row>
    <row r="202" spans="1:9" ht="24.9" customHeight="1" x14ac:dyDescent="0.25">
      <c r="A202" s="148" t="str">
        <f>Datos!B210</f>
        <v>12.1.5.5</v>
      </c>
      <c r="B202" s="321" t="str">
        <f t="shared" si="27"/>
        <v>Bocas de Acceso</v>
      </c>
      <c r="C202" s="322"/>
      <c r="D202" s="169" t="str">
        <f t="shared" si="28"/>
        <v>Un</v>
      </c>
      <c r="E202" s="170">
        <f t="shared" si="29"/>
        <v>0</v>
      </c>
      <c r="F202" s="171">
        <f t="shared" si="30"/>
        <v>0</v>
      </c>
      <c r="G202" s="129">
        <f t="shared" si="34"/>
        <v>0</v>
      </c>
      <c r="H202" s="129">
        <f t="shared" si="31"/>
        <v>0</v>
      </c>
      <c r="I202" s="172">
        <f t="shared" si="32"/>
        <v>0</v>
      </c>
    </row>
    <row r="203" spans="1:9" ht="24.9" customHeight="1" x14ac:dyDescent="0.25">
      <c r="A203" s="148" t="str">
        <f>Datos!B211</f>
        <v>12.1.5.6</v>
      </c>
      <c r="B203" s="321" t="str">
        <f t="shared" si="27"/>
        <v>Bocas de Inspección</v>
      </c>
      <c r="C203" s="322"/>
      <c r="D203" s="169" t="str">
        <f t="shared" si="28"/>
        <v>Un</v>
      </c>
      <c r="E203" s="170">
        <f t="shared" si="29"/>
        <v>0</v>
      </c>
      <c r="F203" s="171">
        <f t="shared" si="30"/>
        <v>0</v>
      </c>
      <c r="G203" s="129">
        <f t="shared" si="34"/>
        <v>0</v>
      </c>
      <c r="H203" s="129">
        <f t="shared" si="31"/>
        <v>0</v>
      </c>
      <c r="I203" s="172">
        <f t="shared" si="32"/>
        <v>0</v>
      </c>
    </row>
    <row r="204" spans="1:9" ht="24.9" customHeight="1" x14ac:dyDescent="0.25">
      <c r="A204" s="148" t="str">
        <f>Datos!B212</f>
        <v>12.1.5.7</v>
      </c>
      <c r="B204" s="321" t="str">
        <f t="shared" si="27"/>
        <v>Pileta de piso</v>
      </c>
      <c r="C204" s="322"/>
      <c r="D204" s="169" t="str">
        <f t="shared" si="28"/>
        <v>Un</v>
      </c>
      <c r="E204" s="170">
        <f t="shared" si="29"/>
        <v>0</v>
      </c>
      <c r="F204" s="171">
        <f t="shared" si="30"/>
        <v>0</v>
      </c>
      <c r="G204" s="129">
        <f t="shared" si="34"/>
        <v>0</v>
      </c>
      <c r="H204" s="129">
        <f t="shared" si="31"/>
        <v>0</v>
      </c>
      <c r="I204" s="172">
        <f t="shared" si="32"/>
        <v>0</v>
      </c>
    </row>
    <row r="205" spans="1:9" ht="24.9" customHeight="1" x14ac:dyDescent="0.25">
      <c r="A205" s="148" t="str">
        <f>Datos!B213</f>
        <v>12.2</v>
      </c>
      <c r="B205" s="321" t="str">
        <f t="shared" si="27"/>
        <v>Ventilación</v>
      </c>
      <c r="C205" s="322"/>
      <c r="D205" s="169">
        <f t="shared" si="28"/>
        <v>0</v>
      </c>
      <c r="E205" s="170">
        <f t="shared" si="29"/>
        <v>0</v>
      </c>
      <c r="F205" s="171">
        <f t="shared" si="30"/>
        <v>0</v>
      </c>
      <c r="G205" s="129">
        <f t="shared" si="34"/>
        <v>0</v>
      </c>
      <c r="H205" s="129">
        <f t="shared" si="31"/>
        <v>0</v>
      </c>
      <c r="I205" s="172">
        <f t="shared" si="32"/>
        <v>0</v>
      </c>
    </row>
    <row r="206" spans="1:9" ht="24.9" customHeight="1" x14ac:dyDescent="0.25">
      <c r="A206" s="148" t="str">
        <f>Datos!B214</f>
        <v>12.2.1</v>
      </c>
      <c r="B206" s="321" t="str">
        <f t="shared" si="27"/>
        <v>Cañerías de P.V.C. y Accesorios</v>
      </c>
      <c r="C206" s="322"/>
      <c r="D206" s="169" t="str">
        <f t="shared" si="28"/>
        <v>ml</v>
      </c>
      <c r="E206" s="170">
        <f t="shared" si="29"/>
        <v>0</v>
      </c>
      <c r="F206" s="171">
        <f t="shared" si="30"/>
        <v>0</v>
      </c>
      <c r="G206" s="129">
        <f t="shared" si="34"/>
        <v>0</v>
      </c>
      <c r="H206" s="129">
        <f t="shared" si="31"/>
        <v>0</v>
      </c>
      <c r="I206" s="172">
        <f t="shared" si="32"/>
        <v>0</v>
      </c>
    </row>
    <row r="207" spans="1:9" ht="24.9" customHeight="1" x14ac:dyDescent="0.25">
      <c r="A207" s="148" t="str">
        <f>Datos!B215</f>
        <v>12.3</v>
      </c>
      <c r="B207" s="321" t="str">
        <f t="shared" si="27"/>
        <v>Dispositivos de tratamiento y otros</v>
      </c>
      <c r="C207" s="322"/>
      <c r="D207" s="169">
        <f t="shared" si="28"/>
        <v>0</v>
      </c>
      <c r="E207" s="170">
        <f t="shared" si="29"/>
        <v>0</v>
      </c>
      <c r="F207" s="171">
        <f t="shared" si="30"/>
        <v>0</v>
      </c>
      <c r="G207" s="129">
        <f t="shared" si="34"/>
        <v>0</v>
      </c>
      <c r="H207" s="129">
        <f t="shared" si="31"/>
        <v>0</v>
      </c>
      <c r="I207" s="172">
        <f t="shared" si="32"/>
        <v>0</v>
      </c>
    </row>
    <row r="208" spans="1:9" ht="24.9" customHeight="1" x14ac:dyDescent="0.25">
      <c r="A208" s="148" t="str">
        <f>Datos!B216</f>
        <v>12.3.1</v>
      </c>
      <c r="B208" s="321" t="str">
        <f t="shared" ref="B208:B216" si="35">IFERROR(VLOOKUP(A208,Tabla_Datos,2,FALSE),"")</f>
        <v>Tratamiento de efluentes</v>
      </c>
      <c r="C208" s="322"/>
      <c r="D208" s="169" t="str">
        <f t="shared" ref="D208:D216" si="36">IFERROR(VLOOKUP(A208,Tabla_Datos,3,FALSE),"")</f>
        <v>Un</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 customHeight="1" x14ac:dyDescent="0.25">
      <c r="A209" s="148" t="str">
        <f>Datos!B217</f>
        <v>12.3.2</v>
      </c>
      <c r="B209" s="321" t="str">
        <f t="shared" si="35"/>
        <v>Cámara séptica</v>
      </c>
      <c r="C209" s="322"/>
      <c r="D209" s="169" t="str">
        <f t="shared" si="36"/>
        <v>Un.</v>
      </c>
      <c r="E209" s="170">
        <f t="shared" si="37"/>
        <v>0</v>
      </c>
      <c r="F209" s="171">
        <f t="shared" si="38"/>
        <v>0</v>
      </c>
      <c r="G209" s="129">
        <f t="shared" si="34"/>
        <v>0</v>
      </c>
      <c r="H209" s="129">
        <f t="shared" si="39"/>
        <v>0</v>
      </c>
      <c r="I209" s="172">
        <f t="shared" si="40"/>
        <v>0</v>
      </c>
    </row>
    <row r="210" spans="1:9" ht="24.9" customHeight="1" x14ac:dyDescent="0.25">
      <c r="A210" s="148" t="str">
        <f>Datos!B218</f>
        <v>12.3.3</v>
      </c>
      <c r="B210" s="321" t="str">
        <f t="shared" si="35"/>
        <v>Pozos Absorventes y conexiones</v>
      </c>
      <c r="C210" s="322"/>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 customHeight="1" x14ac:dyDescent="0.25">
      <c r="A211" s="148" t="str">
        <f>Datos!B219</f>
        <v>12.3.4</v>
      </c>
      <c r="B211" s="321" t="str">
        <f t="shared" si="35"/>
        <v>Interceptores de grasas y aceites</v>
      </c>
      <c r="C211" s="322"/>
      <c r="D211" s="169" t="str">
        <f t="shared" si="36"/>
        <v>Un.</v>
      </c>
      <c r="E211" s="170">
        <f t="shared" si="37"/>
        <v>0</v>
      </c>
      <c r="F211" s="171">
        <f t="shared" si="38"/>
        <v>0</v>
      </c>
      <c r="G211" s="129">
        <f t="shared" si="41"/>
        <v>0</v>
      </c>
      <c r="H211" s="129">
        <f t="shared" si="39"/>
        <v>0</v>
      </c>
      <c r="I211" s="172">
        <f t="shared" si="40"/>
        <v>0</v>
      </c>
    </row>
    <row r="212" spans="1:9" ht="24.9" customHeight="1" x14ac:dyDescent="0.25">
      <c r="A212" s="148" t="str">
        <f>Datos!B220</f>
        <v>12.6</v>
      </c>
      <c r="B212" s="321" t="str">
        <f t="shared" si="35"/>
        <v>Cañería distribución agua fría-caliente</v>
      </c>
      <c r="C212" s="322"/>
      <c r="D212" s="169">
        <f t="shared" si="36"/>
        <v>0</v>
      </c>
      <c r="E212" s="170">
        <f t="shared" si="37"/>
        <v>0</v>
      </c>
      <c r="F212" s="171">
        <f t="shared" si="38"/>
        <v>0</v>
      </c>
      <c r="G212" s="129">
        <f t="shared" si="41"/>
        <v>0</v>
      </c>
      <c r="H212" s="129">
        <f t="shared" si="39"/>
        <v>0</v>
      </c>
      <c r="I212" s="172">
        <f t="shared" si="40"/>
        <v>0</v>
      </c>
    </row>
    <row r="213" spans="1:9" ht="24.9" customHeight="1" x14ac:dyDescent="0.25">
      <c r="A213" s="148" t="str">
        <f>Datos!B221</f>
        <v>12.6.1</v>
      </c>
      <c r="B213" s="321" t="str">
        <f t="shared" si="35"/>
        <v>Piezas especiales</v>
      </c>
      <c r="C213" s="322"/>
      <c r="D213" s="169" t="str">
        <f t="shared" si="36"/>
        <v>gl</v>
      </c>
      <c r="E213" s="170">
        <f t="shared" si="37"/>
        <v>0</v>
      </c>
      <c r="F213" s="171">
        <f t="shared" si="38"/>
        <v>0</v>
      </c>
      <c r="G213" s="129">
        <f t="shared" si="41"/>
        <v>0</v>
      </c>
      <c r="H213" s="129">
        <f t="shared" si="39"/>
        <v>0</v>
      </c>
      <c r="I213" s="172">
        <f t="shared" si="40"/>
        <v>0</v>
      </c>
    </row>
    <row r="214" spans="1:9" ht="24.9" customHeight="1" x14ac:dyDescent="0.25">
      <c r="A214" s="148" t="str">
        <f>Datos!B222</f>
        <v>12.6.2</v>
      </c>
      <c r="B214" s="321" t="str">
        <f t="shared" si="35"/>
        <v>Cañerías para distribución de agua</v>
      </c>
      <c r="C214" s="322"/>
      <c r="D214" s="169">
        <f t="shared" si="36"/>
        <v>0</v>
      </c>
      <c r="E214" s="170">
        <f t="shared" si="37"/>
        <v>0</v>
      </c>
      <c r="F214" s="171">
        <f t="shared" si="38"/>
        <v>0</v>
      </c>
      <c r="G214" s="129">
        <f t="shared" si="41"/>
        <v>0</v>
      </c>
      <c r="H214" s="129">
        <f t="shared" si="39"/>
        <v>0</v>
      </c>
      <c r="I214" s="172">
        <f t="shared" si="40"/>
        <v>0</v>
      </c>
    </row>
    <row r="215" spans="1:9" ht="24.9" customHeight="1" x14ac:dyDescent="0.25">
      <c r="A215" s="148" t="str">
        <f>Datos!B223</f>
        <v>12.6.2.1</v>
      </c>
      <c r="B215" s="321" t="str">
        <f t="shared" si="35"/>
        <v>Caño AcquaØ 75mm</v>
      </c>
      <c r="C215" s="322"/>
      <c r="D215" s="169" t="str">
        <f t="shared" si="36"/>
        <v>ml</v>
      </c>
      <c r="E215" s="170">
        <f t="shared" si="37"/>
        <v>0</v>
      </c>
      <c r="F215" s="171">
        <f t="shared" si="38"/>
        <v>0</v>
      </c>
      <c r="G215" s="129">
        <f t="shared" si="41"/>
        <v>0</v>
      </c>
      <c r="H215" s="129">
        <f t="shared" si="39"/>
        <v>0</v>
      </c>
      <c r="I215" s="172">
        <f t="shared" si="40"/>
        <v>0</v>
      </c>
    </row>
    <row r="216" spans="1:9" ht="24.9" customHeight="1" x14ac:dyDescent="0.25">
      <c r="A216" s="148" t="str">
        <f>Datos!B224</f>
        <v>12.6.2.2</v>
      </c>
      <c r="B216" s="321" t="str">
        <f t="shared" si="35"/>
        <v>Caño AcquaØ 63mm- P/colector</v>
      </c>
      <c r="C216" s="322"/>
      <c r="D216" s="169" t="str">
        <f t="shared" si="36"/>
        <v>ml</v>
      </c>
      <c r="E216" s="170">
        <f t="shared" si="37"/>
        <v>0</v>
      </c>
      <c r="F216" s="171">
        <f t="shared" si="38"/>
        <v>0</v>
      </c>
      <c r="G216" s="129">
        <f t="shared" si="41"/>
        <v>0</v>
      </c>
      <c r="H216" s="129">
        <f t="shared" si="39"/>
        <v>0</v>
      </c>
      <c r="I216" s="172">
        <f t="shared" si="40"/>
        <v>0</v>
      </c>
    </row>
    <row r="217" spans="1:9" ht="24.9" customHeight="1" x14ac:dyDescent="0.25">
      <c r="A217" s="148" t="str">
        <f>Datos!B225</f>
        <v>12.6.2.3</v>
      </c>
      <c r="B217" s="321" t="str">
        <f t="shared" ref="B217:B222" si="42">IFERROR(VLOOKUP(A217,Tabla_Datos,2,FALSE),"")</f>
        <v>Caño AcquaØ 50mm</v>
      </c>
      <c r="C217" s="322"/>
      <c r="D217" s="169" t="str">
        <f t="shared" ref="D217:D222" si="43">IFERROR(VLOOKUP(A217,Tabla_Datos,3,FALSE),"")</f>
        <v>ml</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 customHeight="1" x14ac:dyDescent="0.25">
      <c r="A218" s="148" t="str">
        <f>Datos!B226</f>
        <v>12.6.2.4</v>
      </c>
      <c r="B218" s="321" t="str">
        <f t="shared" si="42"/>
        <v>Caño AcquaØ 40mm</v>
      </c>
      <c r="C218" s="322"/>
      <c r="D218" s="169" t="str">
        <f t="shared" si="43"/>
        <v>ml</v>
      </c>
      <c r="E218" s="170">
        <f t="shared" si="44"/>
        <v>0</v>
      </c>
      <c r="F218" s="171">
        <f t="shared" si="45"/>
        <v>0</v>
      </c>
      <c r="G218" s="129">
        <f t="shared" si="46"/>
        <v>0</v>
      </c>
      <c r="H218" s="129">
        <f t="shared" si="47"/>
        <v>0</v>
      </c>
      <c r="I218" s="172">
        <f t="shared" si="48"/>
        <v>0</v>
      </c>
    </row>
    <row r="219" spans="1:9" ht="24.9" customHeight="1" x14ac:dyDescent="0.25">
      <c r="A219" s="148" t="str">
        <f>Datos!B227</f>
        <v>12.6.2.5</v>
      </c>
      <c r="B219" s="321" t="str">
        <f t="shared" si="42"/>
        <v>Caño AcquaØ 32mm</v>
      </c>
      <c r="C219" s="322"/>
      <c r="D219" s="169" t="str">
        <f t="shared" si="43"/>
        <v>ml</v>
      </c>
      <c r="E219" s="170">
        <f t="shared" si="44"/>
        <v>0</v>
      </c>
      <c r="F219" s="171">
        <f t="shared" si="45"/>
        <v>0</v>
      </c>
      <c r="G219" s="129">
        <f t="shared" si="46"/>
        <v>0</v>
      </c>
      <c r="H219" s="129">
        <f t="shared" si="47"/>
        <v>0</v>
      </c>
      <c r="I219" s="172">
        <f t="shared" si="48"/>
        <v>0</v>
      </c>
    </row>
    <row r="220" spans="1:9" ht="24.9" customHeight="1" x14ac:dyDescent="0.25">
      <c r="A220" s="148" t="str">
        <f>Datos!B228</f>
        <v>12.6.2.6</v>
      </c>
      <c r="B220" s="321" t="str">
        <f t="shared" si="42"/>
        <v>Caño AcquaØ 25mm</v>
      </c>
      <c r="C220" s="322"/>
      <c r="D220" s="169" t="str">
        <f t="shared" si="43"/>
        <v>ml</v>
      </c>
      <c r="E220" s="170">
        <f t="shared" si="44"/>
        <v>0</v>
      </c>
      <c r="F220" s="171">
        <f t="shared" si="45"/>
        <v>0</v>
      </c>
      <c r="G220" s="129">
        <f t="shared" si="46"/>
        <v>0</v>
      </c>
      <c r="H220" s="129">
        <f t="shared" si="47"/>
        <v>0</v>
      </c>
      <c r="I220" s="172">
        <f t="shared" si="48"/>
        <v>0</v>
      </c>
    </row>
    <row r="221" spans="1:9" ht="24.9" customHeight="1" x14ac:dyDescent="0.25">
      <c r="A221" s="148" t="str">
        <f>Datos!B229</f>
        <v>12.6.2.7</v>
      </c>
      <c r="B221" s="321" t="str">
        <f t="shared" si="42"/>
        <v>Caño AcquaØ 20mm</v>
      </c>
      <c r="C221" s="322"/>
      <c r="D221" s="169" t="str">
        <f t="shared" si="43"/>
        <v>ml</v>
      </c>
      <c r="E221" s="170">
        <f t="shared" si="44"/>
        <v>0</v>
      </c>
      <c r="F221" s="171">
        <f t="shared" si="45"/>
        <v>0</v>
      </c>
      <c r="G221" s="129">
        <f t="shared" si="46"/>
        <v>0</v>
      </c>
      <c r="H221" s="129">
        <f t="shared" si="47"/>
        <v>0</v>
      </c>
      <c r="I221" s="172">
        <f t="shared" si="48"/>
        <v>0</v>
      </c>
    </row>
    <row r="222" spans="1:9" ht="24.9" customHeight="1" x14ac:dyDescent="0.25">
      <c r="A222" s="148" t="str">
        <f>Datos!B230</f>
        <v>12.6.2.8</v>
      </c>
      <c r="B222" s="321" t="str">
        <f t="shared" si="42"/>
        <v>Varios</v>
      </c>
      <c r="C222" s="322"/>
      <c r="D222" s="169" t="str">
        <f t="shared" si="43"/>
        <v>gl</v>
      </c>
      <c r="E222" s="170">
        <f t="shared" si="44"/>
        <v>0</v>
      </c>
      <c r="F222" s="171">
        <f t="shared" si="45"/>
        <v>0</v>
      </c>
      <c r="G222" s="129">
        <f t="shared" si="46"/>
        <v>0</v>
      </c>
      <c r="H222" s="129">
        <f t="shared" si="47"/>
        <v>0</v>
      </c>
      <c r="I222" s="172">
        <f t="shared" si="48"/>
        <v>0</v>
      </c>
    </row>
    <row r="223" spans="1:9" ht="24.9" customHeight="1" x14ac:dyDescent="0.25">
      <c r="A223" s="148" t="str">
        <f>Datos!B231</f>
        <v>12.6.3</v>
      </c>
      <c r="B223" s="321" t="str">
        <f t="shared" ref="B223:B227" si="49">IFERROR(VLOOKUP(A223,Tabla_Datos,2,FALSE),"")</f>
        <v>Revestimientos de cañerías</v>
      </c>
      <c r="C223" s="322"/>
      <c r="D223" s="169" t="str">
        <f t="shared" ref="D223:D227" si="50">IFERROR(VLOOKUP(A223,Tabla_Datos,3,FALSE),"")</f>
        <v>gl</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 customHeight="1" x14ac:dyDescent="0.25">
      <c r="A224" s="148" t="str">
        <f>Datos!B232</f>
        <v>12.7</v>
      </c>
      <c r="B224" s="321" t="str">
        <f t="shared" si="49"/>
        <v>Tanque de reserva y Bombeo</v>
      </c>
      <c r="C224" s="322"/>
      <c r="D224" s="169">
        <f t="shared" si="50"/>
        <v>0</v>
      </c>
      <c r="E224" s="170">
        <f t="shared" si="51"/>
        <v>0</v>
      </c>
      <c r="F224" s="171">
        <f t="shared" si="52"/>
        <v>0</v>
      </c>
      <c r="G224" s="129">
        <f t="shared" si="53"/>
        <v>0</v>
      </c>
      <c r="H224" s="129">
        <f t="shared" si="54"/>
        <v>0</v>
      </c>
      <c r="I224" s="172">
        <f t="shared" si="55"/>
        <v>0</v>
      </c>
    </row>
    <row r="225" spans="1:9" ht="24.9" customHeight="1" x14ac:dyDescent="0.25">
      <c r="A225" s="148" t="str">
        <f>Datos!B233</f>
        <v>12.7.1</v>
      </c>
      <c r="B225" s="321" t="str">
        <f t="shared" si="49"/>
        <v>Tanques de Reserva</v>
      </c>
      <c r="C225" s="322"/>
      <c r="D225" s="169">
        <f t="shared" si="50"/>
        <v>0</v>
      </c>
      <c r="E225" s="170">
        <f t="shared" si="51"/>
        <v>0</v>
      </c>
      <c r="F225" s="171">
        <f t="shared" si="52"/>
        <v>0</v>
      </c>
      <c r="G225" s="129">
        <f t="shared" si="53"/>
        <v>0</v>
      </c>
      <c r="H225" s="129">
        <f t="shared" si="54"/>
        <v>0</v>
      </c>
      <c r="I225" s="172">
        <f t="shared" si="55"/>
        <v>0</v>
      </c>
    </row>
    <row r="226" spans="1:9" ht="24.9" customHeight="1" x14ac:dyDescent="0.25">
      <c r="A226" s="148" t="str">
        <f>Datos!B234</f>
        <v>12.7.1.1</v>
      </c>
      <c r="B226" s="321" t="str">
        <f t="shared" si="49"/>
        <v>Tanque 2500 ltrs</v>
      </c>
      <c r="C226" s="322"/>
      <c r="D226" s="169" t="str">
        <f t="shared" si="50"/>
        <v>Un.</v>
      </c>
      <c r="E226" s="170">
        <f t="shared" si="51"/>
        <v>0</v>
      </c>
      <c r="F226" s="171">
        <f t="shared" si="52"/>
        <v>0</v>
      </c>
      <c r="G226" s="129">
        <f t="shared" si="53"/>
        <v>0</v>
      </c>
      <c r="H226" s="129">
        <f t="shared" si="54"/>
        <v>0</v>
      </c>
      <c r="I226" s="172">
        <f t="shared" si="55"/>
        <v>0</v>
      </c>
    </row>
    <row r="227" spans="1:9" ht="24.9" customHeight="1" x14ac:dyDescent="0.25">
      <c r="A227" s="148" t="str">
        <f>Datos!B235</f>
        <v>12.7.2</v>
      </c>
      <c r="B227" s="321" t="str">
        <f t="shared" si="49"/>
        <v>Tanques de Bombeo</v>
      </c>
      <c r="C227" s="322"/>
      <c r="D227" s="169">
        <f t="shared" si="50"/>
        <v>0</v>
      </c>
      <c r="E227" s="170">
        <f t="shared" si="51"/>
        <v>0</v>
      </c>
      <c r="F227" s="171">
        <f t="shared" si="52"/>
        <v>0</v>
      </c>
      <c r="G227" s="129">
        <f t="shared" si="53"/>
        <v>0</v>
      </c>
      <c r="H227" s="129">
        <f t="shared" si="54"/>
        <v>0</v>
      </c>
      <c r="I227" s="172">
        <f t="shared" si="55"/>
        <v>0</v>
      </c>
    </row>
    <row r="228" spans="1:9" ht="24.9" customHeight="1" x14ac:dyDescent="0.25">
      <c r="A228" s="148" t="str">
        <f>Datos!B236</f>
        <v>12.7.2.1</v>
      </c>
      <c r="B228" s="321" t="str">
        <f t="shared" ref="B228:B242" si="56">IFERROR(VLOOKUP(A228,Tabla_Datos,2,FALSE),"")</f>
        <v>Tanque 2500 ltrs</v>
      </c>
      <c r="C228" s="322"/>
      <c r="D228" s="169" t="str">
        <f t="shared" ref="D228:D242" si="57">IFERROR(VLOOKUP(A228,Tabla_Datos,3,FALSE),"")</f>
        <v>Un.</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 customHeight="1" x14ac:dyDescent="0.25">
      <c r="A229" s="148" t="str">
        <f>Datos!B237</f>
        <v>12.7.2.2</v>
      </c>
      <c r="B229" s="321" t="str">
        <f t="shared" si="56"/>
        <v xml:space="preserve">Equipo de bombeo  </v>
      </c>
      <c r="C229" s="322"/>
      <c r="D229" s="169" t="str">
        <f t="shared" si="57"/>
        <v>Un.</v>
      </c>
      <c r="E229" s="170">
        <f t="shared" si="58"/>
        <v>0</v>
      </c>
      <c r="F229" s="171">
        <f t="shared" si="59"/>
        <v>0</v>
      </c>
      <c r="G229" s="129">
        <f t="shared" si="60"/>
        <v>0</v>
      </c>
      <c r="H229" s="129">
        <f t="shared" si="61"/>
        <v>0</v>
      </c>
      <c r="I229" s="172">
        <f t="shared" si="62"/>
        <v>0</v>
      </c>
    </row>
    <row r="230" spans="1:9" ht="24.9" customHeight="1" x14ac:dyDescent="0.25">
      <c r="A230" s="148" t="str">
        <f>Datos!B238</f>
        <v>12.8</v>
      </c>
      <c r="B230" s="321" t="str">
        <f t="shared" si="56"/>
        <v>Artefactos sanitarios y griferia</v>
      </c>
      <c r="C230" s="322"/>
      <c r="D230" s="169">
        <f t="shared" si="57"/>
        <v>0</v>
      </c>
      <c r="E230" s="170">
        <f t="shared" si="58"/>
        <v>0</v>
      </c>
      <c r="F230" s="171">
        <f t="shared" si="59"/>
        <v>0</v>
      </c>
      <c r="G230" s="129">
        <f t="shared" si="60"/>
        <v>0</v>
      </c>
      <c r="H230" s="129">
        <f t="shared" si="61"/>
        <v>0</v>
      </c>
      <c r="I230" s="172">
        <f t="shared" si="62"/>
        <v>0</v>
      </c>
    </row>
    <row r="231" spans="1:9" ht="24.9" customHeight="1" x14ac:dyDescent="0.25">
      <c r="A231" s="148" t="str">
        <f>Datos!B239</f>
        <v>12.8.1</v>
      </c>
      <c r="B231" s="321" t="str">
        <f t="shared" si="56"/>
        <v>Artefactos y Accesorios</v>
      </c>
      <c r="C231" s="322"/>
      <c r="D231" s="169">
        <f t="shared" si="57"/>
        <v>0</v>
      </c>
      <c r="E231" s="170">
        <f t="shared" si="58"/>
        <v>0</v>
      </c>
      <c r="F231" s="171">
        <f t="shared" si="59"/>
        <v>0</v>
      </c>
      <c r="G231" s="129">
        <f t="shared" si="60"/>
        <v>0</v>
      </c>
      <c r="H231" s="129">
        <f t="shared" si="61"/>
        <v>0</v>
      </c>
      <c r="I231" s="172">
        <f t="shared" si="62"/>
        <v>0</v>
      </c>
    </row>
    <row r="232" spans="1:9" ht="24.9" customHeight="1" x14ac:dyDescent="0.25">
      <c r="A232" s="148" t="str">
        <f>Datos!B240</f>
        <v>12.8.1.1</v>
      </c>
      <c r="B232" s="321" t="str">
        <f t="shared" si="56"/>
        <v xml:space="preserve">Inodoro Ferrum </v>
      </c>
      <c r="C232" s="322"/>
      <c r="D232" s="169" t="str">
        <f t="shared" si="57"/>
        <v>Un.</v>
      </c>
      <c r="E232" s="170">
        <f t="shared" si="58"/>
        <v>0</v>
      </c>
      <c r="F232" s="171">
        <f t="shared" si="59"/>
        <v>0</v>
      </c>
      <c r="G232" s="129">
        <f t="shared" si="60"/>
        <v>0</v>
      </c>
      <c r="H232" s="129">
        <f t="shared" si="61"/>
        <v>0</v>
      </c>
      <c r="I232" s="172">
        <f t="shared" si="62"/>
        <v>0</v>
      </c>
    </row>
    <row r="233" spans="1:9" ht="24.9" customHeight="1" x14ac:dyDescent="0.25">
      <c r="A233" s="148" t="str">
        <f>Datos!B241</f>
        <v>12.8.1.2</v>
      </c>
      <c r="B233" s="321" t="str">
        <f t="shared" si="56"/>
        <v>Inodoro Ferrum discapacitado c/depósito mochila</v>
      </c>
      <c r="C233" s="322"/>
      <c r="D233" s="169" t="str">
        <f t="shared" si="57"/>
        <v>Un.</v>
      </c>
      <c r="E233" s="170">
        <f t="shared" si="58"/>
        <v>0</v>
      </c>
      <c r="F233" s="171">
        <f t="shared" si="59"/>
        <v>0</v>
      </c>
      <c r="G233" s="129">
        <f t="shared" si="60"/>
        <v>0</v>
      </c>
      <c r="H233" s="129">
        <f t="shared" si="61"/>
        <v>0</v>
      </c>
      <c r="I233" s="172">
        <f t="shared" si="62"/>
        <v>0</v>
      </c>
    </row>
    <row r="234" spans="1:9" ht="24.9" customHeight="1" x14ac:dyDescent="0.25">
      <c r="A234" s="148" t="str">
        <f>Datos!B242</f>
        <v>12.8.1.3</v>
      </c>
      <c r="B234" s="321" t="str">
        <f t="shared" si="56"/>
        <v>Bebedero</v>
      </c>
      <c r="C234" s="322"/>
      <c r="D234" s="169" t="str">
        <f t="shared" si="57"/>
        <v>Un.</v>
      </c>
      <c r="E234" s="170">
        <f t="shared" si="58"/>
        <v>0</v>
      </c>
      <c r="F234" s="171">
        <f t="shared" si="59"/>
        <v>0</v>
      </c>
      <c r="G234" s="129">
        <f t="shared" si="60"/>
        <v>0</v>
      </c>
      <c r="H234" s="129">
        <f t="shared" si="61"/>
        <v>0</v>
      </c>
      <c r="I234" s="172">
        <f t="shared" si="62"/>
        <v>0</v>
      </c>
    </row>
    <row r="235" spans="1:9" ht="24.9" customHeight="1" x14ac:dyDescent="0.25">
      <c r="A235" s="148" t="str">
        <f>Datos!B243</f>
        <v>12.8.1.4</v>
      </c>
      <c r="B235" s="321" t="str">
        <f t="shared" si="56"/>
        <v>Barrales discapacitado</v>
      </c>
      <c r="C235" s="322"/>
      <c r="D235" s="169" t="str">
        <f t="shared" si="57"/>
        <v>Un.</v>
      </c>
      <c r="E235" s="170">
        <f t="shared" si="58"/>
        <v>0</v>
      </c>
      <c r="F235" s="171">
        <f t="shared" si="59"/>
        <v>0</v>
      </c>
      <c r="G235" s="129">
        <f t="shared" si="60"/>
        <v>0</v>
      </c>
      <c r="H235" s="129">
        <f t="shared" si="61"/>
        <v>0</v>
      </c>
      <c r="I235" s="172">
        <f t="shared" si="62"/>
        <v>0</v>
      </c>
    </row>
    <row r="236" spans="1:9" ht="24.9" customHeight="1" x14ac:dyDescent="0.25">
      <c r="A236" s="148" t="str">
        <f>Datos!B244</f>
        <v>12.8.1.5</v>
      </c>
      <c r="B236" s="321" t="str">
        <f t="shared" si="56"/>
        <v>Lavamanos AºIº</v>
      </c>
      <c r="C236" s="322"/>
      <c r="D236" s="169" t="str">
        <f t="shared" si="57"/>
        <v>Un.</v>
      </c>
      <c r="E236" s="170">
        <f t="shared" si="58"/>
        <v>0</v>
      </c>
      <c r="F236" s="171">
        <f t="shared" si="59"/>
        <v>0</v>
      </c>
      <c r="G236" s="129">
        <f t="shared" si="60"/>
        <v>0</v>
      </c>
      <c r="H236" s="129">
        <f t="shared" si="61"/>
        <v>0</v>
      </c>
      <c r="I236" s="172">
        <f t="shared" si="62"/>
        <v>0</v>
      </c>
    </row>
    <row r="237" spans="1:9" ht="24.9" customHeight="1" x14ac:dyDescent="0.25">
      <c r="A237" s="148" t="str">
        <f>Datos!B245</f>
        <v>12.8.1.6</v>
      </c>
      <c r="B237" s="321" t="str">
        <f t="shared" si="56"/>
        <v>Pileta de Cocina AºIº</v>
      </c>
      <c r="C237" s="322"/>
      <c r="D237" s="169" t="str">
        <f t="shared" si="57"/>
        <v>Un.</v>
      </c>
      <c r="E237" s="170">
        <f t="shared" si="58"/>
        <v>0</v>
      </c>
      <c r="F237" s="171">
        <f t="shared" si="59"/>
        <v>0</v>
      </c>
      <c r="G237" s="129">
        <f t="shared" si="60"/>
        <v>0</v>
      </c>
      <c r="H237" s="129">
        <f t="shared" si="61"/>
        <v>0</v>
      </c>
      <c r="I237" s="172">
        <f t="shared" si="62"/>
        <v>0</v>
      </c>
    </row>
    <row r="238" spans="1:9" ht="24.9" customHeight="1" x14ac:dyDescent="0.25">
      <c r="A238" s="148" t="str">
        <f>Datos!B246</f>
        <v>12.8.1.7</v>
      </c>
      <c r="B238" s="321" t="str">
        <f t="shared" si="56"/>
        <v xml:space="preserve">Griferia FV para Lavatorio </v>
      </c>
      <c r="C238" s="322"/>
      <c r="D238" s="169" t="str">
        <f t="shared" si="57"/>
        <v>Un.</v>
      </c>
      <c r="E238" s="170">
        <f t="shared" si="58"/>
        <v>0</v>
      </c>
      <c r="F238" s="171">
        <f t="shared" si="59"/>
        <v>0</v>
      </c>
      <c r="G238" s="129">
        <f t="shared" si="60"/>
        <v>0</v>
      </c>
      <c r="H238" s="129">
        <f t="shared" si="61"/>
        <v>0</v>
      </c>
      <c r="I238" s="172">
        <f t="shared" si="62"/>
        <v>0</v>
      </c>
    </row>
    <row r="239" spans="1:9" ht="24.9" customHeight="1" x14ac:dyDescent="0.25">
      <c r="A239" s="148" t="str">
        <f>Datos!B247</f>
        <v>12.8.1.8</v>
      </c>
      <c r="B239" s="321" t="str">
        <f t="shared" si="56"/>
        <v>Griferia FV para Lavatorio p/discapacitado</v>
      </c>
      <c r="C239" s="322"/>
      <c r="D239" s="169" t="str">
        <f t="shared" si="57"/>
        <v>Un.</v>
      </c>
      <c r="E239" s="170">
        <f t="shared" si="58"/>
        <v>0</v>
      </c>
      <c r="F239" s="171">
        <f t="shared" si="59"/>
        <v>0</v>
      </c>
      <c r="G239" s="129">
        <f t="shared" si="60"/>
        <v>0</v>
      </c>
      <c r="H239" s="129">
        <f t="shared" si="61"/>
        <v>0</v>
      </c>
      <c r="I239" s="172">
        <f t="shared" si="62"/>
        <v>0</v>
      </c>
    </row>
    <row r="240" spans="1:9" ht="24.9" customHeight="1" x14ac:dyDescent="0.25">
      <c r="A240" s="148" t="str">
        <f>Datos!B248</f>
        <v>12.8.1.9</v>
      </c>
      <c r="B240" s="321" t="str">
        <f t="shared" si="56"/>
        <v>Griferia Pileta Cocinar FV y Pileta de lavar</v>
      </c>
      <c r="C240" s="322"/>
      <c r="D240" s="169" t="str">
        <f t="shared" si="57"/>
        <v>Un.</v>
      </c>
      <c r="E240" s="170">
        <f t="shared" si="58"/>
        <v>0</v>
      </c>
      <c r="F240" s="171">
        <f t="shared" si="59"/>
        <v>0</v>
      </c>
      <c r="G240" s="129">
        <f t="shared" si="60"/>
        <v>0</v>
      </c>
      <c r="H240" s="129">
        <f t="shared" si="61"/>
        <v>0</v>
      </c>
      <c r="I240" s="172">
        <f t="shared" si="62"/>
        <v>0</v>
      </c>
    </row>
    <row r="241" spans="1:9" ht="24.9" customHeight="1" x14ac:dyDescent="0.25">
      <c r="A241" s="148" t="str">
        <f>Datos!B249</f>
        <v>12.8.1.10</v>
      </c>
      <c r="B241" s="321" t="str">
        <f t="shared" si="56"/>
        <v xml:space="preserve">Lavabo discapacitado </v>
      </c>
      <c r="C241" s="322"/>
      <c r="D241" s="169" t="str">
        <f t="shared" si="57"/>
        <v>Un.</v>
      </c>
      <c r="E241" s="170">
        <f t="shared" si="58"/>
        <v>0</v>
      </c>
      <c r="F241" s="171">
        <f t="shared" si="59"/>
        <v>0</v>
      </c>
      <c r="G241" s="129">
        <f t="shared" si="60"/>
        <v>0</v>
      </c>
      <c r="H241" s="129">
        <f t="shared" si="61"/>
        <v>0</v>
      </c>
      <c r="I241" s="172">
        <f t="shared" si="62"/>
        <v>0</v>
      </c>
    </row>
    <row r="242" spans="1:9" ht="24.9" customHeight="1" x14ac:dyDescent="0.25">
      <c r="A242" s="148" t="str">
        <f>Datos!B250</f>
        <v>12.8.1.11</v>
      </c>
      <c r="B242" s="321" t="str">
        <f t="shared" si="56"/>
        <v>Varios, Accesorios para fijacion, adhesicos, etc.</v>
      </c>
      <c r="C242" s="322"/>
      <c r="D242" s="169" t="str">
        <f t="shared" si="57"/>
        <v>gl</v>
      </c>
      <c r="E242" s="170">
        <f t="shared" si="58"/>
        <v>0</v>
      </c>
      <c r="F242" s="171">
        <f t="shared" si="59"/>
        <v>0</v>
      </c>
      <c r="G242" s="129">
        <f t="shared" si="60"/>
        <v>0</v>
      </c>
      <c r="H242" s="129">
        <f t="shared" si="61"/>
        <v>0</v>
      </c>
      <c r="I242" s="172">
        <f t="shared" si="62"/>
        <v>0</v>
      </c>
    </row>
    <row r="243" spans="1:9" ht="24.9" customHeight="1" x14ac:dyDescent="0.25">
      <c r="A243" s="148" t="str">
        <f>Datos!B251</f>
        <v>12.8.1.12</v>
      </c>
      <c r="B243" s="321" t="str">
        <f t="shared" ref="B243:B252" si="63">IFERROR(VLOOKUP(A243,Tabla_Datos,2,FALSE),"")</f>
        <v>Flexibles</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 customHeight="1" x14ac:dyDescent="0.25">
      <c r="A244" s="148" t="str">
        <f>Datos!B252</f>
        <v>12.9</v>
      </c>
      <c r="B244" s="321" t="str">
        <f t="shared" si="63"/>
        <v>Cañería de desague pluvial</v>
      </c>
      <c r="C244" s="322"/>
      <c r="D244" s="169">
        <f t="shared" si="64"/>
        <v>0</v>
      </c>
      <c r="E244" s="170">
        <f t="shared" si="65"/>
        <v>0</v>
      </c>
      <c r="F244" s="171">
        <f t="shared" si="66"/>
        <v>0</v>
      </c>
      <c r="G244" s="129">
        <f t="shared" si="67"/>
        <v>0</v>
      </c>
      <c r="H244" s="129">
        <f t="shared" si="68"/>
        <v>0</v>
      </c>
      <c r="I244" s="172">
        <f t="shared" si="69"/>
        <v>0</v>
      </c>
    </row>
    <row r="245" spans="1:9" ht="24.9" customHeight="1" x14ac:dyDescent="0.25">
      <c r="A245" s="148" t="str">
        <f>Datos!B253</f>
        <v>12.9.1</v>
      </c>
      <c r="B245" s="321" t="str">
        <f t="shared" si="63"/>
        <v>De P.V.C.</v>
      </c>
      <c r="C245" s="322"/>
      <c r="D245" s="169">
        <f t="shared" si="64"/>
        <v>0</v>
      </c>
      <c r="E245" s="170">
        <f t="shared" si="65"/>
        <v>0</v>
      </c>
      <c r="F245" s="171">
        <f t="shared" si="66"/>
        <v>0</v>
      </c>
      <c r="G245" s="129">
        <f t="shared" si="67"/>
        <v>0</v>
      </c>
      <c r="H245" s="129">
        <f t="shared" si="68"/>
        <v>0</v>
      </c>
      <c r="I245" s="172">
        <f t="shared" si="69"/>
        <v>0</v>
      </c>
    </row>
    <row r="246" spans="1:9" ht="24.9" customHeight="1" x14ac:dyDescent="0.25">
      <c r="A246" s="148" t="str">
        <f>Datos!B254</f>
        <v>12.9.1.1</v>
      </c>
      <c r="B246" s="321" t="str">
        <f t="shared" si="63"/>
        <v>Canaleta - Rejillas</v>
      </c>
      <c r="C246" s="322"/>
      <c r="D246" s="169" t="str">
        <f t="shared" si="64"/>
        <v>Un.</v>
      </c>
      <c r="E246" s="170">
        <f t="shared" si="65"/>
        <v>0</v>
      </c>
      <c r="F246" s="171">
        <f t="shared" si="66"/>
        <v>0</v>
      </c>
      <c r="G246" s="129">
        <f t="shared" si="67"/>
        <v>0</v>
      </c>
      <c r="H246" s="129">
        <f t="shared" si="68"/>
        <v>0</v>
      </c>
      <c r="I246" s="172">
        <f t="shared" si="69"/>
        <v>0</v>
      </c>
    </row>
    <row r="247" spans="1:9" ht="24.9" customHeight="1" x14ac:dyDescent="0.25">
      <c r="A247" s="148" t="str">
        <f>Datos!B255</f>
        <v>12.9.1.2</v>
      </c>
      <c r="B247" s="321" t="str">
        <f t="shared" si="63"/>
        <v>Gargola Hº Aº</v>
      </c>
      <c r="C247" s="322"/>
      <c r="D247" s="169" t="str">
        <f t="shared" si="64"/>
        <v>Un.</v>
      </c>
      <c r="E247" s="170">
        <f t="shared" si="65"/>
        <v>0</v>
      </c>
      <c r="F247" s="171">
        <f t="shared" si="66"/>
        <v>0</v>
      </c>
      <c r="G247" s="129">
        <f t="shared" si="67"/>
        <v>0</v>
      </c>
      <c r="H247" s="129">
        <f t="shared" si="68"/>
        <v>0</v>
      </c>
      <c r="I247" s="172">
        <f t="shared" si="69"/>
        <v>0</v>
      </c>
    </row>
    <row r="248" spans="1:9" ht="24.9" customHeight="1" x14ac:dyDescent="0.25">
      <c r="A248" s="148" t="str">
        <f>Datos!B256</f>
        <v>12.9.1.3</v>
      </c>
      <c r="B248" s="321" t="str">
        <f t="shared" si="63"/>
        <v>Embudo PVCº</v>
      </c>
      <c r="C248" s="322"/>
      <c r="D248" s="169" t="str">
        <f t="shared" si="64"/>
        <v>Un.</v>
      </c>
      <c r="E248" s="170">
        <f t="shared" si="65"/>
        <v>0</v>
      </c>
      <c r="F248" s="171">
        <f t="shared" si="66"/>
        <v>0</v>
      </c>
      <c r="G248" s="129">
        <f t="shared" si="67"/>
        <v>0</v>
      </c>
      <c r="H248" s="129">
        <f t="shared" si="68"/>
        <v>0</v>
      </c>
      <c r="I248" s="172">
        <f t="shared" si="69"/>
        <v>0</v>
      </c>
    </row>
    <row r="249" spans="1:9" ht="24.9" customHeight="1" x14ac:dyDescent="0.25">
      <c r="A249" s="148" t="str">
        <f>Datos!B257</f>
        <v>12.9.1.4</v>
      </c>
      <c r="B249" s="321" t="str">
        <f t="shared" si="63"/>
        <v>De P.V.C.</v>
      </c>
      <c r="C249" s="322"/>
      <c r="D249" s="169" t="str">
        <f t="shared" si="64"/>
        <v>ml</v>
      </c>
      <c r="E249" s="170">
        <f t="shared" si="65"/>
        <v>0</v>
      </c>
      <c r="F249" s="171">
        <f t="shared" si="66"/>
        <v>0</v>
      </c>
      <c r="G249" s="129">
        <f t="shared" si="67"/>
        <v>0</v>
      </c>
      <c r="H249" s="129">
        <f t="shared" si="68"/>
        <v>0</v>
      </c>
      <c r="I249" s="172">
        <f t="shared" si="69"/>
        <v>0</v>
      </c>
    </row>
    <row r="250" spans="1:9" ht="24.9" customHeight="1" x14ac:dyDescent="0.25">
      <c r="A250" s="148" t="str">
        <f>Datos!B258</f>
        <v>12.10</v>
      </c>
      <c r="B250" s="321" t="str">
        <f t="shared" si="63"/>
        <v xml:space="preserve">Conexión a redes externas </v>
      </c>
      <c r="C250" s="322"/>
      <c r="D250" s="169">
        <f t="shared" si="64"/>
        <v>0</v>
      </c>
      <c r="E250" s="170">
        <f t="shared" si="65"/>
        <v>0</v>
      </c>
      <c r="F250" s="171">
        <f t="shared" si="66"/>
        <v>0</v>
      </c>
      <c r="G250" s="129">
        <f t="shared" si="67"/>
        <v>0</v>
      </c>
      <c r="H250" s="129">
        <f t="shared" si="68"/>
        <v>0</v>
      </c>
      <c r="I250" s="172">
        <f t="shared" si="69"/>
        <v>0</v>
      </c>
    </row>
    <row r="251" spans="1:9" ht="24.9" customHeight="1" x14ac:dyDescent="0.25">
      <c r="A251" s="148" t="str">
        <f>Datos!B259</f>
        <v>12.10.1</v>
      </c>
      <c r="B251" s="321" t="str">
        <f t="shared" si="63"/>
        <v>Conexión de agua</v>
      </c>
      <c r="C251" s="322"/>
      <c r="D251" s="169" t="str">
        <f t="shared" si="64"/>
        <v>gl</v>
      </c>
      <c r="E251" s="170">
        <f t="shared" si="65"/>
        <v>0</v>
      </c>
      <c r="F251" s="171">
        <f t="shared" si="66"/>
        <v>0</v>
      </c>
      <c r="G251" s="129">
        <f t="shared" si="67"/>
        <v>0</v>
      </c>
      <c r="H251" s="129">
        <f t="shared" si="68"/>
        <v>0</v>
      </c>
      <c r="I251" s="172">
        <f t="shared" si="69"/>
        <v>0</v>
      </c>
    </row>
    <row r="252" spans="1:9" ht="24.9" customHeight="1" x14ac:dyDescent="0.25">
      <c r="A252" s="148" t="str">
        <f>Datos!B260</f>
        <v>12.10.2</v>
      </c>
      <c r="B252" s="321" t="str">
        <f t="shared" si="63"/>
        <v>Conexión de cloaca</v>
      </c>
      <c r="C252" s="322"/>
      <c r="D252" s="169" t="str">
        <f t="shared" si="64"/>
        <v>gl</v>
      </c>
      <c r="E252" s="170">
        <f t="shared" si="65"/>
        <v>0</v>
      </c>
      <c r="F252" s="171">
        <f t="shared" si="66"/>
        <v>0</v>
      </c>
      <c r="G252" s="129">
        <f t="shared" si="67"/>
        <v>0</v>
      </c>
      <c r="H252" s="129">
        <f t="shared" si="68"/>
        <v>0</v>
      </c>
      <c r="I252" s="172">
        <f t="shared" si="69"/>
        <v>0</v>
      </c>
    </row>
    <row r="253" spans="1:9" ht="24.9" customHeight="1" x14ac:dyDescent="0.25">
      <c r="A253" s="148">
        <f>Datos!B261</f>
        <v>14</v>
      </c>
      <c r="B253" s="321" t="str">
        <f t="shared" ref="B253:B261" si="70">IFERROR(VLOOKUP(A253,Tabla_Datos,2,FALSE),"")</f>
        <v xml:space="preserve"> INSTALACIÓN ELECTROMECANICA</v>
      </c>
      <c r="C253" s="322"/>
      <c r="D253" s="169">
        <f t="shared" ref="D253:D261" si="71">IFERROR(VLOOKUP(A253,Tabla_Datos,3,FALSE),"")</f>
        <v>0</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 customHeight="1" x14ac:dyDescent="0.25">
      <c r="A254" s="148" t="str">
        <f>Datos!B262</f>
        <v>14.1</v>
      </c>
      <c r="B254" s="321" t="str">
        <f t="shared" si="70"/>
        <v>Sistema de bombeo Sanitario</v>
      </c>
      <c r="C254" s="322"/>
      <c r="D254" s="169" t="str">
        <f t="shared" si="71"/>
        <v>gl</v>
      </c>
      <c r="E254" s="170">
        <f t="shared" si="72"/>
        <v>0</v>
      </c>
      <c r="F254" s="171">
        <f t="shared" si="73"/>
        <v>0</v>
      </c>
      <c r="G254" s="129">
        <f t="shared" si="74"/>
        <v>0</v>
      </c>
      <c r="H254" s="129">
        <f t="shared" si="75"/>
        <v>0</v>
      </c>
      <c r="I254" s="172">
        <f t="shared" si="76"/>
        <v>0</v>
      </c>
    </row>
    <row r="255" spans="1:9" ht="24.9" customHeight="1" x14ac:dyDescent="0.25">
      <c r="A255" s="148" t="str">
        <f>Datos!B263</f>
        <v>14.2</v>
      </c>
      <c r="B255" s="321" t="str">
        <f t="shared" si="70"/>
        <v>Sistema de bombeo Contra Incendio</v>
      </c>
      <c r="C255" s="322"/>
      <c r="D255" s="169">
        <f t="shared" si="71"/>
        <v>0</v>
      </c>
      <c r="E255" s="170">
        <f t="shared" si="72"/>
        <v>0</v>
      </c>
      <c r="F255" s="171">
        <f t="shared" si="73"/>
        <v>0</v>
      </c>
      <c r="G255" s="129">
        <f t="shared" si="74"/>
        <v>0</v>
      </c>
      <c r="H255" s="129">
        <f t="shared" si="75"/>
        <v>0</v>
      </c>
      <c r="I255" s="172">
        <f t="shared" si="76"/>
        <v>0</v>
      </c>
    </row>
    <row r="256" spans="1:9" ht="24.9" customHeight="1" x14ac:dyDescent="0.25">
      <c r="A256" s="148" t="str">
        <f>Datos!B264</f>
        <v>14.2.1</v>
      </c>
      <c r="B256" s="321" t="str">
        <f t="shared" si="70"/>
        <v>Tablero eléctrico</v>
      </c>
      <c r="C256" s="322"/>
      <c r="D256" s="169" t="str">
        <f t="shared" si="71"/>
        <v>gl</v>
      </c>
      <c r="E256" s="170">
        <f t="shared" si="72"/>
        <v>0</v>
      </c>
      <c r="F256" s="171">
        <f t="shared" si="73"/>
        <v>0</v>
      </c>
      <c r="G256" s="129">
        <f t="shared" si="74"/>
        <v>0</v>
      </c>
      <c r="H256" s="129">
        <f t="shared" si="75"/>
        <v>0</v>
      </c>
      <c r="I256" s="172">
        <f t="shared" si="76"/>
        <v>0</v>
      </c>
    </row>
    <row r="257" spans="1:9" ht="24.9" customHeight="1" x14ac:dyDescent="0.25">
      <c r="A257" s="148" t="str">
        <f>Datos!B265</f>
        <v>14.2.2</v>
      </c>
      <c r="B257" s="321" t="str">
        <f t="shared" si="70"/>
        <v>Grupo electrogeno</v>
      </c>
      <c r="C257" s="322"/>
      <c r="D257" s="169" t="str">
        <f t="shared" si="71"/>
        <v>gl</v>
      </c>
      <c r="E257" s="170">
        <f t="shared" si="72"/>
        <v>0</v>
      </c>
      <c r="F257" s="171">
        <f t="shared" si="73"/>
        <v>0</v>
      </c>
      <c r="G257" s="129">
        <f t="shared" si="74"/>
        <v>0</v>
      </c>
      <c r="H257" s="129">
        <f t="shared" si="75"/>
        <v>0</v>
      </c>
      <c r="I257" s="172">
        <f t="shared" si="76"/>
        <v>0</v>
      </c>
    </row>
    <row r="258" spans="1:9" ht="24.9" customHeight="1" x14ac:dyDescent="0.25">
      <c r="A258" s="148">
        <f>Datos!B266</f>
        <v>16</v>
      </c>
      <c r="B258" s="321" t="str">
        <f t="shared" si="70"/>
        <v xml:space="preserve"> INSTALACIÓN DE AIRE ACONDICIONADO</v>
      </c>
      <c r="C258" s="322"/>
      <c r="D258" s="169">
        <f t="shared" si="71"/>
        <v>0</v>
      </c>
      <c r="E258" s="170">
        <f t="shared" si="72"/>
        <v>0</v>
      </c>
      <c r="F258" s="171">
        <f t="shared" si="73"/>
        <v>0</v>
      </c>
      <c r="G258" s="129">
        <f t="shared" si="74"/>
        <v>0</v>
      </c>
      <c r="H258" s="129">
        <f t="shared" si="75"/>
        <v>0</v>
      </c>
      <c r="I258" s="172">
        <f t="shared" si="76"/>
        <v>0</v>
      </c>
    </row>
    <row r="259" spans="1:9" ht="24.9" customHeight="1" x14ac:dyDescent="0.25">
      <c r="A259" s="148" t="str">
        <f>Datos!B267</f>
        <v>16.1</v>
      </c>
      <c r="B259" s="321" t="str">
        <f t="shared" si="70"/>
        <v>Instalación de aire acondicionado frio - calor</v>
      </c>
      <c r="C259" s="322"/>
      <c r="D259" s="169">
        <f t="shared" si="71"/>
        <v>0</v>
      </c>
      <c r="E259" s="170">
        <f t="shared" si="72"/>
        <v>0</v>
      </c>
      <c r="F259" s="171">
        <f t="shared" si="73"/>
        <v>0</v>
      </c>
      <c r="G259" s="129">
        <f t="shared" si="74"/>
        <v>0</v>
      </c>
      <c r="H259" s="129">
        <f t="shared" si="75"/>
        <v>0</v>
      </c>
      <c r="I259" s="172">
        <f t="shared" si="76"/>
        <v>0</v>
      </c>
    </row>
    <row r="260" spans="1:9" ht="24.9" customHeight="1" x14ac:dyDescent="0.25">
      <c r="A260" s="148" t="str">
        <f>Datos!B268</f>
        <v>16.1.1</v>
      </c>
      <c r="B260" s="321" t="str">
        <f t="shared" si="70"/>
        <v>Equipos de Aire Acondicionado 8000 fr</v>
      </c>
      <c r="C260" s="322"/>
      <c r="D260" s="169" t="str">
        <f t="shared" si="71"/>
        <v>Un</v>
      </c>
      <c r="E260" s="170">
        <f t="shared" si="72"/>
        <v>0</v>
      </c>
      <c r="F260" s="171">
        <f t="shared" si="73"/>
        <v>0</v>
      </c>
      <c r="G260" s="129">
        <f t="shared" si="74"/>
        <v>0</v>
      </c>
      <c r="H260" s="129">
        <f t="shared" si="75"/>
        <v>0</v>
      </c>
      <c r="I260" s="172">
        <f t="shared" si="76"/>
        <v>0</v>
      </c>
    </row>
    <row r="261" spans="1:9" ht="24.9" customHeight="1" x14ac:dyDescent="0.25">
      <c r="A261" s="148" t="str">
        <f>Datos!B269</f>
        <v>16.1.2</v>
      </c>
      <c r="B261" s="321" t="str">
        <f t="shared" si="70"/>
        <v>Equipos de Aire Acondicionado 4500 fr</v>
      </c>
      <c r="C261" s="322"/>
      <c r="D261" s="169" t="str">
        <f t="shared" si="71"/>
        <v>Un</v>
      </c>
      <c r="E261" s="170">
        <f t="shared" si="72"/>
        <v>0</v>
      </c>
      <c r="F261" s="171">
        <f t="shared" si="73"/>
        <v>0</v>
      </c>
      <c r="G261" s="129">
        <f t="shared" si="74"/>
        <v>0</v>
      </c>
      <c r="H261" s="129">
        <f t="shared" si="75"/>
        <v>0</v>
      </c>
      <c r="I261" s="172">
        <f t="shared" si="76"/>
        <v>0</v>
      </c>
    </row>
    <row r="262" spans="1:9" ht="24.9" customHeight="1" x14ac:dyDescent="0.25">
      <c r="A262" s="148" t="str">
        <f>Datos!B270</f>
        <v>16.1.3</v>
      </c>
      <c r="B262" s="321" t="str">
        <f t="shared" ref="B262:B273" si="77">IFERROR(VLOOKUP(A262,Tabla_Datos,2,FALSE),"")</f>
        <v>Accesorios</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 customHeight="1" x14ac:dyDescent="0.25">
      <c r="A263" s="148">
        <f>Datos!B271</f>
        <v>17</v>
      </c>
      <c r="B263" s="321" t="str">
        <f t="shared" si="77"/>
        <v xml:space="preserve"> INSTALACIÓN DE SEGURIDAD</v>
      </c>
      <c r="C263" s="322"/>
      <c r="D263" s="169">
        <f t="shared" si="78"/>
        <v>0</v>
      </c>
      <c r="E263" s="170">
        <f t="shared" si="79"/>
        <v>0</v>
      </c>
      <c r="F263" s="171">
        <f t="shared" si="80"/>
        <v>0</v>
      </c>
      <c r="G263" s="129">
        <f t="shared" si="81"/>
        <v>0</v>
      </c>
      <c r="H263" s="129">
        <f t="shared" si="82"/>
        <v>0</v>
      </c>
      <c r="I263" s="172">
        <f t="shared" si="83"/>
        <v>0</v>
      </c>
    </row>
    <row r="264" spans="1:9" ht="24.9" customHeight="1" x14ac:dyDescent="0.25">
      <c r="A264" s="148" t="str">
        <f>Datos!B272</f>
        <v>17.1</v>
      </c>
      <c r="B264" s="321" t="str">
        <f t="shared" si="77"/>
        <v>Contra Incendio</v>
      </c>
      <c r="C264" s="322"/>
      <c r="D264" s="169">
        <f t="shared" si="78"/>
        <v>0</v>
      </c>
      <c r="E264" s="170">
        <f t="shared" si="79"/>
        <v>0</v>
      </c>
      <c r="F264" s="171">
        <f t="shared" si="80"/>
        <v>0</v>
      </c>
      <c r="G264" s="129">
        <f t="shared" si="81"/>
        <v>0</v>
      </c>
      <c r="H264" s="129">
        <f t="shared" si="82"/>
        <v>0</v>
      </c>
      <c r="I264" s="172">
        <f t="shared" si="83"/>
        <v>0</v>
      </c>
    </row>
    <row r="265" spans="1:9" ht="24.9" customHeight="1" x14ac:dyDescent="0.25">
      <c r="A265" s="148" t="str">
        <f>Datos!B273</f>
        <v>17.1.1</v>
      </c>
      <c r="B265" s="321" t="str">
        <f t="shared" si="77"/>
        <v>Tendido de cañerías</v>
      </c>
      <c r="C265" s="322"/>
      <c r="D265" s="169">
        <f t="shared" si="78"/>
        <v>0</v>
      </c>
      <c r="E265" s="170">
        <f t="shared" si="79"/>
        <v>0</v>
      </c>
      <c r="F265" s="171">
        <f t="shared" si="80"/>
        <v>0</v>
      </c>
      <c r="G265" s="129">
        <f t="shared" si="81"/>
        <v>0</v>
      </c>
      <c r="H265" s="129">
        <f t="shared" si="82"/>
        <v>0</v>
      </c>
      <c r="I265" s="172">
        <f t="shared" si="83"/>
        <v>0</v>
      </c>
    </row>
    <row r="266" spans="1:9" ht="24.9" customHeight="1" x14ac:dyDescent="0.25">
      <c r="A266" s="148" t="str">
        <f>Datos!B274</f>
        <v>17.1.1.1</v>
      </c>
      <c r="B266" s="321" t="str">
        <f t="shared" si="77"/>
        <v>Caño PEAD 2 1/2"</v>
      </c>
      <c r="C266" s="322"/>
      <c r="D266" s="169" t="str">
        <f t="shared" si="78"/>
        <v>m.</v>
      </c>
      <c r="E266" s="170">
        <f t="shared" si="79"/>
        <v>0</v>
      </c>
      <c r="F266" s="171">
        <f t="shared" si="80"/>
        <v>0</v>
      </c>
      <c r="G266" s="129">
        <f t="shared" si="81"/>
        <v>0</v>
      </c>
      <c r="H266" s="129">
        <f t="shared" si="82"/>
        <v>0</v>
      </c>
      <c r="I266" s="172">
        <f t="shared" si="83"/>
        <v>0</v>
      </c>
    </row>
    <row r="267" spans="1:9" ht="24.9" customHeight="1" x14ac:dyDescent="0.25">
      <c r="A267" s="148" t="str">
        <f>Datos!B275</f>
        <v>17.1.1.2</v>
      </c>
      <c r="B267" s="321" t="str">
        <f t="shared" si="77"/>
        <v>Caño PEAD 3"</v>
      </c>
      <c r="C267" s="322"/>
      <c r="D267" s="169" t="str">
        <f t="shared" si="78"/>
        <v>m.</v>
      </c>
      <c r="E267" s="170">
        <f t="shared" si="79"/>
        <v>0</v>
      </c>
      <c r="F267" s="171">
        <f t="shared" si="80"/>
        <v>0</v>
      </c>
      <c r="G267" s="129">
        <f t="shared" si="81"/>
        <v>0</v>
      </c>
      <c r="H267" s="129">
        <f t="shared" si="82"/>
        <v>0</v>
      </c>
      <c r="I267" s="172">
        <f t="shared" si="83"/>
        <v>0</v>
      </c>
    </row>
    <row r="268" spans="1:9" ht="24.9" customHeight="1" x14ac:dyDescent="0.25">
      <c r="A268" s="148" t="str">
        <f>Datos!B276</f>
        <v>17.1.2</v>
      </c>
      <c r="B268" s="321" t="str">
        <f t="shared" si="77"/>
        <v>Hidrantes, bocas de impulsión</v>
      </c>
      <c r="C268" s="322"/>
      <c r="D268" s="169">
        <f t="shared" si="78"/>
        <v>0</v>
      </c>
      <c r="E268" s="170">
        <f t="shared" si="79"/>
        <v>0</v>
      </c>
      <c r="F268" s="171">
        <f t="shared" si="80"/>
        <v>0</v>
      </c>
      <c r="G268" s="129">
        <f t="shared" si="81"/>
        <v>0</v>
      </c>
      <c r="H268" s="129">
        <f t="shared" si="82"/>
        <v>0</v>
      </c>
      <c r="I268" s="172">
        <f t="shared" si="83"/>
        <v>0</v>
      </c>
    </row>
    <row r="269" spans="1:9" ht="24.9" customHeight="1" x14ac:dyDescent="0.25">
      <c r="A269" s="148" t="str">
        <f>Datos!B277</f>
        <v>17.1.2.1</v>
      </c>
      <c r="B269" s="321" t="str">
        <f t="shared" si="77"/>
        <v>Toma de Incendio para Bomberos en Vereda</v>
      </c>
      <c r="C269" s="322"/>
      <c r="D269" s="169" t="str">
        <f t="shared" si="78"/>
        <v>Un.</v>
      </c>
      <c r="E269" s="170">
        <f t="shared" si="79"/>
        <v>0</v>
      </c>
      <c r="F269" s="171">
        <f t="shared" si="80"/>
        <v>0</v>
      </c>
      <c r="G269" s="129">
        <f t="shared" si="81"/>
        <v>0</v>
      </c>
      <c r="H269" s="129">
        <f t="shared" si="82"/>
        <v>0</v>
      </c>
      <c r="I269" s="172">
        <f t="shared" si="83"/>
        <v>0</v>
      </c>
    </row>
    <row r="270" spans="1:9" ht="24.9" customHeight="1" x14ac:dyDescent="0.25">
      <c r="A270" s="148" t="str">
        <f>Datos!B278</f>
        <v>17.1.2.2</v>
      </c>
      <c r="B270" s="321" t="str">
        <f t="shared" si="77"/>
        <v>Gabinete Antivàndalo para Hidrantes Completo Manguera 45mm largo 25mtrs</v>
      </c>
      <c r="C270" s="322"/>
      <c r="D270" s="169" t="str">
        <f t="shared" si="78"/>
        <v>Un.</v>
      </c>
      <c r="E270" s="170">
        <f t="shared" si="79"/>
        <v>0</v>
      </c>
      <c r="F270" s="171">
        <f t="shared" si="80"/>
        <v>0</v>
      </c>
      <c r="G270" s="129">
        <f t="shared" si="81"/>
        <v>0</v>
      </c>
      <c r="H270" s="129">
        <f t="shared" si="82"/>
        <v>0</v>
      </c>
      <c r="I270" s="172">
        <f t="shared" si="83"/>
        <v>0</v>
      </c>
    </row>
    <row r="271" spans="1:9" ht="24.9" customHeight="1" x14ac:dyDescent="0.25">
      <c r="A271" s="148" t="str">
        <f>Datos!B279</f>
        <v>17.1.3</v>
      </c>
      <c r="B271" s="321" t="str">
        <f t="shared" si="77"/>
        <v>Matafuegos, carteles de señalización</v>
      </c>
      <c r="C271" s="322"/>
      <c r="D271" s="169">
        <f t="shared" si="78"/>
        <v>0</v>
      </c>
      <c r="E271" s="170">
        <f t="shared" si="79"/>
        <v>0</v>
      </c>
      <c r="F271" s="171">
        <f t="shared" si="80"/>
        <v>0</v>
      </c>
      <c r="G271" s="129">
        <f t="shared" si="81"/>
        <v>0</v>
      </c>
      <c r="H271" s="129">
        <f t="shared" si="82"/>
        <v>0</v>
      </c>
      <c r="I271" s="172">
        <f t="shared" si="83"/>
        <v>0</v>
      </c>
    </row>
    <row r="272" spans="1:9" ht="24.9" customHeight="1" x14ac:dyDescent="0.25">
      <c r="A272" s="148" t="str">
        <f>Datos!B280</f>
        <v>17.1.3.1</v>
      </c>
      <c r="B272" s="321" t="str">
        <f t="shared" si="77"/>
        <v>Matafuegos CO2 de 5 kg</v>
      </c>
      <c r="C272" s="322"/>
      <c r="D272" s="169" t="str">
        <f t="shared" si="78"/>
        <v>Un.</v>
      </c>
      <c r="E272" s="170">
        <f t="shared" si="79"/>
        <v>0</v>
      </c>
      <c r="F272" s="171">
        <f t="shared" si="80"/>
        <v>0</v>
      </c>
      <c r="G272" s="129">
        <f t="shared" si="81"/>
        <v>0</v>
      </c>
      <c r="H272" s="129">
        <f t="shared" si="82"/>
        <v>0</v>
      </c>
      <c r="I272" s="172">
        <f t="shared" si="83"/>
        <v>0</v>
      </c>
    </row>
    <row r="273" spans="1:9" ht="24.9" customHeight="1" x14ac:dyDescent="0.25">
      <c r="A273" s="148" t="str">
        <f>Datos!B281</f>
        <v>17.1.3.2</v>
      </c>
      <c r="B273" s="321" t="str">
        <f t="shared" si="77"/>
        <v>Matafuegos ABC de 5 kg</v>
      </c>
      <c r="C273" s="322"/>
      <c r="D273" s="169" t="str">
        <f t="shared" si="78"/>
        <v>Un.</v>
      </c>
      <c r="E273" s="170">
        <f t="shared" si="79"/>
        <v>0</v>
      </c>
      <c r="F273" s="171">
        <f t="shared" si="80"/>
        <v>0</v>
      </c>
      <c r="G273" s="129">
        <f t="shared" si="81"/>
        <v>0</v>
      </c>
      <c r="H273" s="129">
        <f t="shared" si="82"/>
        <v>0</v>
      </c>
      <c r="I273" s="172">
        <f t="shared" si="83"/>
        <v>0</v>
      </c>
    </row>
    <row r="274" spans="1:9" ht="24.9" customHeight="1" x14ac:dyDescent="0.25">
      <c r="A274" s="148" t="str">
        <f>Datos!B282</f>
        <v>17.1.3.3</v>
      </c>
      <c r="B274" s="321" t="str">
        <f t="shared" ref="B274:B285" si="84">IFERROR(VLOOKUP(A274,Tabla_Datos,2,FALSE),"")</f>
        <v>Matafuegos Clase K 5Kg</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 customHeight="1" x14ac:dyDescent="0.25">
      <c r="A275" s="148" t="str">
        <f>Datos!B283</f>
        <v>17.1.3.4</v>
      </c>
      <c r="B275" s="321" t="str">
        <f t="shared" si="84"/>
        <v>Cartel de Salida con Iluminación Autónoma Minimo 6 hs</v>
      </c>
      <c r="C275" s="322"/>
      <c r="D275" s="169" t="str">
        <f t="shared" si="85"/>
        <v>Un.</v>
      </c>
      <c r="E275" s="170">
        <f t="shared" si="86"/>
        <v>0</v>
      </c>
      <c r="F275" s="171">
        <f t="shared" si="87"/>
        <v>0</v>
      </c>
      <c r="G275" s="129">
        <f t="shared" si="88"/>
        <v>0</v>
      </c>
      <c r="H275" s="129">
        <f t="shared" si="89"/>
        <v>0</v>
      </c>
      <c r="I275" s="172">
        <f t="shared" si="90"/>
        <v>0</v>
      </c>
    </row>
    <row r="276" spans="1:9" ht="24.9" customHeight="1" x14ac:dyDescent="0.25">
      <c r="A276" s="148" t="str">
        <f>Datos!B284</f>
        <v>17.1.3.5</v>
      </c>
      <c r="B276" s="321" t="str">
        <f t="shared" si="84"/>
        <v>Cartel de Salida de PVC</v>
      </c>
      <c r="C276" s="322"/>
      <c r="D276" s="169" t="str">
        <f t="shared" si="85"/>
        <v>Un.</v>
      </c>
      <c r="E276" s="170">
        <f t="shared" si="86"/>
        <v>0</v>
      </c>
      <c r="F276" s="171">
        <f t="shared" si="87"/>
        <v>0</v>
      </c>
      <c r="G276" s="129">
        <f t="shared" si="88"/>
        <v>0</v>
      </c>
      <c r="H276" s="129">
        <f t="shared" si="89"/>
        <v>0</v>
      </c>
      <c r="I276" s="172">
        <f t="shared" si="90"/>
        <v>0</v>
      </c>
    </row>
    <row r="277" spans="1:9" ht="24.9" customHeight="1" x14ac:dyDescent="0.25">
      <c r="A277" s="148" t="str">
        <f>Datos!B285</f>
        <v>17.1.3.6</v>
      </c>
      <c r="B277" s="321" t="str">
        <f t="shared" si="84"/>
        <v xml:space="preserve">Botiquin Primeros Auxilios </v>
      </c>
      <c r="C277" s="322"/>
      <c r="D277" s="169" t="str">
        <f t="shared" si="85"/>
        <v>Un.</v>
      </c>
      <c r="E277" s="170">
        <f t="shared" si="86"/>
        <v>0</v>
      </c>
      <c r="F277" s="171">
        <f t="shared" si="87"/>
        <v>0</v>
      </c>
      <c r="G277" s="129">
        <f t="shared" si="88"/>
        <v>0</v>
      </c>
      <c r="H277" s="129">
        <f t="shared" si="89"/>
        <v>0</v>
      </c>
      <c r="I277" s="172">
        <f t="shared" si="90"/>
        <v>0</v>
      </c>
    </row>
    <row r="278" spans="1:9" ht="24.9" customHeight="1" x14ac:dyDescent="0.25">
      <c r="A278" s="148" t="str">
        <f>Datos!B286</f>
        <v>17.1.4</v>
      </c>
      <c r="B278" s="321" t="str">
        <f t="shared" si="84"/>
        <v>Tanques Servicio contra incendio</v>
      </c>
      <c r="C278" s="322"/>
      <c r="D278" s="169">
        <f t="shared" si="85"/>
        <v>0</v>
      </c>
      <c r="E278" s="170">
        <f t="shared" si="86"/>
        <v>0</v>
      </c>
      <c r="F278" s="171">
        <f t="shared" si="87"/>
        <v>0</v>
      </c>
      <c r="G278" s="129">
        <f t="shared" si="88"/>
        <v>0</v>
      </c>
      <c r="H278" s="129">
        <f t="shared" si="89"/>
        <v>0</v>
      </c>
      <c r="I278" s="172">
        <f t="shared" si="90"/>
        <v>0</v>
      </c>
    </row>
    <row r="279" spans="1:9" ht="24.9" customHeight="1" x14ac:dyDescent="0.25">
      <c r="A279" s="148" t="str">
        <f>Datos!B287</f>
        <v>17.1.4.1</v>
      </c>
      <c r="B279" s="321" t="str">
        <f t="shared" si="84"/>
        <v>Tanque de Agua Exclusivo para Extincion de Incendio 5000 litros</v>
      </c>
      <c r="C279" s="322"/>
      <c r="D279" s="169" t="str">
        <f t="shared" si="85"/>
        <v>Un.</v>
      </c>
      <c r="E279" s="170">
        <f t="shared" si="86"/>
        <v>0</v>
      </c>
      <c r="F279" s="171">
        <f t="shared" si="87"/>
        <v>0</v>
      </c>
      <c r="G279" s="129">
        <f t="shared" si="88"/>
        <v>0</v>
      </c>
      <c r="H279" s="129">
        <f t="shared" si="89"/>
        <v>0</v>
      </c>
      <c r="I279" s="172">
        <f t="shared" si="90"/>
        <v>0</v>
      </c>
    </row>
    <row r="280" spans="1:9" ht="24.9" customHeight="1" x14ac:dyDescent="0.25">
      <c r="A280" s="148" t="str">
        <f>Datos!B288</f>
        <v>17.1.5</v>
      </c>
      <c r="B280" s="321" t="str">
        <f t="shared" si="84"/>
        <v xml:space="preserve">Planos   </v>
      </c>
      <c r="C280" s="322"/>
      <c r="D280" s="169" t="str">
        <f t="shared" si="85"/>
        <v>Un.</v>
      </c>
      <c r="E280" s="170">
        <f t="shared" si="86"/>
        <v>0</v>
      </c>
      <c r="F280" s="171">
        <f t="shared" si="87"/>
        <v>0</v>
      </c>
      <c r="G280" s="129">
        <f t="shared" si="88"/>
        <v>0</v>
      </c>
      <c r="H280" s="129">
        <f t="shared" si="89"/>
        <v>0</v>
      </c>
      <c r="I280" s="172">
        <f t="shared" si="90"/>
        <v>0</v>
      </c>
    </row>
    <row r="281" spans="1:9" ht="24.9" customHeight="1" x14ac:dyDescent="0.25">
      <c r="A281" s="148" t="str">
        <f>Datos!B289</f>
        <v>17.2</v>
      </c>
      <c r="B281" s="321" t="str">
        <f t="shared" si="84"/>
        <v>Alarmas técnicas</v>
      </c>
      <c r="C281" s="322"/>
      <c r="D281" s="169">
        <f t="shared" si="85"/>
        <v>0</v>
      </c>
      <c r="E281" s="170">
        <f t="shared" si="86"/>
        <v>0</v>
      </c>
      <c r="F281" s="171">
        <f t="shared" si="87"/>
        <v>0</v>
      </c>
      <c r="G281" s="129">
        <f t="shared" si="88"/>
        <v>0</v>
      </c>
      <c r="H281" s="129">
        <f t="shared" si="89"/>
        <v>0</v>
      </c>
      <c r="I281" s="172">
        <f t="shared" si="90"/>
        <v>0</v>
      </c>
    </row>
    <row r="282" spans="1:9" ht="24.9" customHeight="1" x14ac:dyDescent="0.25">
      <c r="A282" s="148" t="str">
        <f>Datos!B290</f>
        <v>17.2.2</v>
      </c>
      <c r="B282" s="321" t="str">
        <f t="shared" si="84"/>
        <v>Alarmas contra robos</v>
      </c>
      <c r="C282" s="322"/>
      <c r="D282" s="169">
        <f t="shared" si="85"/>
        <v>0</v>
      </c>
      <c r="E282" s="170">
        <f t="shared" si="86"/>
        <v>0</v>
      </c>
      <c r="F282" s="171">
        <f t="shared" si="87"/>
        <v>0</v>
      </c>
      <c r="G282" s="129">
        <f t="shared" si="88"/>
        <v>0</v>
      </c>
      <c r="H282" s="129">
        <f t="shared" si="89"/>
        <v>0</v>
      </c>
      <c r="I282" s="172">
        <f t="shared" si="90"/>
        <v>0</v>
      </c>
    </row>
    <row r="283" spans="1:9" ht="24.9" customHeight="1" x14ac:dyDescent="0.25">
      <c r="A283" s="148" t="str">
        <f>Datos!B291</f>
        <v>17.2.2.1</v>
      </c>
      <c r="B283" s="321" t="str">
        <f t="shared" si="84"/>
        <v>Avisador Manual de Incendio</v>
      </c>
      <c r="C283" s="322"/>
      <c r="D283" s="169" t="str">
        <f t="shared" si="85"/>
        <v>Un.</v>
      </c>
      <c r="E283" s="170">
        <f t="shared" si="86"/>
        <v>0</v>
      </c>
      <c r="F283" s="171">
        <f t="shared" si="87"/>
        <v>0</v>
      </c>
      <c r="G283" s="129">
        <f t="shared" si="88"/>
        <v>0</v>
      </c>
      <c r="H283" s="129">
        <f t="shared" si="89"/>
        <v>0</v>
      </c>
      <c r="I283" s="172">
        <f t="shared" si="90"/>
        <v>0</v>
      </c>
    </row>
    <row r="284" spans="1:9" ht="24.9" customHeight="1" x14ac:dyDescent="0.25">
      <c r="A284" s="148" t="str">
        <f>Datos!B292</f>
        <v>17.2.2.2</v>
      </c>
      <c r="B284" s="321" t="str">
        <f t="shared" si="84"/>
        <v>Alarma Combinada 90 d BA</v>
      </c>
      <c r="C284" s="322"/>
      <c r="D284" s="169" t="str">
        <f t="shared" si="85"/>
        <v>Un.</v>
      </c>
      <c r="E284" s="170">
        <f t="shared" si="86"/>
        <v>0</v>
      </c>
      <c r="F284" s="171">
        <f t="shared" si="87"/>
        <v>0</v>
      </c>
      <c r="G284" s="129">
        <f t="shared" si="88"/>
        <v>0</v>
      </c>
      <c r="H284" s="129">
        <f t="shared" si="89"/>
        <v>0</v>
      </c>
      <c r="I284" s="172">
        <f t="shared" si="90"/>
        <v>0</v>
      </c>
    </row>
    <row r="285" spans="1:9" ht="24.9" customHeight="1" x14ac:dyDescent="0.25">
      <c r="A285" s="148" t="str">
        <f>Datos!B293</f>
        <v>17.2.2.3</v>
      </c>
      <c r="B285" s="321" t="str">
        <f t="shared" si="84"/>
        <v>Luz Estrombótica</v>
      </c>
      <c r="C285" s="322"/>
      <c r="D285" s="169" t="str">
        <f t="shared" si="85"/>
        <v>Un.</v>
      </c>
      <c r="E285" s="170">
        <f t="shared" si="86"/>
        <v>0</v>
      </c>
      <c r="F285" s="171">
        <f t="shared" si="87"/>
        <v>0</v>
      </c>
      <c r="G285" s="129">
        <f t="shared" si="88"/>
        <v>0</v>
      </c>
      <c r="H285" s="129">
        <f t="shared" si="89"/>
        <v>0</v>
      </c>
      <c r="I285" s="172">
        <f t="shared" si="90"/>
        <v>0</v>
      </c>
    </row>
    <row r="286" spans="1:9" ht="24.9" customHeight="1" x14ac:dyDescent="0.25">
      <c r="A286" s="148">
        <f>Datos!B294</f>
        <v>19</v>
      </c>
      <c r="B286" s="321" t="str">
        <f t="shared" ref="B286:B296" si="91">IFERROR(VLOOKUP(A286,Tabla_Datos,2,FALSE),"")</f>
        <v xml:space="preserve"> CRISTALES, ESPEJOS Y VIDRIOS</v>
      </c>
      <c r="C286" s="322"/>
      <c r="D286" s="169">
        <f t="shared" ref="D286:D296" si="92">IFERROR(VLOOKUP(A286,Tabla_Datos,3,FALSE),"")</f>
        <v>0</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 customHeight="1" x14ac:dyDescent="0.25">
      <c r="A287" s="148" t="str">
        <f>Datos!B295</f>
        <v>19.1</v>
      </c>
      <c r="B287" s="321" t="str">
        <f t="shared" si="91"/>
        <v>Vidrios</v>
      </c>
      <c r="C287" s="322"/>
      <c r="D287" s="169" t="str">
        <f t="shared" si="92"/>
        <v>m2</v>
      </c>
      <c r="E287" s="170">
        <f t="shared" si="93"/>
        <v>0</v>
      </c>
      <c r="F287" s="171">
        <f t="shared" si="94"/>
        <v>0</v>
      </c>
      <c r="G287" s="129">
        <f t="shared" si="95"/>
        <v>0</v>
      </c>
      <c r="H287" s="129">
        <f t="shared" si="96"/>
        <v>0</v>
      </c>
      <c r="I287" s="172">
        <f t="shared" si="97"/>
        <v>0</v>
      </c>
    </row>
    <row r="288" spans="1:9" ht="24.9" customHeight="1" x14ac:dyDescent="0.25">
      <c r="A288" s="148" t="str">
        <f>Datos!B296</f>
        <v>19.2</v>
      </c>
      <c r="B288" s="321" t="str">
        <f t="shared" si="91"/>
        <v>Policarbonatos</v>
      </c>
      <c r="C288" s="322"/>
      <c r="D288" s="169" t="str">
        <f t="shared" si="92"/>
        <v>m2</v>
      </c>
      <c r="E288" s="170">
        <f t="shared" si="93"/>
        <v>0</v>
      </c>
      <c r="F288" s="171">
        <f t="shared" si="94"/>
        <v>0</v>
      </c>
      <c r="G288" s="129">
        <f t="shared" si="95"/>
        <v>0</v>
      </c>
      <c r="H288" s="129">
        <f t="shared" si="96"/>
        <v>0</v>
      </c>
      <c r="I288" s="172">
        <f t="shared" si="97"/>
        <v>0</v>
      </c>
    </row>
    <row r="289" spans="1:9" ht="24.9" customHeight="1" x14ac:dyDescent="0.25">
      <c r="A289" s="148" t="str">
        <f>Datos!B297</f>
        <v>19.3</v>
      </c>
      <c r="B289" s="321" t="str">
        <f t="shared" si="91"/>
        <v>Espejos</v>
      </c>
      <c r="C289" s="322"/>
      <c r="D289" s="169" t="str">
        <f t="shared" si="92"/>
        <v>m2</v>
      </c>
      <c r="E289" s="170">
        <f t="shared" si="93"/>
        <v>0</v>
      </c>
      <c r="F289" s="171">
        <f t="shared" si="94"/>
        <v>0</v>
      </c>
      <c r="G289" s="129">
        <f t="shared" si="95"/>
        <v>0</v>
      </c>
      <c r="H289" s="129">
        <f t="shared" si="96"/>
        <v>0</v>
      </c>
      <c r="I289" s="172">
        <f t="shared" si="97"/>
        <v>0</v>
      </c>
    </row>
    <row r="290" spans="1:9" ht="24.9" customHeight="1" x14ac:dyDescent="0.25">
      <c r="A290" s="148">
        <f>Datos!B298</f>
        <v>20</v>
      </c>
      <c r="B290" s="321" t="str">
        <f t="shared" si="91"/>
        <v xml:space="preserve"> PINTURAS</v>
      </c>
      <c r="C290" s="322"/>
      <c r="D290" s="169">
        <f t="shared" si="92"/>
        <v>0</v>
      </c>
      <c r="E290" s="170">
        <f t="shared" si="93"/>
        <v>0</v>
      </c>
      <c r="F290" s="171">
        <f t="shared" si="94"/>
        <v>0</v>
      </c>
      <c r="G290" s="129">
        <f t="shared" si="95"/>
        <v>0</v>
      </c>
      <c r="H290" s="129">
        <f t="shared" si="96"/>
        <v>0</v>
      </c>
      <c r="I290" s="172">
        <f t="shared" si="97"/>
        <v>0</v>
      </c>
    </row>
    <row r="291" spans="1:9" ht="24.9" customHeight="1" x14ac:dyDescent="0.25">
      <c r="A291" s="148" t="str">
        <f>Datos!B299</f>
        <v>20.1</v>
      </c>
      <c r="B291" s="321" t="str">
        <f t="shared" si="91"/>
        <v>Pintura al látex en muros interiores</v>
      </c>
      <c r="C291" s="322"/>
      <c r="D291" s="169" t="str">
        <f t="shared" si="92"/>
        <v>m2</v>
      </c>
      <c r="E291" s="170">
        <f t="shared" si="93"/>
        <v>0</v>
      </c>
      <c r="F291" s="171">
        <f t="shared" si="94"/>
        <v>0</v>
      </c>
      <c r="G291" s="129">
        <f t="shared" si="95"/>
        <v>0</v>
      </c>
      <c r="H291" s="129">
        <f t="shared" si="96"/>
        <v>0</v>
      </c>
      <c r="I291" s="172">
        <f t="shared" si="97"/>
        <v>0</v>
      </c>
    </row>
    <row r="292" spans="1:9" ht="24.9" customHeight="1" x14ac:dyDescent="0.25">
      <c r="A292" s="148" t="str">
        <f>Datos!B300</f>
        <v>20.3</v>
      </c>
      <c r="B292" s="321" t="str">
        <f t="shared" si="91"/>
        <v>Pintura al látex en cielorrasos</v>
      </c>
      <c r="C292" s="322"/>
      <c r="D292" s="169" t="str">
        <f t="shared" si="92"/>
        <v>m2</v>
      </c>
      <c r="E292" s="170">
        <f t="shared" si="93"/>
        <v>0</v>
      </c>
      <c r="F292" s="171">
        <f t="shared" si="94"/>
        <v>0</v>
      </c>
      <c r="G292" s="129">
        <f t="shared" si="95"/>
        <v>0</v>
      </c>
      <c r="H292" s="129">
        <f t="shared" si="96"/>
        <v>0</v>
      </c>
      <c r="I292" s="172">
        <f t="shared" si="97"/>
        <v>0</v>
      </c>
    </row>
    <row r="293" spans="1:9" ht="24.9" customHeight="1" x14ac:dyDescent="0.25">
      <c r="A293" s="148" t="str">
        <f>Datos!B301</f>
        <v>20.4</v>
      </c>
      <c r="B293" s="321" t="str">
        <f t="shared" si="91"/>
        <v>Pintura esmalte sintético en carpintería</v>
      </c>
      <c r="C293" s="322"/>
      <c r="D293" s="169">
        <f t="shared" si="92"/>
        <v>0</v>
      </c>
      <c r="E293" s="170">
        <f t="shared" si="93"/>
        <v>0</v>
      </c>
      <c r="F293" s="171">
        <f t="shared" si="94"/>
        <v>0</v>
      </c>
      <c r="G293" s="129">
        <f t="shared" si="95"/>
        <v>0</v>
      </c>
      <c r="H293" s="129">
        <f t="shared" si="96"/>
        <v>0</v>
      </c>
      <c r="I293" s="172">
        <f t="shared" si="97"/>
        <v>0</v>
      </c>
    </row>
    <row r="294" spans="1:9" ht="24.9" customHeight="1" x14ac:dyDescent="0.25">
      <c r="A294" s="148" t="str">
        <f>Datos!B302</f>
        <v>20.4.1</v>
      </c>
      <c r="B294" s="321" t="str">
        <f t="shared" si="91"/>
        <v>Sobre Carpintería Metálica y Herrería</v>
      </c>
      <c r="C294" s="322"/>
      <c r="D294" s="169" t="str">
        <f t="shared" si="92"/>
        <v>m2</v>
      </c>
      <c r="E294" s="170">
        <f t="shared" si="93"/>
        <v>0</v>
      </c>
      <c r="F294" s="171">
        <f t="shared" si="94"/>
        <v>0</v>
      </c>
      <c r="G294" s="129">
        <f t="shared" si="95"/>
        <v>0</v>
      </c>
      <c r="H294" s="129">
        <f t="shared" si="96"/>
        <v>0</v>
      </c>
      <c r="I294" s="172">
        <f t="shared" si="97"/>
        <v>0</v>
      </c>
    </row>
    <row r="295" spans="1:9" ht="24.9" customHeight="1" x14ac:dyDescent="0.25">
      <c r="A295" s="148" t="str">
        <f>Datos!B303</f>
        <v>20.4.2</v>
      </c>
      <c r="B295" s="321" t="str">
        <f t="shared" si="91"/>
        <v>Pintura Antióxido</v>
      </c>
      <c r="C295" s="322"/>
      <c r="D295" s="169" t="str">
        <f t="shared" si="92"/>
        <v>m2</v>
      </c>
      <c r="E295" s="170">
        <f t="shared" si="93"/>
        <v>0</v>
      </c>
      <c r="F295" s="171">
        <f t="shared" si="94"/>
        <v>0</v>
      </c>
      <c r="G295" s="129">
        <f t="shared" si="95"/>
        <v>0</v>
      </c>
      <c r="H295" s="129">
        <f t="shared" si="96"/>
        <v>0</v>
      </c>
      <c r="I295" s="172">
        <f t="shared" si="97"/>
        <v>0</v>
      </c>
    </row>
    <row r="296" spans="1:9" ht="24.9" customHeight="1" x14ac:dyDescent="0.25">
      <c r="A296" s="148" t="str">
        <f>Datos!B304</f>
        <v>20.5</v>
      </c>
      <c r="B296" s="321" t="str">
        <f t="shared" si="91"/>
        <v>Pinturas varias</v>
      </c>
      <c r="C296" s="322"/>
      <c r="D296" s="169">
        <f t="shared" si="92"/>
        <v>0</v>
      </c>
      <c r="E296" s="170">
        <f t="shared" si="93"/>
        <v>0</v>
      </c>
      <c r="F296" s="171">
        <f t="shared" si="94"/>
        <v>0</v>
      </c>
      <c r="G296" s="129">
        <f t="shared" si="95"/>
        <v>0</v>
      </c>
      <c r="H296" s="129">
        <f t="shared" si="96"/>
        <v>0</v>
      </c>
      <c r="I296" s="172">
        <f t="shared" si="97"/>
        <v>0</v>
      </c>
    </row>
    <row r="297" spans="1:9" ht="24.9" customHeight="1" x14ac:dyDescent="0.25">
      <c r="A297" s="148" t="str">
        <f>Datos!B305</f>
        <v>20.5.4</v>
      </c>
      <c r="B297" s="321" t="str">
        <f t="shared" ref="B297:B307" si="98">IFERROR(VLOOKUP(A297,Tabla_Datos,2,FALSE),"")</f>
        <v>Pintura esmalte sintético en paredes (friso)</v>
      </c>
      <c r="C297" s="322"/>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 customHeight="1" x14ac:dyDescent="0.25">
      <c r="A298" s="148">
        <f>Datos!B306</f>
        <v>21</v>
      </c>
      <c r="B298" s="321" t="str">
        <f t="shared" si="98"/>
        <v xml:space="preserve"> SEÑALETICA</v>
      </c>
      <c r="C298" s="322"/>
      <c r="D298" s="169">
        <f t="shared" si="99"/>
        <v>0</v>
      </c>
      <c r="E298" s="170">
        <f t="shared" si="100"/>
        <v>0</v>
      </c>
      <c r="F298" s="171">
        <f t="shared" si="101"/>
        <v>0</v>
      </c>
      <c r="G298" s="129">
        <f t="shared" si="102"/>
        <v>0</v>
      </c>
      <c r="H298" s="129">
        <f t="shared" si="103"/>
        <v>0</v>
      </c>
      <c r="I298" s="172">
        <f t="shared" si="104"/>
        <v>0</v>
      </c>
    </row>
    <row r="299" spans="1:9" ht="24.9" customHeight="1" x14ac:dyDescent="0.25">
      <c r="A299" s="148" t="str">
        <f>Datos!B307</f>
        <v>21.1</v>
      </c>
      <c r="B299" s="321" t="str">
        <f t="shared" si="98"/>
        <v>Señalización</v>
      </c>
      <c r="C299" s="322"/>
      <c r="D299" s="169" t="str">
        <f t="shared" si="99"/>
        <v>Un</v>
      </c>
      <c r="E299" s="170">
        <f t="shared" si="100"/>
        <v>0</v>
      </c>
      <c r="F299" s="171">
        <f t="shared" si="101"/>
        <v>0</v>
      </c>
      <c r="G299" s="129">
        <f t="shared" si="102"/>
        <v>0</v>
      </c>
      <c r="H299" s="129">
        <f t="shared" si="103"/>
        <v>0</v>
      </c>
      <c r="I299" s="172">
        <f t="shared" si="104"/>
        <v>0</v>
      </c>
    </row>
    <row r="300" spans="1:9" ht="24.9" customHeight="1" x14ac:dyDescent="0.25">
      <c r="A300" s="148">
        <f>Datos!B308</f>
        <v>22</v>
      </c>
      <c r="B300" s="321" t="str">
        <f t="shared" si="98"/>
        <v xml:space="preserve"> OBRAS EXTERIORES</v>
      </c>
      <c r="C300" s="322"/>
      <c r="D300" s="169">
        <f t="shared" si="99"/>
        <v>0</v>
      </c>
      <c r="E300" s="170">
        <f t="shared" si="100"/>
        <v>0</v>
      </c>
      <c r="F300" s="171">
        <f t="shared" si="101"/>
        <v>0</v>
      </c>
      <c r="G300" s="129">
        <f t="shared" si="102"/>
        <v>0</v>
      </c>
      <c r="H300" s="129">
        <f t="shared" si="103"/>
        <v>0</v>
      </c>
      <c r="I300" s="172">
        <f t="shared" si="104"/>
        <v>0</v>
      </c>
    </row>
    <row r="301" spans="1:9" ht="24.9" customHeight="1" x14ac:dyDescent="0.25">
      <c r="A301" s="148" t="str">
        <f>Datos!B309</f>
        <v>22.1</v>
      </c>
      <c r="B301" s="321" t="str">
        <f t="shared" si="98"/>
        <v xml:space="preserve">Cercos </v>
      </c>
      <c r="C301" s="322"/>
      <c r="D301" s="169">
        <f t="shared" si="99"/>
        <v>0</v>
      </c>
      <c r="E301" s="170">
        <f t="shared" si="100"/>
        <v>0</v>
      </c>
      <c r="F301" s="171">
        <f t="shared" si="101"/>
        <v>0</v>
      </c>
      <c r="G301" s="129">
        <f t="shared" si="102"/>
        <v>0</v>
      </c>
      <c r="H301" s="129">
        <f t="shared" si="103"/>
        <v>0</v>
      </c>
      <c r="I301" s="172">
        <f t="shared" si="104"/>
        <v>0</v>
      </c>
    </row>
    <row r="302" spans="1:9" ht="24.9" customHeight="1" x14ac:dyDescent="0.25">
      <c r="A302" s="148" t="str">
        <f>Datos!B310</f>
        <v>21.1.1</v>
      </c>
      <c r="B302" s="321" t="str">
        <f t="shared" si="98"/>
        <v>Cercos Perimetrales</v>
      </c>
      <c r="C302" s="322"/>
      <c r="D302" s="169" t="str">
        <f t="shared" si="99"/>
        <v>ml</v>
      </c>
      <c r="E302" s="170">
        <f t="shared" si="100"/>
        <v>0</v>
      </c>
      <c r="F302" s="171">
        <f t="shared" si="101"/>
        <v>0</v>
      </c>
      <c r="G302" s="129">
        <f t="shared" si="102"/>
        <v>0</v>
      </c>
      <c r="H302" s="129">
        <f t="shared" si="103"/>
        <v>0</v>
      </c>
      <c r="I302" s="172">
        <f t="shared" si="104"/>
        <v>0</v>
      </c>
    </row>
    <row r="303" spans="1:9" ht="24.9" customHeight="1" x14ac:dyDescent="0.25">
      <c r="A303" s="148" t="str">
        <f>Datos!B311</f>
        <v>22.1.2</v>
      </c>
      <c r="B303" s="321" t="str">
        <f t="shared" si="98"/>
        <v>Cercos Frente</v>
      </c>
      <c r="C303" s="322"/>
      <c r="D303" s="169" t="str">
        <f t="shared" si="99"/>
        <v>m2</v>
      </c>
      <c r="E303" s="170">
        <f t="shared" si="100"/>
        <v>0</v>
      </c>
      <c r="F303" s="171">
        <f t="shared" si="101"/>
        <v>0</v>
      </c>
      <c r="G303" s="129">
        <f t="shared" si="102"/>
        <v>0</v>
      </c>
      <c r="H303" s="129">
        <f t="shared" si="103"/>
        <v>0</v>
      </c>
      <c r="I303" s="172">
        <f t="shared" si="104"/>
        <v>0</v>
      </c>
    </row>
    <row r="304" spans="1:9" ht="24.9" customHeight="1" x14ac:dyDescent="0.25">
      <c r="A304" s="148" t="str">
        <f>Datos!B312</f>
        <v>22.2</v>
      </c>
      <c r="B304" s="321" t="str">
        <f t="shared" si="98"/>
        <v>Equipamiento fijo</v>
      </c>
      <c r="C304" s="322"/>
      <c r="D304" s="169">
        <f t="shared" si="99"/>
        <v>0</v>
      </c>
      <c r="E304" s="170">
        <f t="shared" si="100"/>
        <v>0</v>
      </c>
      <c r="F304" s="171">
        <f t="shared" si="101"/>
        <v>0</v>
      </c>
      <c r="G304" s="129">
        <f t="shared" si="102"/>
        <v>0</v>
      </c>
      <c r="H304" s="129">
        <f t="shared" si="103"/>
        <v>0</v>
      </c>
      <c r="I304" s="172">
        <f t="shared" si="104"/>
        <v>0</v>
      </c>
    </row>
    <row r="305" spans="1:9" ht="24.9" customHeight="1" x14ac:dyDescent="0.25">
      <c r="A305" s="148" t="str">
        <f>Datos!B313</f>
        <v>22.2.1</v>
      </c>
      <c r="B305" s="321" t="str">
        <f t="shared" si="98"/>
        <v>Bancos exteriores</v>
      </c>
      <c r="C305" s="322"/>
      <c r="D305" s="169" t="str">
        <f t="shared" si="99"/>
        <v>gl</v>
      </c>
      <c r="E305" s="170">
        <f t="shared" si="100"/>
        <v>0</v>
      </c>
      <c r="F305" s="171">
        <f t="shared" si="101"/>
        <v>0</v>
      </c>
      <c r="G305" s="129">
        <f t="shared" si="102"/>
        <v>0</v>
      </c>
      <c r="H305" s="129">
        <f t="shared" si="103"/>
        <v>0</v>
      </c>
      <c r="I305" s="172">
        <f t="shared" si="104"/>
        <v>0</v>
      </c>
    </row>
    <row r="306" spans="1:9" ht="24.9" customHeight="1" x14ac:dyDescent="0.25">
      <c r="A306" s="148" t="str">
        <f>Datos!B314</f>
        <v>22.2.2</v>
      </c>
      <c r="B306" s="321" t="str">
        <f t="shared" si="98"/>
        <v>Bicicletero</v>
      </c>
      <c r="C306" s="322"/>
      <c r="D306" s="169" t="str">
        <f t="shared" si="99"/>
        <v>gl</v>
      </c>
      <c r="E306" s="170">
        <f t="shared" si="100"/>
        <v>0</v>
      </c>
      <c r="F306" s="171">
        <f t="shared" si="101"/>
        <v>0</v>
      </c>
      <c r="G306" s="129">
        <f t="shared" si="102"/>
        <v>0</v>
      </c>
      <c r="H306" s="129">
        <f t="shared" si="103"/>
        <v>0</v>
      </c>
      <c r="I306" s="172">
        <f t="shared" si="104"/>
        <v>0</v>
      </c>
    </row>
    <row r="307" spans="1:9" ht="24.9" customHeight="1" x14ac:dyDescent="0.25">
      <c r="A307" s="148" t="str">
        <f>Datos!B315</f>
        <v>22.2.3</v>
      </c>
      <c r="B307" s="321" t="str">
        <f t="shared" si="98"/>
        <v>Bebederos</v>
      </c>
      <c r="C307" s="322"/>
      <c r="D307" s="169" t="str">
        <f t="shared" si="99"/>
        <v>Un.</v>
      </c>
      <c r="E307" s="170">
        <f t="shared" si="100"/>
        <v>0</v>
      </c>
      <c r="F307" s="171">
        <f t="shared" si="101"/>
        <v>0</v>
      </c>
      <c r="G307" s="129">
        <f t="shared" si="102"/>
        <v>0</v>
      </c>
      <c r="H307" s="129">
        <f t="shared" si="103"/>
        <v>0</v>
      </c>
      <c r="I307" s="172">
        <f t="shared" si="104"/>
        <v>0</v>
      </c>
    </row>
    <row r="308" spans="1:9" ht="24.9" customHeight="1" x14ac:dyDescent="0.25">
      <c r="A308" s="148" t="str">
        <f>Datos!B316</f>
        <v>22.3</v>
      </c>
      <c r="B308" s="321" t="str">
        <f t="shared" ref="B308:B313" si="105">IFERROR(VLOOKUP(A308,Tabla_Datos,2,FALSE),"")</f>
        <v>Parquizacion y riego</v>
      </c>
      <c r="C308" s="322"/>
      <c r="D308" s="169">
        <f t="shared" ref="D308:D313" si="106">IFERROR(VLOOKUP(A308,Tabla_Datos,3,FALSE),"")</f>
        <v>0</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 customHeight="1" x14ac:dyDescent="0.25">
      <c r="A309" s="148" t="str">
        <f>Datos!B317</f>
        <v>22.3.1</v>
      </c>
      <c r="B309" s="321" t="str">
        <f t="shared" si="105"/>
        <v>Vegetación</v>
      </c>
      <c r="C309" s="322"/>
      <c r="D309" s="169" t="str">
        <f t="shared" si="106"/>
        <v>gl</v>
      </c>
      <c r="E309" s="170">
        <f t="shared" si="107"/>
        <v>0</v>
      </c>
      <c r="F309" s="171">
        <f t="shared" si="108"/>
        <v>0</v>
      </c>
      <c r="G309" s="129">
        <f t="shared" si="109"/>
        <v>0</v>
      </c>
      <c r="H309" s="129">
        <f t="shared" si="110"/>
        <v>0</v>
      </c>
      <c r="I309" s="172">
        <f t="shared" si="111"/>
        <v>0</v>
      </c>
    </row>
    <row r="310" spans="1:9" ht="24.9" customHeight="1" x14ac:dyDescent="0.25">
      <c r="A310" s="148" t="str">
        <f>Datos!B318</f>
        <v>22.4</v>
      </c>
      <c r="B310" s="321" t="str">
        <f t="shared" si="105"/>
        <v>Puentes, rampas, barandas y otros</v>
      </c>
      <c r="C310" s="322"/>
      <c r="D310" s="169">
        <f t="shared" si="106"/>
        <v>0</v>
      </c>
      <c r="E310" s="170">
        <f t="shared" si="107"/>
        <v>0</v>
      </c>
      <c r="F310" s="171">
        <f t="shared" si="108"/>
        <v>0</v>
      </c>
      <c r="G310" s="129">
        <f t="shared" si="109"/>
        <v>0</v>
      </c>
      <c r="H310" s="129">
        <f t="shared" si="110"/>
        <v>0</v>
      </c>
      <c r="I310" s="172">
        <f t="shared" si="111"/>
        <v>0</v>
      </c>
    </row>
    <row r="311" spans="1:9" ht="24.9" customHeight="1" x14ac:dyDescent="0.25">
      <c r="A311" s="148" t="str">
        <f>Datos!B319</f>
        <v>22.4.1</v>
      </c>
      <c r="B311" s="321" t="str">
        <f t="shared" si="105"/>
        <v>Puentes pasantes</v>
      </c>
      <c r="C311" s="322"/>
      <c r="D311" s="169" t="str">
        <f t="shared" si="106"/>
        <v>m2</v>
      </c>
      <c r="E311" s="170">
        <f t="shared" si="107"/>
        <v>0</v>
      </c>
      <c r="F311" s="171">
        <f t="shared" si="108"/>
        <v>0</v>
      </c>
      <c r="G311" s="129">
        <f t="shared" si="109"/>
        <v>0</v>
      </c>
      <c r="H311" s="129">
        <f t="shared" si="110"/>
        <v>0</v>
      </c>
      <c r="I311" s="172">
        <f t="shared" si="111"/>
        <v>0</v>
      </c>
    </row>
    <row r="312" spans="1:9" ht="24.9" customHeight="1" x14ac:dyDescent="0.25">
      <c r="A312" s="148" t="str">
        <f>Datos!B320</f>
        <v>22.4.2</v>
      </c>
      <c r="B312" s="321" t="str">
        <f t="shared" si="105"/>
        <v>Rampas de acceso</v>
      </c>
      <c r="C312" s="322"/>
      <c r="D312" s="169" t="str">
        <f t="shared" si="106"/>
        <v>m2</v>
      </c>
      <c r="E312" s="170">
        <f t="shared" si="107"/>
        <v>0</v>
      </c>
      <c r="F312" s="171">
        <f t="shared" si="108"/>
        <v>0</v>
      </c>
      <c r="G312" s="129">
        <f t="shared" si="109"/>
        <v>0</v>
      </c>
      <c r="H312" s="129">
        <f t="shared" si="110"/>
        <v>0</v>
      </c>
      <c r="I312" s="172">
        <f t="shared" si="111"/>
        <v>0</v>
      </c>
    </row>
    <row r="313" spans="1:9" ht="24.9" customHeight="1" x14ac:dyDescent="0.25">
      <c r="A313" s="148" t="str">
        <f>Datos!B321</f>
        <v>22.4.3</v>
      </c>
      <c r="B313" s="321" t="str">
        <f t="shared" si="105"/>
        <v>Escalones de acceso</v>
      </c>
      <c r="C313" s="322"/>
      <c r="D313" s="169" t="str">
        <f t="shared" si="106"/>
        <v>m2</v>
      </c>
      <c r="E313" s="170">
        <f t="shared" si="107"/>
        <v>0</v>
      </c>
      <c r="F313" s="171">
        <f t="shared" si="108"/>
        <v>0</v>
      </c>
      <c r="G313" s="129">
        <f t="shared" si="109"/>
        <v>0</v>
      </c>
      <c r="H313" s="129">
        <f t="shared" si="110"/>
        <v>0</v>
      </c>
      <c r="I313" s="172">
        <f t="shared" si="111"/>
        <v>0</v>
      </c>
    </row>
    <row r="314" spans="1:9" ht="24.9" customHeight="1" x14ac:dyDescent="0.25">
      <c r="A314" s="148" t="str">
        <f>Datos!B322</f>
        <v>22.4.4</v>
      </c>
      <c r="B314" s="321" t="str">
        <f t="shared" ref="B314:B324" si="112">IFERROR(VLOOKUP(A314,Tabla_Datos,2,FALSE),"")</f>
        <v>Barandas de protección para escalones y rampas</v>
      </c>
      <c r="C314" s="322"/>
      <c r="D314" s="169" t="str">
        <f t="shared" ref="D314:D324" si="113">IFERROR(VLOOKUP(A314,Tabla_Datos,3,FALSE),"")</f>
        <v>gl</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 customHeight="1" x14ac:dyDescent="0.25">
      <c r="A315" s="148" t="str">
        <f>Datos!B323</f>
        <v>22.8</v>
      </c>
      <c r="B315" s="321" t="str">
        <f t="shared" si="112"/>
        <v>Provisión de Equipamiento Deportivo</v>
      </c>
      <c r="C315" s="322"/>
      <c r="D315" s="169" t="str">
        <f t="shared" si="113"/>
        <v>gl</v>
      </c>
      <c r="E315" s="170">
        <f t="shared" si="114"/>
        <v>0</v>
      </c>
      <c r="F315" s="171">
        <f t="shared" si="115"/>
        <v>0</v>
      </c>
      <c r="G315" s="129">
        <f t="shared" si="116"/>
        <v>0</v>
      </c>
      <c r="H315" s="129">
        <f t="shared" si="117"/>
        <v>0</v>
      </c>
      <c r="I315" s="172">
        <f t="shared" si="118"/>
        <v>0</v>
      </c>
    </row>
    <row r="316" spans="1:9" ht="24.9" customHeight="1" x14ac:dyDescent="0.25">
      <c r="A316" s="148">
        <f>Datos!B324</f>
        <v>23</v>
      </c>
      <c r="B316" s="321" t="str">
        <f t="shared" si="112"/>
        <v xml:space="preserve"> LIMPIEZA DE OBRA</v>
      </c>
      <c r="C316" s="322"/>
      <c r="D316" s="169">
        <f t="shared" si="113"/>
        <v>0</v>
      </c>
      <c r="E316" s="170">
        <f t="shared" si="114"/>
        <v>0</v>
      </c>
      <c r="F316" s="171">
        <f t="shared" si="115"/>
        <v>0</v>
      </c>
      <c r="G316" s="129">
        <f t="shared" si="116"/>
        <v>0</v>
      </c>
      <c r="H316" s="129">
        <f t="shared" si="117"/>
        <v>0</v>
      </c>
      <c r="I316" s="172">
        <f t="shared" si="118"/>
        <v>0</v>
      </c>
    </row>
    <row r="317" spans="1:9" ht="24.9" customHeight="1" x14ac:dyDescent="0.25">
      <c r="A317" s="148" t="str">
        <f>Datos!B325</f>
        <v>23.1</v>
      </c>
      <c r="B317" s="321" t="str">
        <f t="shared" si="112"/>
        <v>Limpieza de obra periódica de la obra y el obrador</v>
      </c>
      <c r="C317" s="322"/>
      <c r="D317" s="169" t="str">
        <f t="shared" si="113"/>
        <v>m2</v>
      </c>
      <c r="E317" s="170">
        <f t="shared" si="114"/>
        <v>0</v>
      </c>
      <c r="F317" s="171">
        <f t="shared" si="115"/>
        <v>0</v>
      </c>
      <c r="G317" s="129">
        <f t="shared" si="116"/>
        <v>0</v>
      </c>
      <c r="H317" s="129">
        <f t="shared" si="117"/>
        <v>0</v>
      </c>
      <c r="I317" s="172">
        <f t="shared" si="118"/>
        <v>0</v>
      </c>
    </row>
    <row r="318" spans="1:9" ht="24.9" customHeight="1" x14ac:dyDescent="0.25">
      <c r="A318" s="148" t="str">
        <f>Datos!B326</f>
        <v>23.2</v>
      </c>
      <c r="B318" s="321" t="str">
        <f t="shared" si="112"/>
        <v>Limpieza final de la obra y el obrador</v>
      </c>
      <c r="C318" s="322"/>
      <c r="D318" s="169" t="str">
        <f t="shared" si="113"/>
        <v>m2</v>
      </c>
      <c r="E318" s="170">
        <f t="shared" si="114"/>
        <v>0</v>
      </c>
      <c r="F318" s="171">
        <f t="shared" si="115"/>
        <v>0</v>
      </c>
      <c r="G318" s="129">
        <f t="shared" si="116"/>
        <v>0</v>
      </c>
      <c r="H318" s="129">
        <f t="shared" si="117"/>
        <v>0</v>
      </c>
      <c r="I318" s="172">
        <f t="shared" si="118"/>
        <v>0</v>
      </c>
    </row>
    <row r="319" spans="1:9" ht="24.9" customHeight="1" x14ac:dyDescent="0.25">
      <c r="A319" s="148">
        <f>Datos!B327</f>
        <v>24</v>
      </c>
      <c r="B319" s="321" t="str">
        <f t="shared" si="112"/>
        <v xml:space="preserve"> VARIOS</v>
      </c>
      <c r="C319" s="322"/>
      <c r="D319" s="169">
        <f t="shared" si="113"/>
        <v>0</v>
      </c>
      <c r="E319" s="170">
        <f t="shared" si="114"/>
        <v>0</v>
      </c>
      <c r="F319" s="171">
        <f t="shared" si="115"/>
        <v>0</v>
      </c>
      <c r="G319" s="129">
        <f t="shared" si="116"/>
        <v>0</v>
      </c>
      <c r="H319" s="129">
        <f t="shared" si="117"/>
        <v>0</v>
      </c>
      <c r="I319" s="172">
        <f t="shared" si="118"/>
        <v>0</v>
      </c>
    </row>
    <row r="320" spans="1:9" ht="24.9" customHeight="1" x14ac:dyDescent="0.25">
      <c r="A320" s="148" t="str">
        <f>Datos!B328</f>
        <v>24.1</v>
      </c>
      <c r="B320" s="321" t="str">
        <f t="shared" si="112"/>
        <v>Construcción de mástil y otros</v>
      </c>
      <c r="C320" s="322"/>
      <c r="D320" s="169">
        <f t="shared" si="113"/>
        <v>0</v>
      </c>
      <c r="E320" s="170">
        <f t="shared" si="114"/>
        <v>0</v>
      </c>
      <c r="F320" s="171">
        <f t="shared" si="115"/>
        <v>0</v>
      </c>
      <c r="G320" s="129">
        <f t="shared" si="116"/>
        <v>0</v>
      </c>
      <c r="H320" s="129">
        <f t="shared" si="117"/>
        <v>0</v>
      </c>
      <c r="I320" s="172">
        <f t="shared" si="118"/>
        <v>0</v>
      </c>
    </row>
    <row r="321" spans="1:9" ht="24.9" customHeight="1" x14ac:dyDescent="0.25">
      <c r="A321" s="148" t="str">
        <f>Datos!B329</f>
        <v>24.1.1</v>
      </c>
      <c r="B321" s="321" t="str">
        <f t="shared" si="112"/>
        <v>Mastil</v>
      </c>
      <c r="C321" s="322"/>
      <c r="D321" s="169" t="str">
        <f t="shared" si="113"/>
        <v>Un</v>
      </c>
      <c r="E321" s="170">
        <f t="shared" si="114"/>
        <v>0</v>
      </c>
      <c r="F321" s="171">
        <f t="shared" si="115"/>
        <v>0</v>
      </c>
      <c r="G321" s="129">
        <f t="shared" si="116"/>
        <v>0</v>
      </c>
      <c r="H321" s="129">
        <f t="shared" si="117"/>
        <v>0</v>
      </c>
      <c r="I321" s="172">
        <f t="shared" si="118"/>
        <v>0</v>
      </c>
    </row>
    <row r="322" spans="1:9" ht="24.9" customHeight="1" x14ac:dyDescent="0.25">
      <c r="A322" s="148" t="str">
        <f>Datos!B330</f>
        <v>24.2</v>
      </c>
      <c r="B322" s="321" t="str">
        <f t="shared" si="112"/>
        <v>Otros</v>
      </c>
      <c r="C322" s="322"/>
      <c r="D322" s="169">
        <f t="shared" si="113"/>
        <v>0</v>
      </c>
      <c r="E322" s="170">
        <f t="shared" si="114"/>
        <v>0</v>
      </c>
      <c r="F322" s="171">
        <f t="shared" si="115"/>
        <v>0</v>
      </c>
      <c r="G322" s="129">
        <f t="shared" si="116"/>
        <v>0</v>
      </c>
      <c r="H322" s="129">
        <f t="shared" si="117"/>
        <v>0</v>
      </c>
      <c r="I322" s="172">
        <f t="shared" si="118"/>
        <v>0</v>
      </c>
    </row>
    <row r="323" spans="1:9" ht="24.9" customHeight="1" x14ac:dyDescent="0.25">
      <c r="A323" s="148" t="str">
        <f>Datos!B331</f>
        <v>24.2.1</v>
      </c>
      <c r="B323" s="321" t="str">
        <f t="shared" si="112"/>
        <v>Guardasillas</v>
      </c>
      <c r="C323" s="322"/>
      <c r="D323" s="169" t="str">
        <f t="shared" si="113"/>
        <v>ml</v>
      </c>
      <c r="E323" s="170">
        <f t="shared" si="114"/>
        <v>0</v>
      </c>
      <c r="F323" s="171">
        <f t="shared" si="115"/>
        <v>0</v>
      </c>
      <c r="G323" s="129">
        <f t="shared" si="116"/>
        <v>0</v>
      </c>
      <c r="H323" s="129">
        <f t="shared" si="117"/>
        <v>0</v>
      </c>
      <c r="I323" s="172">
        <f t="shared" si="118"/>
        <v>0</v>
      </c>
    </row>
    <row r="324" spans="1:9" ht="24.9" customHeight="1" x14ac:dyDescent="0.25">
      <c r="A324" s="148" t="str">
        <f>Datos!B332</f>
        <v>24.2.2</v>
      </c>
      <c r="B324" s="321" t="str">
        <f t="shared" si="112"/>
        <v>Provisión de canastos para residuos</v>
      </c>
      <c r="C324" s="322"/>
      <c r="D324" s="169" t="str">
        <f t="shared" si="113"/>
        <v>Un</v>
      </c>
      <c r="E324" s="170">
        <f t="shared" si="114"/>
        <v>0</v>
      </c>
      <c r="F324" s="171">
        <f t="shared" si="115"/>
        <v>0</v>
      </c>
      <c r="G324" s="129">
        <f t="shared" si="116"/>
        <v>0</v>
      </c>
      <c r="H324" s="129">
        <f t="shared" si="117"/>
        <v>0</v>
      </c>
      <c r="I324" s="172">
        <f t="shared" si="118"/>
        <v>0</v>
      </c>
    </row>
    <row r="325" spans="1:9" ht="24.9" customHeight="1" x14ac:dyDescent="0.25">
      <c r="A325" s="148" t="str">
        <f>Datos!B333</f>
        <v>24.2.3</v>
      </c>
      <c r="B325" s="321" t="str">
        <f t="shared" ref="B325:B336" si="119">IFERROR(VLOOKUP(A325,Tabla_Datos,2,FALSE),"")</f>
        <v>Pizarrones</v>
      </c>
      <c r="C325" s="322"/>
      <c r="D325" s="169" t="str">
        <f t="shared" ref="D325:D336" si="120">IFERROR(VLOOKUP(A325,Tabla_Datos,3,FALSE),"")</f>
        <v>Un</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 customHeight="1" x14ac:dyDescent="0.25">
      <c r="A326" s="148" t="str">
        <f>Datos!B334</f>
        <v>24.2.4</v>
      </c>
      <c r="B326" s="321" t="str">
        <f t="shared" si="119"/>
        <v>Caja Guarda llaves</v>
      </c>
      <c r="C326" s="322"/>
      <c r="D326" s="169" t="str">
        <f t="shared" si="120"/>
        <v>Un</v>
      </c>
      <c r="E326" s="170">
        <f t="shared" si="121"/>
        <v>0</v>
      </c>
      <c r="F326" s="171">
        <f t="shared" si="122"/>
        <v>0</v>
      </c>
      <c r="G326" s="129">
        <f t="shared" si="123"/>
        <v>0</v>
      </c>
      <c r="H326" s="129">
        <f t="shared" si="124"/>
        <v>0</v>
      </c>
      <c r="I326" s="172">
        <f t="shared" si="125"/>
        <v>0</v>
      </c>
    </row>
    <row r="327" spans="1:9" ht="24.9" customHeight="1" x14ac:dyDescent="0.25">
      <c r="A327" s="148" t="str">
        <f>Datos!B335</f>
        <v>24.3</v>
      </c>
      <c r="B327" s="321" t="str">
        <f t="shared" si="119"/>
        <v>Equipamiento mobiliario</v>
      </c>
      <c r="C327" s="322"/>
      <c r="D327" s="169">
        <f t="shared" si="120"/>
        <v>0</v>
      </c>
      <c r="E327" s="170">
        <f t="shared" si="121"/>
        <v>0</v>
      </c>
      <c r="F327" s="171">
        <f t="shared" si="122"/>
        <v>0</v>
      </c>
      <c r="G327" s="129">
        <f t="shared" si="123"/>
        <v>0</v>
      </c>
      <c r="H327" s="129">
        <f t="shared" si="124"/>
        <v>0</v>
      </c>
      <c r="I327" s="172">
        <f t="shared" si="125"/>
        <v>0</v>
      </c>
    </row>
    <row r="328" spans="1:9" ht="24.9" customHeight="1" x14ac:dyDescent="0.25">
      <c r="A328" s="148" t="str">
        <f>Datos!B336</f>
        <v>24.3.1</v>
      </c>
      <c r="B328" s="321" t="str">
        <f t="shared" si="119"/>
        <v>Armario (1 p/ sala)</v>
      </c>
      <c r="C328" s="322"/>
      <c r="D328" s="169" t="str">
        <f t="shared" si="120"/>
        <v>Un</v>
      </c>
      <c r="E328" s="170">
        <f t="shared" si="121"/>
        <v>0</v>
      </c>
      <c r="F328" s="171">
        <f t="shared" si="122"/>
        <v>0</v>
      </c>
      <c r="G328" s="129">
        <f t="shared" si="123"/>
        <v>0</v>
      </c>
      <c r="H328" s="129">
        <f t="shared" si="124"/>
        <v>0</v>
      </c>
      <c r="I328" s="172">
        <f t="shared" si="125"/>
        <v>0</v>
      </c>
    </row>
    <row r="329" spans="1:9" ht="24.9" customHeight="1" x14ac:dyDescent="0.25">
      <c r="A329" s="148" t="str">
        <f>Datos!B337</f>
        <v>24.3.2</v>
      </c>
      <c r="B329" s="321" t="str">
        <f t="shared" si="119"/>
        <v>Mesa MCF1 (4 p/ sala)</v>
      </c>
      <c r="C329" s="322"/>
      <c r="D329" s="169" t="str">
        <f t="shared" si="120"/>
        <v>Un</v>
      </c>
      <c r="E329" s="170">
        <f t="shared" si="121"/>
        <v>0</v>
      </c>
      <c r="F329" s="171">
        <f t="shared" si="122"/>
        <v>0</v>
      </c>
      <c r="G329" s="129">
        <f t="shared" si="123"/>
        <v>0</v>
      </c>
      <c r="H329" s="129">
        <f t="shared" si="124"/>
        <v>0</v>
      </c>
      <c r="I329" s="172">
        <f t="shared" si="125"/>
        <v>0</v>
      </c>
    </row>
    <row r="330" spans="1:9" ht="24.9" customHeight="1" x14ac:dyDescent="0.25">
      <c r="A330" s="148" t="str">
        <f>Datos!B338</f>
        <v>24.3.3</v>
      </c>
      <c r="B330" s="321" t="str">
        <f t="shared" si="119"/>
        <v>Silla S1 (25 p/ sala)</v>
      </c>
      <c r="C330" s="322"/>
      <c r="D330" s="169" t="str">
        <f t="shared" si="120"/>
        <v>Un</v>
      </c>
      <c r="E330" s="170">
        <f t="shared" si="121"/>
        <v>0</v>
      </c>
      <c r="F330" s="171">
        <f t="shared" si="122"/>
        <v>0</v>
      </c>
      <c r="G330" s="129">
        <f t="shared" si="123"/>
        <v>0</v>
      </c>
      <c r="H330" s="129">
        <f t="shared" si="124"/>
        <v>0</v>
      </c>
      <c r="I330" s="172">
        <f t="shared" si="125"/>
        <v>0</v>
      </c>
    </row>
    <row r="331" spans="1:9" ht="24.9" customHeight="1" x14ac:dyDescent="0.25">
      <c r="A331" s="148" t="str">
        <f>Datos!B339</f>
        <v>24.3.4</v>
      </c>
      <c r="B331" s="321" t="str">
        <f t="shared" si="119"/>
        <v>Escritorio y silla docente</v>
      </c>
      <c r="C331" s="322"/>
      <c r="D331" s="169" t="str">
        <f t="shared" si="120"/>
        <v>Un</v>
      </c>
      <c r="E331" s="170">
        <f t="shared" si="121"/>
        <v>0</v>
      </c>
      <c r="F331" s="171">
        <f t="shared" si="122"/>
        <v>0</v>
      </c>
      <c r="G331" s="129">
        <f t="shared" si="123"/>
        <v>0</v>
      </c>
      <c r="H331" s="129">
        <f t="shared" si="124"/>
        <v>0</v>
      </c>
      <c r="I331" s="172">
        <f t="shared" si="125"/>
        <v>0</v>
      </c>
    </row>
    <row r="332" spans="1:9" ht="24.9" customHeight="1" x14ac:dyDescent="0.25">
      <c r="A332" s="148" t="str">
        <f>Datos!B340</f>
        <v>24.3.5</v>
      </c>
      <c r="B332" s="321" t="str">
        <f t="shared" si="119"/>
        <v>Biblioteca Ambulante BA1 (1 p/ sala N.I.)</v>
      </c>
      <c r="C332" s="322"/>
      <c r="D332" s="169" t="str">
        <f t="shared" si="120"/>
        <v>Un</v>
      </c>
      <c r="E332" s="170">
        <f t="shared" si="121"/>
        <v>0</v>
      </c>
      <c r="F332" s="171">
        <f t="shared" si="122"/>
        <v>0</v>
      </c>
      <c r="G332" s="129">
        <f t="shared" si="123"/>
        <v>0</v>
      </c>
      <c r="H332" s="129">
        <f t="shared" si="124"/>
        <v>0</v>
      </c>
      <c r="I332" s="172">
        <f t="shared" si="125"/>
        <v>0</v>
      </c>
    </row>
    <row r="333" spans="1:9" ht="24.9" customHeight="1" x14ac:dyDescent="0.25">
      <c r="A333" s="148" t="str">
        <f>Datos!B341</f>
        <v>24.3.6</v>
      </c>
      <c r="B333" s="321" t="str">
        <f t="shared" si="119"/>
        <v>Estanteria ED1 (1 p/ sala N.I.)</v>
      </c>
      <c r="C333" s="322"/>
      <c r="D333" s="169" t="str">
        <f t="shared" si="120"/>
        <v>Un</v>
      </c>
      <c r="E333" s="170">
        <f t="shared" si="121"/>
        <v>0</v>
      </c>
      <c r="F333" s="171">
        <f t="shared" si="122"/>
        <v>0</v>
      </c>
      <c r="G333" s="129">
        <f t="shared" si="123"/>
        <v>0</v>
      </c>
      <c r="H333" s="129">
        <f t="shared" si="124"/>
        <v>0</v>
      </c>
      <c r="I333" s="172">
        <f t="shared" si="125"/>
        <v>0</v>
      </c>
    </row>
    <row r="334" spans="1:9" ht="24.9" customHeight="1" x14ac:dyDescent="0.25">
      <c r="A334" s="148" t="str">
        <f>Datos!B342</f>
        <v>24.3.7</v>
      </c>
      <c r="B334" s="321" t="str">
        <f t="shared" si="119"/>
        <v>Mueble Bajo (1 p/ sala N.I.)</v>
      </c>
      <c r="C334" s="322"/>
      <c r="D334" s="169" t="str">
        <f t="shared" si="120"/>
        <v>Un</v>
      </c>
      <c r="E334" s="170">
        <f t="shared" si="121"/>
        <v>0</v>
      </c>
      <c r="F334" s="171">
        <f t="shared" si="122"/>
        <v>0</v>
      </c>
      <c r="G334" s="129">
        <f t="shared" si="123"/>
        <v>0</v>
      </c>
      <c r="H334" s="129">
        <f t="shared" si="124"/>
        <v>0</v>
      </c>
      <c r="I334" s="172">
        <f t="shared" si="125"/>
        <v>0</v>
      </c>
    </row>
    <row r="335" spans="1:9" ht="24.9" customHeight="1" x14ac:dyDescent="0.25">
      <c r="A335" s="148" t="str">
        <f>Datos!B343</f>
        <v>24.3.8</v>
      </c>
      <c r="B335" s="321" t="str">
        <f t="shared" si="119"/>
        <v>Modulo biblioteca (N.I.)</v>
      </c>
      <c r="C335" s="322"/>
      <c r="D335" s="169" t="str">
        <f t="shared" si="120"/>
        <v>Un</v>
      </c>
      <c r="E335" s="170">
        <f t="shared" si="121"/>
        <v>0</v>
      </c>
      <c r="F335" s="171">
        <f t="shared" si="122"/>
        <v>0</v>
      </c>
      <c r="G335" s="129">
        <f t="shared" si="123"/>
        <v>0</v>
      </c>
      <c r="H335" s="129">
        <f t="shared" si="124"/>
        <v>0</v>
      </c>
      <c r="I335" s="172">
        <f t="shared" si="125"/>
        <v>0</v>
      </c>
    </row>
    <row r="336" spans="1:9" ht="24.9" customHeight="1" x14ac:dyDescent="0.25">
      <c r="A336" s="148" t="str">
        <f>Datos!B344</f>
        <v>24.3.9</v>
      </c>
      <c r="B336" s="321" t="str">
        <f t="shared" si="119"/>
        <v>Armario (1 p/ direccion)</v>
      </c>
      <c r="C336" s="322"/>
      <c r="D336" s="169" t="str">
        <f t="shared" si="120"/>
        <v>Un</v>
      </c>
      <c r="E336" s="170">
        <f t="shared" si="121"/>
        <v>0</v>
      </c>
      <c r="F336" s="171">
        <f t="shared" si="122"/>
        <v>0</v>
      </c>
      <c r="G336" s="129">
        <f t="shared" si="123"/>
        <v>0</v>
      </c>
      <c r="H336" s="129">
        <f t="shared" si="124"/>
        <v>0</v>
      </c>
      <c r="I336" s="172">
        <f t="shared" si="125"/>
        <v>0</v>
      </c>
    </row>
    <row r="337" spans="1:9" ht="24.9" customHeight="1" x14ac:dyDescent="0.25">
      <c r="A337" s="148" t="str">
        <f>Datos!B345</f>
        <v>24.3.10</v>
      </c>
      <c r="B337" s="321" t="str">
        <f t="shared" ref="B337:B338" si="126">IFERROR(VLOOKUP(A337,Tabla_Datos,2,FALSE),"")</f>
        <v>Conjunto docente (dirección)</v>
      </c>
      <c r="C337" s="322"/>
      <c r="D337" s="169" t="str">
        <f t="shared" ref="D337:D338" si="127">IFERROR(VLOOKUP(A337,Tabla_Datos,3,FALSE),"")</f>
        <v>Un</v>
      </c>
      <c r="E337" s="170">
        <f t="shared" ref="E337:E338" si="128">IFERROR(VLOOKUP(A337,Tabla_Datos,4,FALSE),0)</f>
        <v>0</v>
      </c>
      <c r="F337" s="171">
        <f t="shared" ref="F337:F338" si="129">IFERROR(VLOOKUP(A337,Tabla_Analisis_Precio,7,FALSE),0)</f>
        <v>0</v>
      </c>
      <c r="G337" s="129">
        <f t="shared" ref="G337:G338" si="130">ROUND(PrecioUnitario(F337,Costo_Financiero,Gasto_Generales_Porcentaje,Beneficio,Ingresos_Brutos,IVA),2)</f>
        <v>0</v>
      </c>
      <c r="H337" s="129">
        <f t="shared" ref="H337:H338" si="131">ROUND(E337*G337,2)</f>
        <v>0</v>
      </c>
      <c r="I337" s="172">
        <f t="shared" ref="I337:I338" si="132">IFERROR(H337/Monto_Oferta,0)</f>
        <v>0</v>
      </c>
    </row>
    <row r="338" spans="1:9" ht="24.9" customHeight="1" x14ac:dyDescent="0.25">
      <c r="A338" s="148" t="str">
        <f>Datos!B346</f>
        <v>24.5</v>
      </c>
      <c r="B338" s="321" t="str">
        <f t="shared" si="126"/>
        <v>Planos aprobados</v>
      </c>
      <c r="C338" s="322"/>
      <c r="D338" s="169" t="str">
        <f t="shared" si="127"/>
        <v>gl</v>
      </c>
      <c r="E338" s="170">
        <f t="shared" si="128"/>
        <v>0</v>
      </c>
      <c r="F338" s="171">
        <f t="shared" si="129"/>
        <v>0</v>
      </c>
      <c r="G338" s="129">
        <f t="shared" si="130"/>
        <v>0</v>
      </c>
      <c r="H338" s="129">
        <f t="shared" si="131"/>
        <v>0</v>
      </c>
      <c r="I338" s="172">
        <f t="shared" si="132"/>
        <v>0</v>
      </c>
    </row>
    <row r="339" spans="1:9" ht="20.100000000000001" customHeight="1" x14ac:dyDescent="0.25">
      <c r="A339" s="173"/>
      <c r="B339" s="174"/>
      <c r="C339" s="175"/>
      <c r="D339" s="176"/>
      <c r="E339" s="177"/>
      <c r="F339" s="178"/>
      <c r="G339" s="178"/>
      <c r="I339" s="179"/>
    </row>
    <row r="340" spans="1:9" ht="20.100000000000001" customHeight="1" x14ac:dyDescent="0.25">
      <c r="A340" s="180" t="s">
        <v>3</v>
      </c>
      <c r="B340" s="294" t="s">
        <v>1191</v>
      </c>
      <c r="C340" s="181"/>
      <c r="D340" s="181"/>
      <c r="E340" s="181"/>
      <c r="F340" s="182">
        <f>ROUND(SUMPRODUCT(E18:E338,F18:F338),2)</f>
        <v>0</v>
      </c>
      <c r="G340" s="138" t="s">
        <v>1038</v>
      </c>
      <c r="H340" s="183">
        <f>SUM(H18:H338)</f>
        <v>0</v>
      </c>
      <c r="I340" s="184">
        <f>SUM(I18:I339)</f>
        <v>0</v>
      </c>
    </row>
    <row r="341" spans="1:9" ht="20.100000000000001" customHeight="1" thickBot="1" x14ac:dyDescent="0.3">
      <c r="G341" s="185"/>
    </row>
    <row r="342" spans="1:9" ht="20.100000000000001" customHeight="1" thickTop="1" x14ac:dyDescent="0.25">
      <c r="A342" s="186" t="s">
        <v>992</v>
      </c>
      <c r="B342" s="187" t="s">
        <v>1192</v>
      </c>
      <c r="C342" s="188"/>
      <c r="D342" s="189"/>
      <c r="E342" s="190"/>
      <c r="F342" s="191"/>
      <c r="G342" s="190"/>
      <c r="H342" s="192">
        <f>ROUND(H351/Coeficiente_Paso,2)</f>
        <v>0</v>
      </c>
      <c r="I342" s="193"/>
    </row>
    <row r="343" spans="1:9" ht="20.100000000000001" customHeight="1" x14ac:dyDescent="0.25">
      <c r="A343" s="194" t="s">
        <v>993</v>
      </c>
      <c r="B343" s="199" t="str">
        <f>"COSTO FINANCIERO  "&amp;ROUND(Costo_Financiero*100,2)&amp;" % de ( 1 )"</f>
        <v>COSTO FINANCIERO  0 % de ( 1 )</v>
      </c>
      <c r="C343" s="200"/>
      <c r="D343" s="266"/>
      <c r="E343" s="197">
        <f>Costo_Financiero</f>
        <v>0</v>
      </c>
      <c r="F343" s="80"/>
      <c r="H343" s="198">
        <f>ROUND(H342*Costo_Financiero,2)</f>
        <v>0</v>
      </c>
      <c r="I343" s="193"/>
    </row>
    <row r="344" spans="1:9" ht="20.100000000000001" customHeight="1" x14ac:dyDescent="0.25">
      <c r="A344" s="194" t="s">
        <v>994</v>
      </c>
      <c r="B344" s="199" t="s">
        <v>1197</v>
      </c>
      <c r="C344" s="200"/>
      <c r="D344" s="266"/>
      <c r="F344" s="80"/>
      <c r="H344" s="198">
        <f>H342+H343</f>
        <v>0</v>
      </c>
      <c r="I344" s="193"/>
    </row>
    <row r="345" spans="1:9" ht="20.100000000000001" customHeight="1" x14ac:dyDescent="0.25">
      <c r="A345" s="194" t="s">
        <v>995</v>
      </c>
      <c r="B345" s="195" t="str">
        <f>CONCATENATE("GASTOS GENERALES  ",ROUND(Gasto_Generales_Porcentaje*100,3)," % de ( 3 )")</f>
        <v>GASTOS GENERALES  15 % de ( 3 )</v>
      </c>
      <c r="C345" s="195"/>
      <c r="D345" s="196"/>
      <c r="E345" s="197">
        <f>Gasto_Generales_Porcentaje</f>
        <v>0.15</v>
      </c>
      <c r="F345" s="80"/>
      <c r="H345" s="198">
        <f>ROUND(Gasto_Generales_Porcentaje*H344,2)</f>
        <v>0</v>
      </c>
      <c r="I345" s="196"/>
    </row>
    <row r="346" spans="1:9" ht="20.100000000000001" customHeight="1" x14ac:dyDescent="0.25">
      <c r="A346" s="194" t="s">
        <v>996</v>
      </c>
      <c r="B346" s="195" t="str">
        <f>CONCATENATE("BENEFICIOS  ",ROUND(Beneficio*100,2)," % de ( 3 )")</f>
        <v>BENEFICIOS  10 % de ( 3 )</v>
      </c>
      <c r="C346" s="195"/>
      <c r="D346" s="196"/>
      <c r="E346" s="197">
        <f>Beneficio</f>
        <v>0.1</v>
      </c>
      <c r="F346" s="80"/>
      <c r="H346" s="198">
        <f>IF(Beneficio=0,,ROUND(Beneficio*H344,2))</f>
        <v>0</v>
      </c>
      <c r="I346" s="196"/>
    </row>
    <row r="347" spans="1:9" ht="20.100000000000001" customHeight="1" x14ac:dyDescent="0.25">
      <c r="A347" s="194">
        <v>6</v>
      </c>
      <c r="B347" s="199" t="s">
        <v>1193</v>
      </c>
      <c r="C347" s="200"/>
      <c r="D347" s="196"/>
      <c r="F347" s="80"/>
      <c r="H347" s="198">
        <f>H344+H345+H346</f>
        <v>0</v>
      </c>
      <c r="I347" s="196"/>
    </row>
    <row r="348" spans="1:9" ht="20.100000000000001" customHeight="1" x14ac:dyDescent="0.25">
      <c r="A348" s="194" t="s">
        <v>1194</v>
      </c>
      <c r="B348" s="195" t="str">
        <f>CONCATENATE("INGRESOS BRUTOS Y LOTE HOGAR  ",ROUND(Ingresos_Brutos*100,2)," % de ( 6 )")</f>
        <v>INGRESOS BRUTOS Y LOTE HOGAR  2,4 % de ( 6 )</v>
      </c>
      <c r="C348" s="195"/>
      <c r="D348" s="196"/>
      <c r="E348" s="197">
        <f>Ingresos_Brutos</f>
        <v>2.4E-2</v>
      </c>
      <c r="F348" s="80"/>
      <c r="H348" s="198">
        <f>ROUND(Ingresos_Brutos*H347,2)</f>
        <v>0</v>
      </c>
      <c r="I348" s="196"/>
    </row>
    <row r="349" spans="1:9" ht="20.100000000000001" customHeight="1" thickBot="1" x14ac:dyDescent="0.3">
      <c r="A349" s="201" t="s">
        <v>1195</v>
      </c>
      <c r="B349" s="202" t="str">
        <f>CONCATENATE("IMPUESTO AL VALOR AGREGADO ",IVA*100," % de ( 6 )")</f>
        <v>IMPUESTO AL VALOR AGREGADO 21 % de ( 6 )</v>
      </c>
      <c r="C349" s="202"/>
      <c r="D349" s="203"/>
      <c r="E349" s="204">
        <f>IVA</f>
        <v>0.21</v>
      </c>
      <c r="F349" s="205"/>
      <c r="G349" s="206"/>
      <c r="H349" s="207">
        <f>ROUND(IVA*H347,2)</f>
        <v>0</v>
      </c>
      <c r="I349" s="196"/>
    </row>
    <row r="350" spans="1:9" ht="20.100000000000001" customHeight="1" thickTop="1" x14ac:dyDescent="0.25">
      <c r="A350" s="208"/>
      <c r="B350" s="195"/>
      <c r="C350" s="195"/>
      <c r="D350" s="196"/>
      <c r="E350" s="197"/>
      <c r="F350" s="80"/>
      <c r="H350" s="209"/>
      <c r="I350" s="196"/>
    </row>
    <row r="351" spans="1:9" ht="20.100000000000001" customHeight="1" x14ac:dyDescent="0.25">
      <c r="A351" s="210"/>
      <c r="B351" s="210" t="s">
        <v>1038</v>
      </c>
      <c r="C351" s="210"/>
      <c r="D351" s="196"/>
      <c r="F351" s="80"/>
      <c r="H351" s="209">
        <f>Monto_Oferta</f>
        <v>0</v>
      </c>
      <c r="I351" s="196"/>
    </row>
    <row r="352" spans="1:9" ht="20.100000000000001" customHeight="1" x14ac:dyDescent="0.25">
      <c r="I352" s="211"/>
    </row>
    <row r="353" spans="1:9" ht="60" customHeight="1" x14ac:dyDescent="0.25">
      <c r="B353" s="323" t="str">
        <f>"El presente presupuesto asciende a la suma de: " &amp; UPPER(CONVERTIRNUM(Monto_Oferta))</f>
        <v>El presente presupuesto asciende a la suma de: CERO PESOS CON 00/100</v>
      </c>
      <c r="C353" s="323"/>
      <c r="D353" s="323"/>
      <c r="E353" s="323"/>
      <c r="F353" s="323"/>
      <c r="G353" s="323"/>
      <c r="H353" s="323"/>
      <c r="I353" s="323"/>
    </row>
    <row r="354" spans="1:9" x14ac:dyDescent="0.25">
      <c r="A354" s="81" t="s">
        <v>1012</v>
      </c>
    </row>
    <row r="517" spans="2:2" x14ac:dyDescent="0.25">
      <c r="B517" s="151">
        <v>4</v>
      </c>
    </row>
    <row r="567" spans="2:2" x14ac:dyDescent="0.25">
      <c r="B567" s="151">
        <v>4</v>
      </c>
    </row>
    <row r="617" spans="2:2" x14ac:dyDescent="0.25">
      <c r="B617" s="151">
        <v>4</v>
      </c>
    </row>
    <row r="667" spans="2:2" x14ac:dyDescent="0.25">
      <c r="B667" s="151">
        <v>4</v>
      </c>
    </row>
    <row r="717" spans="2:2" x14ac:dyDescent="0.25">
      <c r="B717" s="151">
        <v>5</v>
      </c>
    </row>
    <row r="767" spans="2:2" x14ac:dyDescent="0.25">
      <c r="B767" s="151">
        <v>5</v>
      </c>
    </row>
    <row r="817" spans="2:2" x14ac:dyDescent="0.25">
      <c r="B817" s="151">
        <v>5</v>
      </c>
    </row>
    <row r="867" spans="2:2" x14ac:dyDescent="0.25">
      <c r="B867" s="151">
        <v>5</v>
      </c>
    </row>
    <row r="917" spans="2:2" x14ac:dyDescent="0.25">
      <c r="B917" s="151">
        <v>5</v>
      </c>
    </row>
    <row r="967" spans="2:2" x14ac:dyDescent="0.25">
      <c r="B967" s="151">
        <v>5</v>
      </c>
    </row>
    <row r="1017" spans="2:2" x14ac:dyDescent="0.25">
      <c r="B1017" s="151">
        <v>5</v>
      </c>
    </row>
    <row r="1067" spans="2:2" x14ac:dyDescent="0.25">
      <c r="B1067" s="151">
        <v>5</v>
      </c>
    </row>
    <row r="1117" spans="2:2" x14ac:dyDescent="0.25">
      <c r="B1117" s="151">
        <v>5</v>
      </c>
    </row>
    <row r="1167" spans="2:2" x14ac:dyDescent="0.25">
      <c r="B1167" s="151">
        <v>5</v>
      </c>
    </row>
    <row r="1217" spans="2:2" x14ac:dyDescent="0.25">
      <c r="B1217" s="151">
        <v>5</v>
      </c>
    </row>
    <row r="1267" spans="2:2" x14ac:dyDescent="0.25">
      <c r="B1267" s="151">
        <v>5</v>
      </c>
    </row>
    <row r="1268" spans="2:2" x14ac:dyDescent="0.25">
      <c r="B1268" s="151" t="str">
        <f>CyP!A42</f>
        <v>2.2</v>
      </c>
    </row>
    <row r="1317" spans="2:2" x14ac:dyDescent="0.25">
      <c r="B1317" s="151">
        <v>5</v>
      </c>
    </row>
    <row r="1318" spans="2:2" x14ac:dyDescent="0.25">
      <c r="B1318" s="151">
        <f>CyP!A43</f>
        <v>3</v>
      </c>
    </row>
    <row r="1367" spans="2:2" x14ac:dyDescent="0.25">
      <c r="B1367" s="151">
        <v>5</v>
      </c>
    </row>
    <row r="1368" spans="2:2" x14ac:dyDescent="0.25">
      <c r="B1368" s="151" t="str">
        <f>CyP!A44</f>
        <v>3.1</v>
      </c>
    </row>
    <row r="1417" spans="2:2" x14ac:dyDescent="0.25">
      <c r="B1417" s="151">
        <v>5</v>
      </c>
    </row>
    <row r="1418" spans="2:2" x14ac:dyDescent="0.25">
      <c r="B1418" s="151" t="str">
        <f>CyP!A45</f>
        <v>3.1.1</v>
      </c>
    </row>
    <row r="1468" spans="2:2" x14ac:dyDescent="0.25">
      <c r="B1468" s="151" t="str">
        <f>CyP!A46</f>
        <v>3.1.4</v>
      </c>
    </row>
    <row r="1517" spans="2:2" x14ac:dyDescent="0.25">
      <c r="B1517" s="151">
        <v>7</v>
      </c>
    </row>
    <row r="1518" spans="2:2" x14ac:dyDescent="0.25">
      <c r="B1518" s="151" t="str">
        <f>CyP!A48</f>
        <v>3.1.6</v>
      </c>
    </row>
    <row r="1568" spans="2:2" x14ac:dyDescent="0.25">
      <c r="B1568" s="151" t="str">
        <f>CyP!A49</f>
        <v>3.1.7</v>
      </c>
    </row>
    <row r="1617" spans="2:2" x14ac:dyDescent="0.25">
      <c r="B1617" s="151">
        <v>8</v>
      </c>
    </row>
    <row r="1618" spans="2:2" x14ac:dyDescent="0.25">
      <c r="B1618" s="151" t="str">
        <f>CyP!A51</f>
        <v>3.1.9</v>
      </c>
    </row>
    <row r="1667" spans="2:2" x14ac:dyDescent="0.25">
      <c r="B1667" s="151">
        <v>8</v>
      </c>
    </row>
    <row r="1668" spans="2:2" x14ac:dyDescent="0.25">
      <c r="B1668" s="151" t="str">
        <f>CyP!A52</f>
        <v>3.1.10</v>
      </c>
    </row>
    <row r="1717" spans="2:2" x14ac:dyDescent="0.25">
      <c r="B1717" s="151">
        <v>8</v>
      </c>
    </row>
    <row r="1718" spans="2:2" x14ac:dyDescent="0.25">
      <c r="B1718" s="151" t="str">
        <f>CyP!A53</f>
        <v>3.2</v>
      </c>
    </row>
    <row r="1767" spans="2:2" x14ac:dyDescent="0.25">
      <c r="B1767" s="151">
        <v>8</v>
      </c>
    </row>
    <row r="1768" spans="2:2" x14ac:dyDescent="0.25">
      <c r="B1768" s="151" t="str">
        <f>CyP!A54</f>
        <v>3.2.1</v>
      </c>
    </row>
    <row r="1817" spans="2:2" x14ac:dyDescent="0.25">
      <c r="B1817" s="151">
        <v>8</v>
      </c>
    </row>
    <row r="1818" spans="2:2" x14ac:dyDescent="0.25">
      <c r="B1818" s="151" t="str">
        <f>CyP!A55</f>
        <v>3.2.2</v>
      </c>
    </row>
    <row r="1868" spans="2:2" x14ac:dyDescent="0.25">
      <c r="B1868" s="151" t="str">
        <f>CyP!A56</f>
        <v>3.2.4</v>
      </c>
    </row>
    <row r="1918" spans="2:2" x14ac:dyDescent="0.25">
      <c r="B1918" s="151">
        <f>CyP!A57</f>
        <v>4</v>
      </c>
    </row>
    <row r="1968" spans="2:2" x14ac:dyDescent="0.25">
      <c r="B1968" s="151" t="str">
        <f>CyP!A58</f>
        <v>4.1</v>
      </c>
    </row>
    <row r="2017" spans="2:2" x14ac:dyDescent="0.25">
      <c r="B2017" s="151">
        <v>12</v>
      </c>
    </row>
    <row r="2018" spans="2:2" x14ac:dyDescent="0.25">
      <c r="B2018" s="151" t="str">
        <f>CyP!A60</f>
        <v>4.2</v>
      </c>
    </row>
    <row r="2067" spans="2:2" x14ac:dyDescent="0.25">
      <c r="B2067" s="151">
        <v>12</v>
      </c>
    </row>
    <row r="2068" spans="2:2" x14ac:dyDescent="0.25">
      <c r="B2068" s="151" t="str">
        <f>CyP!A61</f>
        <v>4.2.2</v>
      </c>
    </row>
    <row r="2117" spans="2:2" x14ac:dyDescent="0.25">
      <c r="B2117" s="151">
        <v>12</v>
      </c>
    </row>
    <row r="2118" spans="2:2" x14ac:dyDescent="0.25">
      <c r="B2118" s="151" t="str">
        <f>CyP!A62</f>
        <v>4.4</v>
      </c>
    </row>
    <row r="2167" spans="2:2" x14ac:dyDescent="0.25">
      <c r="B2167" s="151">
        <v>12</v>
      </c>
    </row>
    <row r="2168" spans="2:2" x14ac:dyDescent="0.25">
      <c r="B2168" s="151" t="str">
        <f>CyP!A63</f>
        <v>4.4.1</v>
      </c>
    </row>
    <row r="2217" spans="2:2" x14ac:dyDescent="0.25">
      <c r="B2217" s="151">
        <v>12</v>
      </c>
    </row>
    <row r="2218" spans="2:2" x14ac:dyDescent="0.25">
      <c r="B2218" s="151" t="str">
        <f>CyP!A64</f>
        <v>4.5</v>
      </c>
    </row>
    <row r="2267" spans="2:2" x14ac:dyDescent="0.25">
      <c r="B2267" s="151">
        <v>13</v>
      </c>
    </row>
    <row r="2268" spans="2:2" x14ac:dyDescent="0.25">
      <c r="B2268" s="151" t="str">
        <f>CyP!A66</f>
        <v>4.5.2</v>
      </c>
    </row>
    <row r="2317" spans="2:2" x14ac:dyDescent="0.25">
      <c r="B2317" s="151">
        <v>13</v>
      </c>
    </row>
    <row r="2318" spans="2:2" x14ac:dyDescent="0.25">
      <c r="B2318" s="151" t="str">
        <f>CyP!A67</f>
        <v>4.5.3</v>
      </c>
    </row>
  </sheetData>
  <mergeCells count="330">
    <mergeCell ref="B335:C335"/>
    <mergeCell ref="B336:C336"/>
    <mergeCell ref="B337:C337"/>
    <mergeCell ref="B338:C338"/>
    <mergeCell ref="B317:C317"/>
    <mergeCell ref="B326:C326"/>
    <mergeCell ref="B327:C327"/>
    <mergeCell ref="B328:C328"/>
    <mergeCell ref="B329:C329"/>
    <mergeCell ref="B330:C330"/>
    <mergeCell ref="B331:C331"/>
    <mergeCell ref="B332:C332"/>
    <mergeCell ref="B333:C333"/>
    <mergeCell ref="B334:C334"/>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53:I35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45:D351 I352">
    <cfRule type="expression" dxfId="122" priority="281" stopIfTrue="1">
      <formula>#REF!=1</formula>
    </cfRule>
  </conditionalFormatting>
  <conditionalFormatting sqref="A18:A339">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39:C339 E103:E338 B19:B338">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4:D344 B345:C346 B348:C351 A346 A348">
    <cfRule type="expression" dxfId="115" priority="288" stopIfTrue="1">
      <formula>#REF!=1</formula>
    </cfRule>
  </conditionalFormatting>
  <conditionalFormatting sqref="D344:D351 B344:C346 B348:C351 A344:A351 F344:F351 H345:I346 H348:I351 I347 I344">
    <cfRule type="expression" dxfId="114" priority="289" stopIfTrue="1">
      <formula>#REF!=1</formula>
    </cfRule>
  </conditionalFormatting>
  <conditionalFormatting sqref="I345">
    <cfRule type="expression" dxfId="113" priority="279" stopIfTrue="1">
      <formula>#REF!=1</formula>
    </cfRule>
  </conditionalFormatting>
  <conditionalFormatting sqref="I347">
    <cfRule type="expression" dxfId="112" priority="278" stopIfTrue="1">
      <formula>#REF!=1</formula>
    </cfRule>
  </conditionalFormatting>
  <conditionalFormatting sqref="I349:I350">
    <cfRule type="expression" dxfId="111" priority="277" stopIfTrue="1">
      <formula>#REF!=1</formula>
    </cfRule>
  </conditionalFormatting>
  <conditionalFormatting sqref="I351">
    <cfRule type="expression" dxfId="110" priority="276" stopIfTrue="1">
      <formula>#REF!=1</formula>
    </cfRule>
  </conditionalFormatting>
  <conditionalFormatting sqref="I348">
    <cfRule type="expression" dxfId="109" priority="275" stopIfTrue="1">
      <formula>#REF!=1</formula>
    </cfRule>
  </conditionalFormatting>
  <conditionalFormatting sqref="I346">
    <cfRule type="expression" dxfId="108" priority="274" stopIfTrue="1">
      <formula>#REF!=1</formula>
    </cfRule>
  </conditionalFormatting>
  <conditionalFormatting sqref="A344 A346 A348">
    <cfRule type="expression" dxfId="107" priority="273" stopIfTrue="1">
      <formula>#REF!=1</formula>
    </cfRule>
  </conditionalFormatting>
  <conditionalFormatting sqref="B344:C344">
    <cfRule type="expression" dxfId="106" priority="272" stopIfTrue="1">
      <formula>#REF!=1</formula>
    </cfRule>
  </conditionalFormatting>
  <conditionalFormatting sqref="B347:C347">
    <cfRule type="expression" dxfId="105" priority="271" stopIfTrue="1">
      <formula>#REF!=1</formula>
    </cfRule>
  </conditionalFormatting>
  <conditionalFormatting sqref="B349:C350">
    <cfRule type="expression" dxfId="104" priority="270" stopIfTrue="1">
      <formula>#REF!=1</formula>
    </cfRule>
  </conditionalFormatting>
  <conditionalFormatting sqref="A345 A347 A349:A350">
    <cfRule type="expression" dxfId="103" priority="269" stopIfTrue="1">
      <formula>#REF!=1</formula>
    </cfRule>
  </conditionalFormatting>
  <conditionalFormatting sqref="A345 A347 A349:A350">
    <cfRule type="expression" dxfId="102" priority="268" stopIfTrue="1">
      <formula>#REF!=1</formula>
    </cfRule>
  </conditionalFormatting>
  <conditionalFormatting sqref="B348:C348">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40">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47">
    <cfRule type="expression" dxfId="94" priority="11" stopIfTrue="1">
      <formula>#REF!=1</formula>
    </cfRule>
  </conditionalFormatting>
  <conditionalFormatting sqref="H344">
    <cfRule type="expression" dxfId="93" priority="10" stopIfTrue="1">
      <formula>#REF!=1</formula>
    </cfRule>
  </conditionalFormatting>
  <conditionalFormatting sqref="A342:D343">
    <cfRule type="expression" dxfId="92" priority="5" stopIfTrue="1">
      <formula>#REF!=1</formula>
    </cfRule>
  </conditionalFormatting>
  <conditionalFormatting sqref="A342:D343 F342:F343 I342:I343 A344">
    <cfRule type="expression" dxfId="91" priority="6" stopIfTrue="1">
      <formula>#REF!=1</formula>
    </cfRule>
  </conditionalFormatting>
  <conditionalFormatting sqref="A342:A344">
    <cfRule type="expression" dxfId="90" priority="4" stopIfTrue="1">
      <formula>#REF!=1</formula>
    </cfRule>
  </conditionalFormatting>
  <conditionalFormatting sqref="B342:C343">
    <cfRule type="expression" dxfId="89" priority="3" stopIfTrue="1">
      <formula>#REF!=1</formula>
    </cfRule>
  </conditionalFormatting>
  <conditionalFormatting sqref="H342">
    <cfRule type="expression" dxfId="88" priority="2" stopIfTrue="1">
      <formula>#REF!=1</formula>
    </cfRule>
  </conditionalFormatting>
  <conditionalFormatting sqref="H343">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049"/>
  <sheetViews>
    <sheetView showGridLines="0" showZeros="0" view="pageBreakPreview" topLeftCell="A12041" zoomScaleNormal="120" zoomScaleSheetLayoutView="100" workbookViewId="0">
      <selection activeCell="E12054" sqref="E12054"/>
    </sheetView>
  </sheetViews>
  <sheetFormatPr baseColWidth="10" defaultColWidth="11.44140625" defaultRowHeight="24" customHeight="1" x14ac:dyDescent="0.25"/>
  <cols>
    <col min="1" max="1" width="15.6640625" style="89" customWidth="1"/>
    <col min="2" max="2" width="20.6640625" style="89" customWidth="1"/>
    <col min="3" max="3" width="43.6640625" style="89" customWidth="1"/>
    <col min="4" max="4" width="10.6640625" style="89" customWidth="1"/>
    <col min="5" max="5" width="12.6640625" style="89" customWidth="1"/>
    <col min="6" max="7" width="15.6640625" style="96" customWidth="1"/>
    <col min="8" max="123" width="11.44140625" style="224"/>
    <col min="124" max="16384" width="11.441406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ESCUELA SECUNDARIA Bº PIE DE PALO</v>
      </c>
      <c r="C4" s="87"/>
      <c r="D4" s="87"/>
      <c r="E4" s="87"/>
      <c r="F4" s="93" t="s">
        <v>38</v>
      </c>
      <c r="G4" s="275">
        <f>Fecha_Base</f>
        <v>0</v>
      </c>
    </row>
    <row r="5" spans="1:123" ht="24" customHeight="1" x14ac:dyDescent="0.25">
      <c r="A5" s="276" t="s">
        <v>601</v>
      </c>
      <c r="B5" s="88" t="str">
        <f>Ubicación</f>
        <v>CAUCETE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ESCUELA SECUNDARIA Bº PIE DE PALO</v>
      </c>
      <c r="C54" s="87"/>
      <c r="D54" s="87"/>
      <c r="E54" s="87"/>
      <c r="F54" s="93" t="s">
        <v>38</v>
      </c>
      <c r="G54" s="275">
        <f>Fecha_Base</f>
        <v>0</v>
      </c>
    </row>
    <row r="55" spans="1:123" ht="24" customHeight="1" x14ac:dyDescent="0.25">
      <c r="A55" s="276" t="s">
        <v>601</v>
      </c>
      <c r="B55" s="88" t="str">
        <f>Ubicación</f>
        <v>CAUCETE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1.1.3</v>
      </c>
      <c r="C57" s="89" t="str">
        <f>IFERROR(VLOOKUP(B57,Tabla_CyP,2,FALSE),"")</f>
        <v>Construcción del Obrador, Depósitos de materiales, Sanitarios de personal</v>
      </c>
      <c r="D57" s="94"/>
      <c r="E57" s="95"/>
      <c r="F57" s="93" t="s">
        <v>26</v>
      </c>
      <c r="G57" s="278" t="str">
        <f>IFERROR(VLOOKUP(B57,Tabla_CyP,4,FALSE),"")</f>
        <v>Un</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1.1.3</v>
      </c>
      <c r="B99" s="288" t="str">
        <f>C57</f>
        <v>Construcción del Obrador, Depósitos de materiales, Sanitarios de personal</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ESCUELA SECUNDARIA Bº PIE DE PALO</v>
      </c>
      <c r="C104" s="87"/>
      <c r="D104" s="87"/>
      <c r="E104" s="87"/>
      <c r="F104" s="93" t="s">
        <v>38</v>
      </c>
      <c r="G104" s="275">
        <f>Fecha_Base</f>
        <v>0</v>
      </c>
    </row>
    <row r="105" spans="1:123" ht="24" customHeight="1" x14ac:dyDescent="0.25">
      <c r="A105" s="276" t="s">
        <v>601</v>
      </c>
      <c r="B105" s="88" t="str">
        <f>Ubicación</f>
        <v>CAUCETE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1.2.1</v>
      </c>
      <c r="C107" s="89" t="str">
        <f>IFERROR(VLOOKUP(B107,Tabla_CyP,2,FALSE),"")</f>
        <v>Replanteo de la Obra</v>
      </c>
      <c r="D107" s="94"/>
      <c r="E107" s="95"/>
      <c r="F107" s="93" t="s">
        <v>26</v>
      </c>
      <c r="G107" s="278" t="str">
        <f>IFERROR(VLOOKUP(B107,Tabla_CyP,4,FALSE),"")</f>
        <v>m2</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1.2.1</v>
      </c>
      <c r="B149" s="288" t="str">
        <f>C107</f>
        <v>Replanteo de la Obra</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ESCUELA SECUNDARIA Bº PIE DE PALO</v>
      </c>
      <c r="C154" s="87"/>
      <c r="D154" s="87"/>
      <c r="E154" s="87"/>
      <c r="F154" s="93" t="s">
        <v>38</v>
      </c>
      <c r="G154" s="275">
        <f>Fecha_Base</f>
        <v>0</v>
      </c>
    </row>
    <row r="155" spans="1:123" ht="24" customHeight="1" x14ac:dyDescent="0.25">
      <c r="A155" s="276" t="s">
        <v>601</v>
      </c>
      <c r="B155" s="88" t="str">
        <f>Ubicación</f>
        <v>CAUCETE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1.2.2</v>
      </c>
      <c r="C157" s="89" t="str">
        <f>IFERROR(VLOOKUP(B157,Tabla_CyP,2,FALSE),"")</f>
        <v>Oficina para la Inspección</v>
      </c>
      <c r="D157" s="94"/>
      <c r="E157" s="95"/>
      <c r="F157" s="93" t="s">
        <v>26</v>
      </c>
      <c r="G157" s="278" t="str">
        <f>IFERROR(VLOOKUP(B157,Tabla_CyP,4,FALSE),"")</f>
        <v>Un</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1.2.2</v>
      </c>
      <c r="B199" s="288" t="str">
        <f>C157</f>
        <v>Oficina para la Inspección</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ESCUELA SECUNDARIA Bº PIE DE PALO</v>
      </c>
      <c r="C204" s="87"/>
      <c r="D204" s="87"/>
      <c r="E204" s="87"/>
      <c r="F204" s="93" t="s">
        <v>38</v>
      </c>
      <c r="G204" s="275">
        <f>Fecha_Base</f>
        <v>0</v>
      </c>
    </row>
    <row r="205" spans="1:7" ht="24" customHeight="1" x14ac:dyDescent="0.25">
      <c r="A205" s="276" t="s">
        <v>601</v>
      </c>
      <c r="B205" s="88" t="str">
        <f>Ubicación</f>
        <v>CAUCETE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1.2.3</v>
      </c>
      <c r="C207" s="89" t="str">
        <f>IFERROR(VLOOKUP(B207,Tabla_CyP,2,FALSE),"")</f>
        <v>Cegado de Pozos Absorbentes o Negros, Cámaras, Zanjas o excavaciones</v>
      </c>
      <c r="D207" s="94"/>
      <c r="E207" s="95"/>
      <c r="F207" s="93" t="s">
        <v>26</v>
      </c>
      <c r="G207" s="278" t="str">
        <f>IFERROR(VLOOKUP(B207,Tabla_CyP,4,FALSE),"")</f>
        <v>gl</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1.2.3</v>
      </c>
      <c r="B249" s="288" t="str">
        <f>C207</f>
        <v>Cegado de Pozos Absorbentes o Negros, Cámaras, Zanjas o excavaciones</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ESCUELA SECUNDARIA Bº PIE DE PALO</v>
      </c>
      <c r="C254" s="87"/>
      <c r="D254" s="87"/>
      <c r="E254" s="87"/>
      <c r="F254" s="93" t="s">
        <v>38</v>
      </c>
      <c r="G254" s="275">
        <f>Fecha_Base</f>
        <v>0</v>
      </c>
    </row>
    <row r="255" spans="1:7" ht="24" customHeight="1" x14ac:dyDescent="0.25">
      <c r="A255" s="276" t="s">
        <v>601</v>
      </c>
      <c r="B255" s="88" t="str">
        <f>Ubicación</f>
        <v>CAUCETE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1.2.5</v>
      </c>
      <c r="C257" s="89" t="str">
        <f>IFERROR(VLOOKUP(B257,Tabla_CyP,2,FALSE),"")</f>
        <v>Vallados y Cierres Perimetrales</v>
      </c>
      <c r="D257" s="94"/>
      <c r="E257" s="95"/>
      <c r="F257" s="93" t="s">
        <v>26</v>
      </c>
      <c r="G257" s="278" t="str">
        <f>IFERROR(VLOOKUP(B257,Tabla_CyP,4,FALSE),"")</f>
        <v>gl</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1.2.5</v>
      </c>
      <c r="B299" s="288" t="str">
        <f>C257</f>
        <v>Vallados y Cierres Perimetrales</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ESCUELA SECUNDARIA Bº PIE DE PALO</v>
      </c>
      <c r="C304" s="87"/>
      <c r="D304" s="87"/>
      <c r="E304" s="87"/>
      <c r="F304" s="93" t="s">
        <v>38</v>
      </c>
      <c r="G304" s="275">
        <f>Fecha_Base</f>
        <v>0</v>
      </c>
    </row>
    <row r="305" spans="1:123" ht="24" customHeight="1" x14ac:dyDescent="0.25">
      <c r="A305" s="276" t="s">
        <v>601</v>
      </c>
      <c r="B305" s="88" t="str">
        <f>Ubicación</f>
        <v>CAUCETE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1.3.1</v>
      </c>
      <c r="C307" s="89" t="str">
        <f>IFERROR(VLOOKUP(B307,Tabla_CyP,2,FALSE),"")</f>
        <v>Vigilancia y alumbrado de obra</v>
      </c>
      <c r="D307" s="94"/>
      <c r="E307" s="95"/>
      <c r="F307" s="93" t="s">
        <v>26</v>
      </c>
      <c r="G307" s="278" t="str">
        <f>IFERROR(VLOOKUP(B307,Tabla_CyP,4,FALSE),"")</f>
        <v>Un</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1.3.1</v>
      </c>
      <c r="B349" s="288" t="str">
        <f>C307</f>
        <v>Vigilancia y alumbrado de obra</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ESCUELA SECUNDARIA Bº PIE DE PALO</v>
      </c>
      <c r="C354" s="87"/>
      <c r="D354" s="87"/>
      <c r="E354" s="87"/>
      <c r="F354" s="93" t="s">
        <v>38</v>
      </c>
      <c r="G354" s="275">
        <f>Fecha_Base</f>
        <v>0</v>
      </c>
    </row>
    <row r="355" spans="1:123" ht="24" customHeight="1" x14ac:dyDescent="0.25">
      <c r="A355" s="276" t="s">
        <v>601</v>
      </c>
      <c r="B355" s="88" t="str">
        <f>Ubicación</f>
        <v>CAUCETE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1.3.2</v>
      </c>
      <c r="C357" s="89" t="str">
        <f>IFERROR(VLOOKUP(B357,Tabla_CyP,2,FALSE),"")</f>
        <v>Energia de obra. Agua para construcción</v>
      </c>
      <c r="D357" s="94"/>
      <c r="E357" s="95"/>
      <c r="F357" s="93" t="s">
        <v>26</v>
      </c>
      <c r="G357" s="278" t="str">
        <f>IFERROR(VLOOKUP(B357,Tabla_CyP,4,FALSE),"")</f>
        <v>Un</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1.3.2</v>
      </c>
      <c r="B399" s="288" t="str">
        <f>C357</f>
        <v>Energia de obra. Agua para construcción</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ESCUELA SECUNDARIA Bº PIE DE PALO</v>
      </c>
      <c r="C404" s="87"/>
      <c r="D404" s="87"/>
      <c r="E404" s="87"/>
      <c r="F404" s="93" t="s">
        <v>38</v>
      </c>
      <c r="G404" s="275">
        <f>Fecha_Base</f>
        <v>0</v>
      </c>
    </row>
    <row r="405" spans="1:123" ht="24" customHeight="1" x14ac:dyDescent="0.25">
      <c r="A405" s="276" t="s">
        <v>601</v>
      </c>
      <c r="B405" s="88" t="str">
        <f>Ubicación</f>
        <v>CAUCETE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1.3.3</v>
      </c>
      <c r="C407" s="89" t="str">
        <f>IFERROR(VLOOKUP(B407,Tabla_CyP,2,FALSE),"")</f>
        <v>Medidas de Seguridad</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1.3.3</v>
      </c>
      <c r="B449" s="288" t="str">
        <f>C407</f>
        <v>Medidas de Seguridad</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ESCUELA SECUNDARIA Bº PIE DE PALO</v>
      </c>
      <c r="C454" s="87"/>
      <c r="D454" s="87"/>
      <c r="E454" s="87"/>
      <c r="F454" s="93" t="s">
        <v>38</v>
      </c>
      <c r="G454" s="275">
        <f>Fecha_Base</f>
        <v>0</v>
      </c>
    </row>
    <row r="455" spans="1:123" ht="24" customHeight="1" x14ac:dyDescent="0.25">
      <c r="A455" s="276" t="s">
        <v>601</v>
      </c>
      <c r="B455" s="88" t="str">
        <f>Ubicación</f>
        <v>CAUCETE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1.4.1</v>
      </c>
      <c r="C457" s="89" t="str">
        <f>IFERROR(VLOOKUP(B457,Tabla_CyP,2,FALSE),"")</f>
        <v>Plan de Manejo Ambiental</v>
      </c>
      <c r="D457" s="94"/>
      <c r="E457" s="95"/>
      <c r="F457" s="93" t="s">
        <v>26</v>
      </c>
      <c r="G457" s="278" t="str">
        <f>IFERROR(VLOOKUP(B457,Tabla_CyP,4,FALSE),"")</f>
        <v>gl</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1.4.1</v>
      </c>
      <c r="B499" s="288" t="str">
        <f>C457</f>
        <v>Plan de Manejo Ambiental</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ESCUELA SECUNDARIA Bº PIE DE PALO</v>
      </c>
      <c r="C504" s="87"/>
      <c r="D504" s="87"/>
      <c r="E504" s="87"/>
      <c r="F504" s="93" t="s">
        <v>38</v>
      </c>
      <c r="G504" s="275">
        <f>Fecha_Base</f>
        <v>0</v>
      </c>
    </row>
    <row r="505" spans="1:123" ht="24" customHeight="1" x14ac:dyDescent="0.25">
      <c r="A505" s="276" t="s">
        <v>601</v>
      </c>
      <c r="B505" s="88" t="str">
        <f>Ubicación</f>
        <v>CAUCETE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1.4.2</v>
      </c>
      <c r="C507" s="89" t="str">
        <f>IFERROR(VLOOKUP(B507,Tabla_CyP,2,FALSE),"")</f>
        <v>Permiso Ambiental</v>
      </c>
      <c r="D507" s="94"/>
      <c r="E507" s="95"/>
      <c r="F507" s="93" t="s">
        <v>26</v>
      </c>
      <c r="G507" s="278" t="str">
        <f>IFERROR(VLOOKUP(B507,Tabla_CyP,4,FALSE),"")</f>
        <v>mes</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1.4.2</v>
      </c>
      <c r="B549" s="288" t="str">
        <f>C507</f>
        <v>Permiso Ambiental</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ESCUELA SECUNDARIA Bº PIE DE PALO</v>
      </c>
      <c r="C554" s="87"/>
      <c r="D554" s="87"/>
      <c r="E554" s="87"/>
      <c r="F554" s="93" t="s">
        <v>38</v>
      </c>
      <c r="G554" s="275">
        <f>Fecha_Base</f>
        <v>0</v>
      </c>
    </row>
    <row r="555" spans="1:123" ht="24" customHeight="1" x14ac:dyDescent="0.25">
      <c r="A555" s="276" t="s">
        <v>601</v>
      </c>
      <c r="B555" s="88" t="str">
        <f>Ubicación</f>
        <v>CAUCETE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1.4.3</v>
      </c>
      <c r="C557" s="89" t="str">
        <f>IFERROR(VLOOKUP(B557,Tabla_CyP,2,FALSE),"")</f>
        <v>Seguimiento Pmas</v>
      </c>
      <c r="D557" s="94"/>
      <c r="E557" s="95"/>
      <c r="F557" s="93" t="s">
        <v>26</v>
      </c>
      <c r="G557" s="278" t="str">
        <f>IFERROR(VLOOKUP(B557,Tabla_CyP,4,FALSE),"")</f>
        <v>mes</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1.4.3</v>
      </c>
      <c r="B599" s="288" t="str">
        <f>C557</f>
        <v>Seguimiento Pmas</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ESCUELA SECUNDARIA Bº PIE DE PALO</v>
      </c>
      <c r="C604" s="87"/>
      <c r="D604" s="87"/>
      <c r="E604" s="87"/>
      <c r="F604" s="93" t="s">
        <v>38</v>
      </c>
      <c r="G604" s="275">
        <f>Fecha_Base</f>
        <v>0</v>
      </c>
    </row>
    <row r="605" spans="1:7" ht="24" customHeight="1" x14ac:dyDescent="0.25">
      <c r="A605" s="276" t="s">
        <v>601</v>
      </c>
      <c r="B605" s="88" t="str">
        <f>Ubicación</f>
        <v>CAUCETE - SAN JUAN</v>
      </c>
      <c r="C605" s="88"/>
      <c r="D605" s="94"/>
      <c r="E605" s="95"/>
      <c r="G605" s="277"/>
    </row>
    <row r="606" spans="1:7" ht="24" customHeight="1" x14ac:dyDescent="0.25">
      <c r="A606" s="276" t="s">
        <v>39</v>
      </c>
      <c r="B606" s="97">
        <f>IFERROR(VALUE(LEFT(B607,FIND(".",B607)-1)),"")</f>
        <v>2</v>
      </c>
      <c r="C606" s="89" t="str">
        <f>IFERROR(VLOOKUP(B606,Tabla_CyP,2,FALSE),"")</f>
        <v>MOVIMIENTO DE SUELOS</v>
      </c>
      <c r="E606" s="95"/>
      <c r="G606" s="277"/>
    </row>
    <row r="607" spans="1:7" ht="24" customHeight="1" x14ac:dyDescent="0.25">
      <c r="A607" s="276" t="s">
        <v>25</v>
      </c>
      <c r="B607" s="98" t="str">
        <f>IFERROR(VLOOKUP(COUNTIF($A$1:A607,"ANALISIS DE PRECIOS"),Tabla_NumeroItem,2,FALSE),"")</f>
        <v>2.1.1</v>
      </c>
      <c r="C607" s="89" t="str">
        <f>IFERROR(VLOOKUP(B607,Tabla_CyP,2,FALSE),"")</f>
        <v>Relleno Bajo Contrapiso</v>
      </c>
      <c r="D607" s="94"/>
      <c r="E607" s="95"/>
      <c r="F607" s="93" t="s">
        <v>26</v>
      </c>
      <c r="G607" s="278" t="str">
        <f>IFERROR(VLOOKUP(B607,Tabla_CyP,4,FALSE),"")</f>
        <v>m3</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2.1.1</v>
      </c>
      <c r="B649" s="288" t="str">
        <f>C607</f>
        <v>Relleno Bajo Contrapiso</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ESCUELA SECUNDARIA Bº PIE DE PALO</v>
      </c>
      <c r="C654" s="87"/>
      <c r="D654" s="87"/>
      <c r="E654" s="87"/>
      <c r="F654" s="93" t="s">
        <v>38</v>
      </c>
      <c r="G654" s="275">
        <f>Fecha_Base</f>
        <v>0</v>
      </c>
    </row>
    <row r="655" spans="1:7" ht="24" customHeight="1" x14ac:dyDescent="0.25">
      <c r="A655" s="276" t="s">
        <v>601</v>
      </c>
      <c r="B655" s="88" t="str">
        <f>Ubicación</f>
        <v>CAUCETE - SAN JUAN</v>
      </c>
      <c r="C655" s="88"/>
      <c r="D655" s="94"/>
      <c r="E655" s="95"/>
      <c r="G655" s="277"/>
    </row>
    <row r="656" spans="1:7" ht="24" customHeight="1" x14ac:dyDescent="0.25">
      <c r="A656" s="276" t="s">
        <v>39</v>
      </c>
      <c r="B656" s="97">
        <f>IFERROR(VALUE(LEFT(B657,FIND(".",B657)-1)),"")</f>
        <v>2</v>
      </c>
      <c r="C656" s="89" t="str">
        <f>IFERROR(VLOOKUP(B656,Tabla_CyP,2,FALSE),"")</f>
        <v>MOVIMIENTO DE SUELOS</v>
      </c>
      <c r="E656" s="95"/>
      <c r="G656" s="277"/>
    </row>
    <row r="657" spans="1:123" ht="24" customHeight="1" x14ac:dyDescent="0.25">
      <c r="A657" s="276" t="s">
        <v>25</v>
      </c>
      <c r="B657" s="98" t="str">
        <f>IFERROR(VLOOKUP(COUNTIF($A$1:A657,"ANALISIS DE PRECIOS"),Tabla_NumeroItem,2,FALSE),"")</f>
        <v>2.1.2</v>
      </c>
      <c r="C657" s="89" t="str">
        <f>IFERROR(VLOOKUP(B657,Tabla_CyP,2,FALSE),"")</f>
        <v>Relleno de Zanjas y Conductos</v>
      </c>
      <c r="D657" s="94"/>
      <c r="E657" s="95"/>
      <c r="F657" s="93" t="s">
        <v>26</v>
      </c>
      <c r="G657" s="278" t="str">
        <f>IFERROR(VLOOKUP(B657,Tabla_CyP,4,FALSE),"")</f>
        <v>m3</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2.1.2</v>
      </c>
      <c r="B699" s="288" t="str">
        <f>C657</f>
        <v>Relleno de Zanjas y Conductos</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ESCUELA SECUNDARIA Bº PIE DE PALO</v>
      </c>
      <c r="C704" s="87"/>
      <c r="D704" s="87"/>
      <c r="E704" s="87"/>
      <c r="F704" s="93" t="s">
        <v>38</v>
      </c>
      <c r="G704" s="275">
        <f>Fecha_Base</f>
        <v>0</v>
      </c>
    </row>
    <row r="705" spans="1:123" ht="24" customHeight="1" x14ac:dyDescent="0.25">
      <c r="A705" s="276" t="s">
        <v>601</v>
      </c>
      <c r="B705" s="88" t="str">
        <f>Ubicación</f>
        <v>CAUCETE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2.1.3</v>
      </c>
      <c r="C707" s="89" t="str">
        <f>IFERROR(VLOOKUP(B707,Tabla_CyP,2,FALSE),"")</f>
        <v>Nivelación del Terreno</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2.1.3</v>
      </c>
      <c r="B749" s="288" t="str">
        <f>C707</f>
        <v>Nivelación del Terreno</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ESCUELA SECUNDARIA Bº PIE DE PALO</v>
      </c>
      <c r="C754" s="87"/>
      <c r="D754" s="87"/>
      <c r="E754" s="87"/>
      <c r="F754" s="93" t="s">
        <v>38</v>
      </c>
      <c r="G754" s="275">
        <f>Fecha_Base</f>
        <v>0</v>
      </c>
    </row>
    <row r="755" spans="1:123" ht="24" customHeight="1" x14ac:dyDescent="0.25">
      <c r="A755" s="276" t="s">
        <v>601</v>
      </c>
      <c r="B755" s="88" t="str">
        <f>Ubicación</f>
        <v>CAUCETE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2.1.4</v>
      </c>
      <c r="C757" s="89" t="str">
        <f>IFERROR(VLOOKUP(B757,Tabla_CyP,2,FALSE),"")</f>
        <v xml:space="preserve">Terraplenamientos  </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2.1.4</v>
      </c>
      <c r="B799" s="288" t="str">
        <f>C757</f>
        <v xml:space="preserve">Terraplenamientos  </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ESCUELA SECUNDARIA Bº PIE DE PALO</v>
      </c>
      <c r="C804" s="87"/>
      <c r="D804" s="87"/>
      <c r="E804" s="87"/>
      <c r="F804" s="93" t="s">
        <v>38</v>
      </c>
      <c r="G804" s="275">
        <f>Fecha_Base</f>
        <v>0</v>
      </c>
    </row>
    <row r="805" spans="1:123" ht="24" customHeight="1" x14ac:dyDescent="0.25">
      <c r="A805" s="276" t="s">
        <v>601</v>
      </c>
      <c r="B805" s="88" t="str">
        <f>Ubicación</f>
        <v>CAUCETE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2.2</v>
      </c>
      <c r="C807" s="89" t="str">
        <f>IFERROR(VLOOKUP(B807,Tabla_CyP,2,FALSE),"")</f>
        <v>Excavacion para fundaciones</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2.2</v>
      </c>
      <c r="B849" s="288" t="str">
        <f>C807</f>
        <v>Excavacion para fundaciones</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ESCUELA SECUNDARIA Bº PIE DE PALO</v>
      </c>
      <c r="C854" s="87"/>
      <c r="D854" s="87"/>
      <c r="E854" s="87"/>
      <c r="F854" s="93" t="s">
        <v>38</v>
      </c>
      <c r="G854" s="275">
        <f>Fecha_Base</f>
        <v>0</v>
      </c>
    </row>
    <row r="855" spans="1:123" ht="24" customHeight="1" x14ac:dyDescent="0.25">
      <c r="A855" s="276" t="s">
        <v>601</v>
      </c>
      <c r="B855" s="88" t="str">
        <f>Ubicación</f>
        <v>CAUCETE - SAN JUAN</v>
      </c>
      <c r="C855" s="88"/>
      <c r="D855" s="94"/>
      <c r="E855" s="95"/>
      <c r="G855" s="277"/>
    </row>
    <row r="856" spans="1:123" ht="24" customHeight="1" x14ac:dyDescent="0.25">
      <c r="A856" s="276" t="s">
        <v>39</v>
      </c>
      <c r="B856" s="97">
        <f>IFERROR(VALUE(LEFT(B857,FIND(".",B857)-1)),"")</f>
        <v>3</v>
      </c>
      <c r="C856" s="89" t="str">
        <f>IFERROR(VLOOKUP(B856,Tabla_CyP,2,FALSE),"")</f>
        <v>ESTRUCTURA RESISTENTE</v>
      </c>
      <c r="E856" s="95"/>
      <c r="G856" s="277"/>
    </row>
    <row r="857" spans="1:123" ht="24" customHeight="1" x14ac:dyDescent="0.25">
      <c r="A857" s="276" t="s">
        <v>25</v>
      </c>
      <c r="B857" s="98" t="str">
        <f>IFERROR(VLOOKUP(COUNTIF($A$1:A857,"ANALISIS DE PRECIOS"),Tabla_NumeroItem,2,FALSE),"")</f>
        <v>3.1.1</v>
      </c>
      <c r="C857" s="89" t="str">
        <f>IFERROR(VLOOKUP(B857,Tabla_CyP,2,FALSE),"")</f>
        <v>Hormigones de limpieza y no resistentes</v>
      </c>
      <c r="D857" s="94"/>
      <c r="E857" s="95"/>
      <c r="F857" s="93" t="s">
        <v>26</v>
      </c>
      <c r="G857" s="278" t="str">
        <f>IFERROR(VLOOKUP(B857,Tabla_CyP,4,FALSE),"")</f>
        <v>m2</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3.1.1</v>
      </c>
      <c r="B899" s="288" t="str">
        <f>C857</f>
        <v>Hormigones de limpieza y no resistentes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ESCUELA SECUNDARIA Bº PIE DE PALO</v>
      </c>
      <c r="C904" s="87"/>
      <c r="D904" s="87"/>
      <c r="E904" s="87"/>
      <c r="F904" s="93" t="s">
        <v>38</v>
      </c>
      <c r="G904" s="275">
        <f>Fecha_Base</f>
        <v>0</v>
      </c>
    </row>
    <row r="905" spans="1:123" ht="24" customHeight="1" x14ac:dyDescent="0.25">
      <c r="A905" s="276" t="s">
        <v>601</v>
      </c>
      <c r="B905" s="88" t="str">
        <f>Ubicación</f>
        <v>CAUCETE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3.1.4</v>
      </c>
      <c r="C907" s="89" t="str">
        <f>IFERROR(VLOOKUP(B907,Tabla_CyP,2,FALSE),"")</f>
        <v>Hormigones para plateas, zapatas, bases y vigas de fundación</v>
      </c>
      <c r="D907" s="94"/>
      <c r="E907" s="95"/>
      <c r="F907" s="93" t="s">
        <v>26</v>
      </c>
      <c r="G907" s="278" t="str">
        <f>IFERROR(VLOOKUP(B907,Tabla_CyP,4,FALSE),"")</f>
        <v>m3</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3.1.4</v>
      </c>
      <c r="B949" s="288" t="str">
        <f>C907</f>
        <v>Hormigones para plateas, zapatas, bases y vigas de fundación</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ESCUELA SECUNDARIA Bº PIE DE PALO</v>
      </c>
      <c r="C954" s="87"/>
      <c r="D954" s="87"/>
      <c r="E954" s="87"/>
      <c r="F954" s="93" t="s">
        <v>38</v>
      </c>
      <c r="G954" s="275">
        <f>Fecha_Base</f>
        <v>0</v>
      </c>
    </row>
    <row r="955" spans="1:123" ht="24" customHeight="1" x14ac:dyDescent="0.25">
      <c r="A955" s="276" t="s">
        <v>601</v>
      </c>
      <c r="B955" s="88" t="str">
        <f>Ubicación</f>
        <v>CAUCETE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3.1.5</v>
      </c>
      <c r="C957" s="89" t="str">
        <f>IFERROR(VLOOKUP(B957,Tabla_CyP,2,FALSE),"")</f>
        <v>Hormigones para vigas de arriostramiento</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3.1.5</v>
      </c>
      <c r="B999" s="288" t="str">
        <f>C957</f>
        <v>Hormigones para vigas de arriostramiento</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ESCUELA SECUNDARIA Bº PIE DE PALO</v>
      </c>
      <c r="C1004" s="87"/>
      <c r="D1004" s="87"/>
      <c r="E1004" s="87"/>
      <c r="F1004" s="93" t="s">
        <v>38</v>
      </c>
      <c r="G1004" s="275">
        <f>Fecha_Base</f>
        <v>0</v>
      </c>
    </row>
    <row r="1005" spans="1:7" ht="24" customHeight="1" x14ac:dyDescent="0.25">
      <c r="A1005" s="276" t="s">
        <v>601</v>
      </c>
      <c r="B1005" s="88" t="str">
        <f>Ubicación</f>
        <v>CAUCETE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3.1.6</v>
      </c>
      <c r="C1007" s="89" t="str">
        <f>IFERROR(VLOOKUP(B1007,Tabla_CyP,2,FALSE),"")</f>
        <v>Hormigones para columnas de carga</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3.1.6</v>
      </c>
      <c r="B1049" s="288" t="str">
        <f>C1007</f>
        <v>Hormigones para columnas de carga</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ESCUELA SECUNDARIA Bº PIE DE PALO</v>
      </c>
      <c r="C1054" s="87"/>
      <c r="D1054" s="87"/>
      <c r="E1054" s="87"/>
      <c r="F1054" s="93" t="s">
        <v>38</v>
      </c>
      <c r="G1054" s="275">
        <f>Fecha_Base</f>
        <v>0</v>
      </c>
    </row>
    <row r="1055" spans="1:7" ht="24" customHeight="1" x14ac:dyDescent="0.25">
      <c r="A1055" s="276" t="s">
        <v>601</v>
      </c>
      <c r="B1055" s="88" t="str">
        <f>Ubicación</f>
        <v>CAUCETE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3.1.7</v>
      </c>
      <c r="C1057" s="89" t="str">
        <f>IFERROR(VLOOKUP(B1057,Tabla_CyP,2,FALSE),"")</f>
        <v>Hormigones para columnas de encadenado</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3.1.7</v>
      </c>
      <c r="B1099" s="288" t="str">
        <f>C1057</f>
        <v>Hormigones para columnas de encadenado</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ESCUELA SECUNDARIA Bº PIE DE PALO</v>
      </c>
      <c r="C1104" s="87"/>
      <c r="D1104" s="87"/>
      <c r="E1104" s="87"/>
      <c r="F1104" s="93" t="s">
        <v>38</v>
      </c>
      <c r="G1104" s="275">
        <f>Fecha_Base</f>
        <v>0</v>
      </c>
    </row>
    <row r="1105" spans="1:123" ht="24" customHeight="1" x14ac:dyDescent="0.25">
      <c r="A1105" s="276" t="s">
        <v>601</v>
      </c>
      <c r="B1105" s="88" t="str">
        <f>Ubicación</f>
        <v>CAUCETE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3.1.8</v>
      </c>
      <c r="C1107" s="89" t="str">
        <f>IFERROR(VLOOKUP(B1107,Tabla_CyP,2,FALSE),"")</f>
        <v>Hormigones para vigas  de carga</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3.1.8</v>
      </c>
      <c r="B1149" s="288" t="str">
        <f>C1107</f>
        <v>Hormigones para vigas  de carga</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ESCUELA SECUNDARIA Bº PIE DE PALO</v>
      </c>
      <c r="C1154" s="87"/>
      <c r="D1154" s="87"/>
      <c r="E1154" s="87"/>
      <c r="F1154" s="93" t="s">
        <v>38</v>
      </c>
      <c r="G1154" s="275">
        <f>Fecha_Base</f>
        <v>0</v>
      </c>
    </row>
    <row r="1155" spans="1:123" ht="24" customHeight="1" x14ac:dyDescent="0.25">
      <c r="A1155" s="276" t="s">
        <v>601</v>
      </c>
      <c r="B1155" s="88" t="str">
        <f>Ubicación</f>
        <v>CAUCETE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3.1.9</v>
      </c>
      <c r="C1157" s="89" t="str">
        <f>IFERROR(VLOOKUP(B1157,Tabla_CyP,2,FALSE),"")</f>
        <v>Hormigones para vigas de encadenado</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3.1.9</v>
      </c>
      <c r="B1199" s="288" t="str">
        <f>C1157</f>
        <v>Hormigones para vigas de encadenado</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ESCUELA SECUNDARIA Bº PIE DE PALO</v>
      </c>
      <c r="C1204" s="87"/>
      <c r="D1204" s="87"/>
      <c r="E1204" s="87"/>
      <c r="F1204" s="93" t="s">
        <v>38</v>
      </c>
      <c r="G1204" s="275">
        <f>Fecha_Base</f>
        <v>0</v>
      </c>
    </row>
    <row r="1205" spans="1:123" ht="24" customHeight="1" x14ac:dyDescent="0.25">
      <c r="A1205" s="276" t="s">
        <v>601</v>
      </c>
      <c r="B1205" s="88" t="str">
        <f>Ubicación</f>
        <v>CAUCETE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3.1.10</v>
      </c>
      <c r="C1207" s="89" t="str">
        <f>IFERROR(VLOOKUP(B1207,Tabla_CyP,2,FALSE),"")</f>
        <v>Hormigones para losas</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3.1.10</v>
      </c>
      <c r="B1249" s="288" t="str">
        <f>C1207</f>
        <v>Hormigones para losas</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ESCUELA SECUNDARIA Bº PIE DE PALO</v>
      </c>
      <c r="C1254" s="87"/>
      <c r="D1254" s="87"/>
      <c r="E1254" s="87"/>
      <c r="F1254" s="93" t="s">
        <v>38</v>
      </c>
      <c r="G1254" s="275">
        <f>Fecha_Base</f>
        <v>0</v>
      </c>
    </row>
    <row r="1255" spans="1:123" ht="24" customHeight="1" x14ac:dyDescent="0.25">
      <c r="A1255" s="276" t="s">
        <v>601</v>
      </c>
      <c r="B1255" s="88" t="str">
        <f>Ubicación</f>
        <v>CAUCETE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3.2.1</v>
      </c>
      <c r="C1257" s="89" t="str">
        <f>IFERROR(VLOOKUP(B1257,Tabla_CyP,2,FALSE),"")</f>
        <v>Vigas, correas, y cerramiento</v>
      </c>
      <c r="D1257" s="94"/>
      <c r="E1257" s="95"/>
      <c r="F1257" s="93" t="s">
        <v>26</v>
      </c>
      <c r="G1257" s="278" t="str">
        <f>IFERROR(VLOOKUP(B1257,Tabla_CyP,4,FALSE),"")</f>
        <v>m2</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3.2.1</v>
      </c>
      <c r="B1299" s="288" t="str">
        <f>C1257</f>
        <v>Vigas, correas, y cerramiento</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ESCUELA SECUNDARIA Bº PIE DE PALO</v>
      </c>
      <c r="C1304" s="87"/>
      <c r="D1304" s="87"/>
      <c r="E1304" s="87"/>
      <c r="F1304" s="93" t="s">
        <v>38</v>
      </c>
      <c r="G1304" s="275">
        <f>Fecha_Base</f>
        <v>0</v>
      </c>
    </row>
    <row r="1305" spans="1:123" ht="24" customHeight="1" x14ac:dyDescent="0.25">
      <c r="A1305" s="276" t="s">
        <v>601</v>
      </c>
      <c r="B1305" s="88" t="str">
        <f>Ubicación</f>
        <v>CAUCETE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3.2.2</v>
      </c>
      <c r="C1307" s="89" t="str">
        <f>IFERROR(VLOOKUP(B1307,Tabla_CyP,2,FALSE),"")</f>
        <v>Estructura metálica de Torre de Tanque</v>
      </c>
      <c r="D1307" s="94"/>
      <c r="E1307" s="95"/>
      <c r="F1307" s="93" t="s">
        <v>26</v>
      </c>
      <c r="G1307" s="278" t="str">
        <f>IFERROR(VLOOKUP(B1307,Tabla_CyP,4,FALSE),"")</f>
        <v>m2</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3.2.2</v>
      </c>
      <c r="B1349" s="288" t="str">
        <f>C1307</f>
        <v>Estructura metálica de Torre de Tanque</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ESCUELA SECUNDARIA Bº PIE DE PALO</v>
      </c>
      <c r="C1354" s="87"/>
      <c r="D1354" s="87"/>
      <c r="E1354" s="87"/>
      <c r="F1354" s="93" t="s">
        <v>38</v>
      </c>
      <c r="G1354" s="275">
        <f>Fecha_Base</f>
        <v>0</v>
      </c>
    </row>
    <row r="1355" spans="1:123" ht="24" customHeight="1" x14ac:dyDescent="0.25">
      <c r="A1355" s="276" t="s">
        <v>601</v>
      </c>
      <c r="B1355" s="88" t="str">
        <f>Ubicación</f>
        <v>CAUCETE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3.2.4</v>
      </c>
      <c r="C1357" s="89" t="str">
        <f>IFERROR(VLOOKUP(B1357,Tabla_CyP,2,FALSE),"")</f>
        <v>Pérgolas metálicas</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3.2.4</v>
      </c>
      <c r="B1399" s="288" t="str">
        <f>C1357</f>
        <v>Pérgolas metálicas</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ESCUELA SECUNDARIA Bº PIE DE PALO</v>
      </c>
      <c r="C1404" s="87"/>
      <c r="D1404" s="87"/>
      <c r="E1404" s="87"/>
      <c r="F1404" s="93" t="s">
        <v>38</v>
      </c>
      <c r="G1404" s="275">
        <f>Fecha_Base</f>
        <v>0</v>
      </c>
    </row>
    <row r="1405" spans="1:7" ht="24" customHeight="1" x14ac:dyDescent="0.25">
      <c r="A1405" s="276" t="s">
        <v>601</v>
      </c>
      <c r="B1405" s="88" t="str">
        <f>Ubicación</f>
        <v>CAUCETE - SAN JUAN</v>
      </c>
      <c r="C1405" s="88"/>
      <c r="D1405" s="94"/>
      <c r="E1405" s="95"/>
      <c r="G1405" s="277"/>
    </row>
    <row r="1406" spans="1:7" ht="24" customHeight="1" x14ac:dyDescent="0.25">
      <c r="A1406" s="276" t="s">
        <v>39</v>
      </c>
      <c r="B1406" s="97">
        <f>IFERROR(VALUE(LEFT(B1407,FIND(".",B1407)-1)),"")</f>
        <v>4</v>
      </c>
      <c r="C1406" s="89" t="str">
        <f>IFERROR(VLOOKUP(B1406,Tabla_CyP,2,FALSE),"")</f>
        <v xml:space="preserve"> ALBAÑILERÍA</v>
      </c>
      <c r="E1406" s="95"/>
      <c r="G1406" s="277"/>
    </row>
    <row r="1407" spans="1:7" ht="24" customHeight="1" x14ac:dyDescent="0.25">
      <c r="A1407" s="276" t="s">
        <v>25</v>
      </c>
      <c r="B1407" s="98" t="str">
        <f>IFERROR(VLOOKUP(COUNTIF($A$1:A1407,"ANALISIS DE PRECIOS"),Tabla_NumeroItem,2,FALSE),"")</f>
        <v>4.1.3</v>
      </c>
      <c r="C1407" s="89" t="str">
        <f>IFERROR(VLOOKUP(B1407,Tabla_CyP,2,FALSE),"")</f>
        <v>Mamposterías  de 0,20 m</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4.1.3</v>
      </c>
      <c r="B1449" s="288" t="str">
        <f>C1407</f>
        <v>Mamposterías  de 0,20 m</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ESCUELA SECUNDARIA Bº PIE DE PALO</v>
      </c>
      <c r="C1454" s="87"/>
      <c r="D1454" s="87"/>
      <c r="E1454" s="87"/>
      <c r="F1454" s="93" t="s">
        <v>38</v>
      </c>
      <c r="G1454" s="275">
        <f>Fecha_Base</f>
        <v>0</v>
      </c>
    </row>
    <row r="1455" spans="1:7" ht="24" customHeight="1" x14ac:dyDescent="0.25">
      <c r="A1455" s="276" t="s">
        <v>601</v>
      </c>
      <c r="B1455" s="88" t="str">
        <f>Ubicación</f>
        <v>CAUCETE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4.2.2</v>
      </c>
      <c r="C1457" s="89" t="str">
        <f>IFERROR(VLOOKUP(B1457,Tabla_CyP,2,FALSE),"")</f>
        <v>Tabiques de  Hº Aº</v>
      </c>
      <c r="D1457" s="94"/>
      <c r="E1457" s="95"/>
      <c r="F1457" s="93" t="s">
        <v>26</v>
      </c>
      <c r="G1457" s="278" t="str">
        <f>IFERROR(VLOOKUP(B1457,Tabla_CyP,4,FALSE),"")</f>
        <v>m2</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4.2.2</v>
      </c>
      <c r="B1499" s="288" t="str">
        <f>C1457</f>
        <v>Tabiques de  Hº Aº</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ESCUELA SECUNDARIA Bº PIE DE PALO</v>
      </c>
      <c r="C1504" s="87"/>
      <c r="D1504" s="87"/>
      <c r="E1504" s="87"/>
      <c r="F1504" s="93" t="s">
        <v>38</v>
      </c>
      <c r="G1504" s="275">
        <f>Fecha_Base</f>
        <v>0</v>
      </c>
    </row>
    <row r="1505" spans="1:123" ht="24" customHeight="1" x14ac:dyDescent="0.25">
      <c r="A1505" s="276" t="s">
        <v>601</v>
      </c>
      <c r="B1505" s="88" t="str">
        <f>Ubicación</f>
        <v>CAUCETE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4.4.1</v>
      </c>
      <c r="C1507" s="89" t="str">
        <f>IFERROR(VLOOKUP(B1507,Tabla_CyP,2,FALSE),"")</f>
        <v>Capa Aisladora Horizontal y Vertical</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4.4.1</v>
      </c>
      <c r="B1549" s="288" t="str">
        <f>C1507</f>
        <v>Capa Aisladora Horizontal y Vertical</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ESCUELA SECUNDARIA Bº PIE DE PALO</v>
      </c>
      <c r="C1554" s="87"/>
      <c r="D1554" s="87"/>
      <c r="E1554" s="87"/>
      <c r="F1554" s="93" t="s">
        <v>38</v>
      </c>
      <c r="G1554" s="275">
        <f>Fecha_Base</f>
        <v>0</v>
      </c>
    </row>
    <row r="1555" spans="1:123" ht="24" customHeight="1" x14ac:dyDescent="0.25">
      <c r="A1555" s="276" t="s">
        <v>601</v>
      </c>
      <c r="B1555" s="88" t="str">
        <f>Ubicación</f>
        <v>CAUCETE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4.5.1</v>
      </c>
      <c r="C1557" s="89" t="str">
        <f>IFERROR(VLOOKUP(B1557,Tabla_CyP,2,FALSE),"")</f>
        <v>Jaharro a la cal  interior y exterior</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4.5.1</v>
      </c>
      <c r="B1599" s="288" t="str">
        <f>C1557</f>
        <v>Jaharro a la cal  interior y exterior</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ESCUELA SECUNDARIA Bº PIE DE PALO</v>
      </c>
      <c r="C1604" s="87"/>
      <c r="D1604" s="87"/>
      <c r="E1604" s="87"/>
      <c r="F1604" s="93" t="s">
        <v>38</v>
      </c>
      <c r="G1604" s="275">
        <f>Fecha_Base</f>
        <v>0</v>
      </c>
    </row>
    <row r="1605" spans="1:123" ht="24" customHeight="1" x14ac:dyDescent="0.25">
      <c r="A1605" s="276" t="s">
        <v>601</v>
      </c>
      <c r="B1605" s="88" t="str">
        <f>Ubicación</f>
        <v>CAUCETE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4.5.2</v>
      </c>
      <c r="C1607" s="89" t="str">
        <f>IFERROR(VLOOKUP(B1607,Tabla_CyP,2,FALSE),"")</f>
        <v>Revoque  impermeable</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4.5.2</v>
      </c>
      <c r="B1649" s="288" t="str">
        <f>C1607</f>
        <v>Revoque  impermeable</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ESCUELA SECUNDARIA Bº PIE DE PALO</v>
      </c>
      <c r="C1654" s="87"/>
      <c r="D1654" s="87"/>
      <c r="E1654" s="87"/>
      <c r="F1654" s="93" t="s">
        <v>38</v>
      </c>
      <c r="G1654" s="275">
        <f>Fecha_Base</f>
        <v>0</v>
      </c>
    </row>
    <row r="1655" spans="1:123" ht="24" customHeight="1" x14ac:dyDescent="0.25">
      <c r="A1655" s="276" t="s">
        <v>601</v>
      </c>
      <c r="B1655" s="88" t="str">
        <f>Ubicación</f>
        <v>CAUCETE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4.5.3</v>
      </c>
      <c r="C1657" s="89" t="str">
        <f>IFERROR(VLOOKUP(B1657,Tabla_CyP,2,FALSE),"")</f>
        <v>Jaharro bajo revestimiento</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4.5.3</v>
      </c>
      <c r="B1699" s="288" t="str">
        <f>C1657</f>
        <v>Jaharro bajo revestimiento</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ESCUELA SECUNDARIA Bº PIE DE PALO</v>
      </c>
      <c r="C1704" s="87"/>
      <c r="D1704" s="87"/>
      <c r="E1704" s="87"/>
      <c r="F1704" s="93" t="s">
        <v>38</v>
      </c>
      <c r="G1704" s="275">
        <f>Fecha_Base</f>
        <v>0</v>
      </c>
    </row>
    <row r="1705" spans="1:123" ht="24" customHeight="1" x14ac:dyDescent="0.25">
      <c r="A1705" s="276" t="s">
        <v>601</v>
      </c>
      <c r="B1705" s="88" t="str">
        <f>Ubicación</f>
        <v>CAUCETE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4.5.4</v>
      </c>
      <c r="C1707" s="89" t="str">
        <f>IFERROR(VLOOKUP(B1707,Tabla_CyP,2,FALSE),"")</f>
        <v>Enlucidos</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4.5.4</v>
      </c>
      <c r="B1749" s="288" t="str">
        <f>C1707</f>
        <v>Enlucidos</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ESCUELA SECUNDARIA Bº PIE DE PALO</v>
      </c>
      <c r="C1754" s="87"/>
      <c r="D1754" s="87"/>
      <c r="E1754" s="87"/>
      <c r="F1754" s="93" t="s">
        <v>38</v>
      </c>
      <c r="G1754" s="275">
        <f>Fecha_Base</f>
        <v>0</v>
      </c>
    </row>
    <row r="1755" spans="1:123" ht="24" customHeight="1" x14ac:dyDescent="0.25">
      <c r="A1755" s="276" t="s">
        <v>601</v>
      </c>
      <c r="B1755" s="88" t="str">
        <f>Ubicación</f>
        <v>CAUCETE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4.6.2</v>
      </c>
      <c r="C1757" s="89" t="str">
        <f>IFERROR(VLOOKUP(B1757,Tabla_CyP,2,FALSE),"")</f>
        <v>De hormigón armado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4.6.2</v>
      </c>
      <c r="B1799" s="288" t="str">
        <f>C1757</f>
        <v>De hormigón armado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ESCUELA SECUNDARIA Bº PIE DE PALO</v>
      </c>
      <c r="C1804" s="87"/>
      <c r="D1804" s="87"/>
      <c r="E1804" s="87"/>
      <c r="F1804" s="93" t="s">
        <v>38</v>
      </c>
      <c r="G1804" s="275">
        <f>Fecha_Base</f>
        <v>0</v>
      </c>
    </row>
    <row r="1805" spans="1:7" ht="24" customHeight="1" x14ac:dyDescent="0.25">
      <c r="A1805" s="276" t="s">
        <v>601</v>
      </c>
      <c r="B1805" s="88" t="str">
        <f>Ubicación</f>
        <v>CAUCETE - SAN JUAN</v>
      </c>
      <c r="C1805" s="88"/>
      <c r="D1805" s="94"/>
      <c r="E1805" s="95"/>
      <c r="G1805" s="277"/>
    </row>
    <row r="1806" spans="1:7" ht="24" customHeight="1" x14ac:dyDescent="0.25">
      <c r="A1806" s="276" t="s">
        <v>39</v>
      </c>
      <c r="B1806" s="97">
        <f>IFERROR(VALUE(LEFT(B1807,FIND(".",B1807)-1)),"")</f>
        <v>4</v>
      </c>
      <c r="C1806" s="89" t="str">
        <f>IFERROR(VLOOKUP(B1806,Tabla_CyP,2,FALSE),"")</f>
        <v xml:space="preserve"> ALBAÑILERÍA</v>
      </c>
      <c r="E1806" s="95"/>
      <c r="G1806" s="277"/>
    </row>
    <row r="1807" spans="1:7" ht="24" customHeight="1" x14ac:dyDescent="0.25">
      <c r="A1807" s="276" t="s">
        <v>25</v>
      </c>
      <c r="B1807" s="98" t="str">
        <f>IFERROR(VLOOKUP(COUNTIF($A$1:A1807,"ANALISIS DE PRECIOS"),Tabla_NumeroItem,2,FALSE),"")</f>
        <v>4.7.1</v>
      </c>
      <c r="C1807" s="89" t="str">
        <f>IFERROR(VLOOKUP(B1807,Tabla_CyP,2,FALSE),"")</f>
        <v>De hormigón</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4.7.1</v>
      </c>
      <c r="B1849" s="288" t="str">
        <f>C1807</f>
        <v>De hormigón</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ESCUELA SECUNDARIA Bº PIE DE PALO</v>
      </c>
      <c r="C1854" s="87"/>
      <c r="D1854" s="87"/>
      <c r="E1854" s="87"/>
      <c r="F1854" s="93" t="s">
        <v>38</v>
      </c>
      <c r="G1854" s="275">
        <f>Fecha_Base</f>
        <v>0</v>
      </c>
    </row>
    <row r="1855" spans="1:7" ht="24" customHeight="1" x14ac:dyDescent="0.25">
      <c r="A1855" s="276" t="s">
        <v>601</v>
      </c>
      <c r="B1855" s="88" t="str">
        <f>Ubicación</f>
        <v>CAUCETE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5.1</v>
      </c>
      <c r="C1857" s="89" t="str">
        <f>IFERROR(VLOOKUP(B1857,Tabla_CyP,2,FALSE),"")</f>
        <v>Cerámico</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5.1</v>
      </c>
      <c r="B1899" s="288" t="str">
        <f>C1857</f>
        <v>Cerámico</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ESCUELA SECUNDARIA Bº PIE DE PALO</v>
      </c>
      <c r="C1904" s="87"/>
      <c r="D1904" s="87"/>
      <c r="E1904" s="87"/>
      <c r="F1904" s="93" t="s">
        <v>38</v>
      </c>
      <c r="G1904" s="275">
        <f>Fecha_Base</f>
        <v>0</v>
      </c>
    </row>
    <row r="1905" spans="1:123" ht="24" customHeight="1" x14ac:dyDescent="0.25">
      <c r="A1905" s="276" t="s">
        <v>601</v>
      </c>
      <c r="B1905" s="88" t="str">
        <f>Ubicación</f>
        <v>CAUCETE - SAN JUAN</v>
      </c>
      <c r="C1905" s="88"/>
      <c r="D1905" s="94"/>
      <c r="E1905" s="95"/>
      <c r="G1905" s="277"/>
    </row>
    <row r="1906" spans="1:123" ht="24" customHeight="1" x14ac:dyDescent="0.25">
      <c r="A1906" s="276" t="s">
        <v>39</v>
      </c>
      <c r="B1906" s="97">
        <f>IFERROR(VALUE(LEFT(B1907,FIND(".",B1907)-1)),"")</f>
        <v>5</v>
      </c>
      <c r="C1906" s="89" t="str">
        <f>IFERROR(VLOOKUP(B1906,Tabla_CyP,2,FALSE),"")</f>
        <v xml:space="preserve"> REVESTIMIENTOS</v>
      </c>
      <c r="E1906" s="95"/>
      <c r="G1906" s="277"/>
    </row>
    <row r="1907" spans="1:123" ht="24" customHeight="1" x14ac:dyDescent="0.25">
      <c r="A1907" s="276" t="s">
        <v>25</v>
      </c>
      <c r="B1907" s="98" t="str">
        <f>IFERROR(VLOOKUP(COUNTIF($A$1:A1907,"ANALISIS DE PRECIOS"),Tabla_NumeroItem,2,FALSE),"")</f>
        <v>5.6</v>
      </c>
      <c r="C1907" s="89" t="str">
        <f>IFERROR(VLOOKUP(B1907,Tabla_CyP,2,FALSE),"")</f>
        <v>Acrílico con color incorporado</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5.6</v>
      </c>
      <c r="B1949" s="288" t="str">
        <f>C1907</f>
        <v>Acrílico con color incorporado</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ESCUELA SECUNDARIA Bº PIE DE PALO</v>
      </c>
      <c r="C1954" s="87"/>
      <c r="D1954" s="87"/>
      <c r="E1954" s="87"/>
      <c r="F1954" s="93" t="s">
        <v>38</v>
      </c>
      <c r="G1954" s="275">
        <f>Fecha_Base</f>
        <v>0</v>
      </c>
    </row>
    <row r="1955" spans="1:123" ht="24" customHeight="1" x14ac:dyDescent="0.25">
      <c r="A1955" s="276" t="s">
        <v>601</v>
      </c>
      <c r="B1955" s="88" t="str">
        <f>Ubicación</f>
        <v>CAUCETE -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6.1.1</v>
      </c>
      <c r="C1957" s="89" t="str">
        <f>IFERROR(VLOOKUP(B1957,Tabla_CyP,2,FALSE),"")</f>
        <v>De hormigón</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6.1.1</v>
      </c>
      <c r="B1999" s="288" t="str">
        <f>C1957</f>
        <v>De hormigón</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ESCUELA SECUNDARIA Bº PIE DE PALO</v>
      </c>
      <c r="C2004" s="87"/>
      <c r="D2004" s="87"/>
      <c r="E2004" s="87"/>
      <c r="F2004" s="93" t="s">
        <v>38</v>
      </c>
      <c r="G2004" s="275">
        <f>Fecha_Base</f>
        <v>0</v>
      </c>
    </row>
    <row r="2005" spans="1:123" ht="24" customHeight="1" x14ac:dyDescent="0.25">
      <c r="A2005" s="276" t="s">
        <v>601</v>
      </c>
      <c r="B2005" s="88" t="str">
        <f>Ubicación</f>
        <v>CAUCETE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6.1.2</v>
      </c>
      <c r="C2007" s="89" t="str">
        <f>IFERROR(VLOOKUP(B2007,Tabla_CyP,2,FALSE),"")</f>
        <v>Pisos de mosaico granítico (0,30 x 0,30)</v>
      </c>
      <c r="D2007" s="94"/>
      <c r="E2007" s="95"/>
      <c r="F2007" s="93" t="s">
        <v>26</v>
      </c>
      <c r="G2007" s="278" t="str">
        <f>IFERROR(VLOOKUP(B2007,Tabla_CyP,4,FALSE),"")</f>
        <v>m2</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6.1.2</v>
      </c>
      <c r="B2049" s="288" t="str">
        <f>C2007</f>
        <v>Pisos de mosaico granítico (0,30 x 0,30)</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ESCUELA SECUNDARIA Bº PIE DE PALO</v>
      </c>
      <c r="C2054" s="87"/>
      <c r="D2054" s="87"/>
      <c r="E2054" s="87"/>
      <c r="F2054" s="93" t="s">
        <v>38</v>
      </c>
      <c r="G2054" s="275">
        <f>Fecha_Base</f>
        <v>0</v>
      </c>
    </row>
    <row r="2055" spans="1:123" ht="24" customHeight="1" x14ac:dyDescent="0.25">
      <c r="A2055" s="276" t="s">
        <v>601</v>
      </c>
      <c r="B2055" s="88" t="str">
        <f>Ubicación</f>
        <v>CAUCETE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6.1.7</v>
      </c>
      <c r="C2057" s="89" t="str">
        <f>IFERROR(VLOOKUP(B2057,Tabla_CyP,2,FALSE),"")</f>
        <v>Zócalos graníticos (0,07x0,30)</v>
      </c>
      <c r="D2057" s="94"/>
      <c r="E2057" s="95"/>
      <c r="F2057" s="93" t="s">
        <v>26</v>
      </c>
      <c r="G2057" s="278" t="str">
        <f>IFERROR(VLOOKUP(B2057,Tabla_CyP,4,FALSE),"")</f>
        <v>ml</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6.1.7</v>
      </c>
      <c r="B2099" s="288" t="str">
        <f>C2057</f>
        <v>Zócalos graníticos (0,07x0,30)</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ESCUELA SECUNDARIA Bº PIE DE PALO</v>
      </c>
      <c r="C2104" s="87"/>
      <c r="D2104" s="87"/>
      <c r="E2104" s="87"/>
      <c r="F2104" s="93" t="s">
        <v>38</v>
      </c>
      <c r="G2104" s="275">
        <f>Fecha_Base</f>
        <v>0</v>
      </c>
    </row>
    <row r="2105" spans="1:123" ht="24" customHeight="1" x14ac:dyDescent="0.25">
      <c r="A2105" s="276" t="s">
        <v>601</v>
      </c>
      <c r="B2105" s="88" t="str">
        <f>Ubicación</f>
        <v>CAUCETE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6.1.10</v>
      </c>
      <c r="C2107" s="89" t="str">
        <f>IFERROR(VLOOKUP(B2107,Tabla_CyP,2,FALSE),"")</f>
        <v>Zócalo cementicio</v>
      </c>
      <c r="D2107" s="94"/>
      <c r="E2107" s="95"/>
      <c r="F2107" s="93" t="s">
        <v>26</v>
      </c>
      <c r="G2107" s="278" t="str">
        <f>IFERROR(VLOOKUP(B2107,Tabla_CyP,4,FALSE),"")</f>
        <v>ml</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6.1.10</v>
      </c>
      <c r="B2149" s="288" t="str">
        <f>C2107</f>
        <v>Zócalo cementicio</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ESCUELA SECUNDARIA Bº PIE DE PALO</v>
      </c>
      <c r="C2154" s="87"/>
      <c r="D2154" s="87"/>
      <c r="E2154" s="87"/>
      <c r="F2154" s="93" t="s">
        <v>38</v>
      </c>
      <c r="G2154" s="275">
        <f>Fecha_Base</f>
        <v>0</v>
      </c>
    </row>
    <row r="2155" spans="1:123" ht="24" customHeight="1" x14ac:dyDescent="0.25">
      <c r="A2155" s="276" t="s">
        <v>601</v>
      </c>
      <c r="B2155" s="88" t="str">
        <f>Ubicación</f>
        <v>CAUCETE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6.1.12</v>
      </c>
      <c r="C2157" s="89" t="str">
        <f>IFERROR(VLOOKUP(B2157,Tabla_CyP,2,FALSE),"")</f>
        <v>Umbrales y solías</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6.1.12</v>
      </c>
      <c r="B2199" s="288" t="str">
        <f>C2157</f>
        <v>Umbrales y solías</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ESCUELA SECUNDARIA Bº PIE DE PALO</v>
      </c>
      <c r="C2204" s="87"/>
      <c r="D2204" s="87"/>
      <c r="E2204" s="87"/>
      <c r="F2204" s="93" t="s">
        <v>38</v>
      </c>
      <c r="G2204" s="275">
        <f>Fecha_Base</f>
        <v>0</v>
      </c>
    </row>
    <row r="2205" spans="1:7" ht="24" customHeight="1" x14ac:dyDescent="0.25">
      <c r="A2205" s="276" t="s">
        <v>601</v>
      </c>
      <c r="B2205" s="88" t="str">
        <f>Ubicación</f>
        <v>CAUCETE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6.2.1</v>
      </c>
      <c r="C2207" s="89" t="str">
        <f>IFERROR(VLOOKUP(B2207,Tabla_CyP,2,FALSE),"")</f>
        <v>De hormigón armado fratasado</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6.2.1</v>
      </c>
      <c r="B2249" s="288" t="str">
        <f>C2207</f>
        <v>De hormigón armado fratasado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ESCUELA SECUNDARIA Bº PIE DE PALO</v>
      </c>
      <c r="C2254" s="87"/>
      <c r="D2254" s="87"/>
      <c r="E2254" s="87"/>
      <c r="F2254" s="93" t="s">
        <v>38</v>
      </c>
      <c r="G2254" s="275">
        <f>Fecha_Base</f>
        <v>0</v>
      </c>
    </row>
    <row r="2255" spans="1:7" ht="24" customHeight="1" x14ac:dyDescent="0.25">
      <c r="A2255" s="276" t="s">
        <v>601</v>
      </c>
      <c r="B2255" s="88" t="str">
        <f>Ubicación</f>
        <v>CAUCETE - SAN JUAN</v>
      </c>
      <c r="C2255" s="88"/>
      <c r="D2255" s="94"/>
      <c r="E2255" s="95"/>
      <c r="G2255" s="277"/>
    </row>
    <row r="2256" spans="1:7" ht="24" customHeight="1" x14ac:dyDescent="0.25">
      <c r="A2256" s="276" t="s">
        <v>39</v>
      </c>
      <c r="B2256" s="97">
        <f>IFERROR(VALUE(LEFT(B2257,FIND(".",B2257)-1)),"")</f>
        <v>6</v>
      </c>
      <c r="C2256" s="89" t="str">
        <f>IFERROR(VLOOKUP(B2256,Tabla_CyP,2,FALSE),"")</f>
        <v xml:space="preserve"> PISOS Y ZÓCALOS</v>
      </c>
      <c r="E2256" s="95"/>
      <c r="G2256" s="277"/>
    </row>
    <row r="2257" spans="1:123" ht="24" customHeight="1" x14ac:dyDescent="0.25">
      <c r="A2257" s="276" t="s">
        <v>25</v>
      </c>
      <c r="B2257" s="98" t="str">
        <f>IFERROR(VLOOKUP(COUNTIF($A$1:A2257,"ANALISIS DE PRECIOS"),Tabla_NumeroItem,2,FALSE),"")</f>
        <v>6.2.2</v>
      </c>
      <c r="C2257" s="89" t="str">
        <f>IFERROR(VLOOKUP(B2257,Tabla_CyP,2,FALSE),"")</f>
        <v>De hormigón fratazado</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6.2.2</v>
      </c>
      <c r="B2299" s="288" t="str">
        <f>C2257</f>
        <v>De hormigón fratazado</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ESCUELA SECUNDARIA Bº PIE DE PALO</v>
      </c>
      <c r="C2304" s="87"/>
      <c r="D2304" s="87"/>
      <c r="E2304" s="87"/>
      <c r="F2304" s="93" t="s">
        <v>38</v>
      </c>
      <c r="G2304" s="275">
        <f>Fecha_Base</f>
        <v>0</v>
      </c>
    </row>
    <row r="2305" spans="1:123" ht="24" customHeight="1" x14ac:dyDescent="0.25">
      <c r="A2305" s="276" t="s">
        <v>601</v>
      </c>
      <c r="B2305" s="88" t="str">
        <f>Ubicación</f>
        <v>CAUCETE - SAN JUAN</v>
      </c>
      <c r="C2305" s="88"/>
      <c r="D2305" s="94"/>
      <c r="E2305" s="95"/>
      <c r="G2305" s="277"/>
    </row>
    <row r="2306" spans="1:123" ht="24" customHeight="1" x14ac:dyDescent="0.25">
      <c r="A2306" s="276" t="s">
        <v>39</v>
      </c>
      <c r="B2306" s="97">
        <f>IFERROR(VALUE(LEFT(B2307,FIND(".",B2307)-1)),"")</f>
        <v>6</v>
      </c>
      <c r="C2306" s="89" t="str">
        <f>IFERROR(VLOOKUP(B2306,Tabla_CyP,2,FALSE),"")</f>
        <v xml:space="preserve"> PISOS Y ZÓCALOS</v>
      </c>
      <c r="E2306" s="95"/>
      <c r="G2306" s="277"/>
    </row>
    <row r="2307" spans="1:123" ht="24" customHeight="1" x14ac:dyDescent="0.25">
      <c r="A2307" s="276" t="s">
        <v>25</v>
      </c>
      <c r="B2307" s="98" t="str">
        <f>IFERROR(VLOOKUP(COUNTIF($A$1:A2307,"ANALISIS DE PRECIOS"),Tabla_NumeroItem,2,FALSE),"")</f>
        <v>6.2.3</v>
      </c>
      <c r="C2307" s="89" t="str">
        <f>IFERROR(VLOOKUP(B2307,Tabla_CyP,2,FALSE),"")</f>
        <v>Piso consolidado de grancilla + fillet</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6.2.3</v>
      </c>
      <c r="B2349" s="288" t="str">
        <f>C2307</f>
        <v>Piso consolidado de grancilla + fillet</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ESCUELA SECUNDARIA Bº PIE DE PALO</v>
      </c>
      <c r="C2354" s="87"/>
      <c r="D2354" s="87"/>
      <c r="E2354" s="87"/>
      <c r="F2354" s="93" t="s">
        <v>38</v>
      </c>
      <c r="G2354" s="275">
        <f>Fecha_Base</f>
        <v>0</v>
      </c>
    </row>
    <row r="2355" spans="1:123" ht="24" customHeight="1" x14ac:dyDescent="0.25">
      <c r="A2355" s="276" t="s">
        <v>601</v>
      </c>
      <c r="B2355" s="88" t="str">
        <f>Ubicación</f>
        <v>CAUCETE - SAN JUAN</v>
      </c>
      <c r="C2355" s="88"/>
      <c r="D2355" s="94"/>
      <c r="E2355" s="95"/>
      <c r="G2355" s="277"/>
    </row>
    <row r="2356" spans="1:123" ht="24" customHeight="1" x14ac:dyDescent="0.25">
      <c r="A2356" s="276" t="s">
        <v>39</v>
      </c>
      <c r="B2356" s="97">
        <f>IFERROR(VALUE(LEFT(B2357,FIND(".",B2357)-1)),"")</f>
        <v>6</v>
      </c>
      <c r="C2356" s="89" t="str">
        <f>IFERROR(VLOOKUP(B2356,Tabla_CyP,2,FALSE),"")</f>
        <v xml:space="preserve"> PISOS Y ZÓCALOS</v>
      </c>
      <c r="E2356" s="95"/>
      <c r="G2356" s="277"/>
    </row>
    <row r="2357" spans="1:123" ht="24" customHeight="1" x14ac:dyDescent="0.25">
      <c r="A2357" s="276" t="s">
        <v>25</v>
      </c>
      <c r="B2357" s="98" t="str">
        <f>IFERROR(VLOOKUP(COUNTIF($A$1:A2357,"ANALISIS DE PRECIOS"),Tabla_NumeroItem,2,FALSE),"")</f>
        <v>6.2.9</v>
      </c>
      <c r="C2357" s="89" t="str">
        <f>IFERROR(VLOOKUP(B2357,Tabla_CyP,2,FALSE),"")</f>
        <v>Zocalo exterior rehundido</v>
      </c>
      <c r="D2357" s="94"/>
      <c r="E2357" s="95"/>
      <c r="F2357" s="93" t="s">
        <v>26</v>
      </c>
      <c r="G2357" s="278" t="str">
        <f>IFERROR(VLOOKUP(B2357,Tabla_CyP,4,FALSE),"")</f>
        <v>ml</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6.2.9</v>
      </c>
      <c r="B2399" s="288" t="str">
        <f>C2357</f>
        <v>Zocalo exterior rehundido</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ESCUELA SECUNDARIA Bº PIE DE PALO</v>
      </c>
      <c r="C2404" s="87"/>
      <c r="D2404" s="87"/>
      <c r="E2404" s="87"/>
      <c r="F2404" s="93" t="s">
        <v>38</v>
      </c>
      <c r="G2404" s="275">
        <f>Fecha_Base</f>
        <v>0</v>
      </c>
    </row>
    <row r="2405" spans="1:123" ht="24" customHeight="1" x14ac:dyDescent="0.25">
      <c r="A2405" s="276" t="s">
        <v>601</v>
      </c>
      <c r="B2405" s="88" t="str">
        <f>Ubicación</f>
        <v>CAUCETE - SAN JUAN</v>
      </c>
      <c r="C2405" s="88"/>
      <c r="D2405" s="94"/>
      <c r="E2405" s="95"/>
      <c r="G2405" s="277"/>
    </row>
    <row r="2406" spans="1:123" ht="24" customHeight="1" x14ac:dyDescent="0.25">
      <c r="A2406" s="276" t="s">
        <v>39</v>
      </c>
      <c r="B2406" s="97">
        <f>IFERROR(VALUE(LEFT(B2407,FIND(".",B2407)-1)),"")</f>
        <v>7</v>
      </c>
      <c r="C2406" s="89" t="str">
        <f>IFERROR(VLOOKUP(B2406,Tabla_CyP,2,FALSE),"")</f>
        <v xml:space="preserve"> MARMOLERÍA</v>
      </c>
      <c r="E2406" s="95"/>
      <c r="G2406" s="277"/>
    </row>
    <row r="2407" spans="1:123" ht="24" customHeight="1" x14ac:dyDescent="0.25">
      <c r="A2407" s="276" t="s">
        <v>25</v>
      </c>
      <c r="B2407" s="98" t="str">
        <f>IFERROR(VLOOKUP(COUNTIF($A$1:A2407,"ANALISIS DE PRECIOS"),Tabla_NumeroItem,2,FALSE),"")</f>
        <v>7.1</v>
      </c>
      <c r="C2407" s="89" t="str">
        <f>IFERROR(VLOOKUP(B2407,Tabla_CyP,2,FALSE),"")</f>
        <v>Mesadas de granito natural</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7.1</v>
      </c>
      <c r="B2449" s="288" t="str">
        <f>C2407</f>
        <v>Mesadas de granito natural</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ESCUELA SECUNDARIA Bº PIE DE PALO</v>
      </c>
      <c r="C2454" s="87"/>
      <c r="D2454" s="87"/>
      <c r="E2454" s="87"/>
      <c r="F2454" s="93" t="s">
        <v>38</v>
      </c>
      <c r="G2454" s="275">
        <f>Fecha_Base</f>
        <v>0</v>
      </c>
    </row>
    <row r="2455" spans="1:123" ht="24" customHeight="1" x14ac:dyDescent="0.25">
      <c r="A2455" s="276" t="s">
        <v>601</v>
      </c>
      <c r="B2455" s="88" t="str">
        <f>Ubicación</f>
        <v>CAUCETE - SAN JUAN</v>
      </c>
      <c r="C2455" s="88"/>
      <c r="D2455" s="94"/>
      <c r="E2455" s="95"/>
      <c r="G2455" s="277"/>
    </row>
    <row r="2456" spans="1:123" ht="24" customHeight="1" x14ac:dyDescent="0.25">
      <c r="A2456" s="276" t="s">
        <v>39</v>
      </c>
      <c r="B2456" s="97">
        <f>IFERROR(VALUE(LEFT(B2457,FIND(".",B2457)-1)),"")</f>
        <v>8</v>
      </c>
      <c r="C2456" s="89" t="str">
        <f>IFERROR(VLOOKUP(B2456,Tabla_CyP,2,FALSE),"")</f>
        <v xml:space="preserve"> CUBIERTAS Y TECHOS</v>
      </c>
      <c r="E2456" s="95"/>
      <c r="G2456" s="277"/>
    </row>
    <row r="2457" spans="1:123" ht="24" customHeight="1" x14ac:dyDescent="0.25">
      <c r="A2457" s="276" t="s">
        <v>25</v>
      </c>
      <c r="B2457" s="98" t="str">
        <f>IFERROR(VLOOKUP(COUNTIF($A$1:A2457,"ANALISIS DE PRECIOS"),Tabla_NumeroItem,2,FALSE),"")</f>
        <v>8.1</v>
      </c>
      <c r="C2457" s="89" t="str">
        <f>IFERROR(VLOOKUP(B2457,Tabla_CyP,2,FALSE),"")</f>
        <v>Sobre losa de hormigón armado</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8.1</v>
      </c>
      <c r="B2499" s="288" t="str">
        <f>C2457</f>
        <v>Sobre losa de hormigón armado</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ESCUELA SECUNDARIA Bº PIE DE PALO</v>
      </c>
      <c r="C2504" s="87"/>
      <c r="D2504" s="87"/>
      <c r="E2504" s="87"/>
      <c r="F2504" s="93" t="s">
        <v>38</v>
      </c>
      <c r="G2504" s="275">
        <f>Fecha_Base</f>
        <v>0</v>
      </c>
    </row>
    <row r="2505" spans="1:123" ht="24" customHeight="1" x14ac:dyDescent="0.25">
      <c r="A2505" s="276" t="s">
        <v>601</v>
      </c>
      <c r="B2505" s="88" t="str">
        <f>Ubicación</f>
        <v>CAUCETE - SAN JUAN</v>
      </c>
      <c r="C2505" s="88"/>
      <c r="D2505" s="94"/>
      <c r="E2505" s="95"/>
      <c r="G2505" s="277"/>
    </row>
    <row r="2506" spans="1:123" ht="24" customHeight="1" x14ac:dyDescent="0.25">
      <c r="A2506" s="276" t="s">
        <v>39</v>
      </c>
      <c r="B2506" s="97">
        <f>IFERROR(VALUE(LEFT(B2507,FIND(".",B2507)-1)),"")</f>
        <v>8</v>
      </c>
      <c r="C2506" s="89" t="str">
        <f>IFERROR(VLOOKUP(B2506,Tabla_CyP,2,FALSE),"")</f>
        <v xml:space="preserve"> CUBIERTAS Y TECHOS</v>
      </c>
      <c r="E2506" s="95"/>
      <c r="G2506" s="277"/>
    </row>
    <row r="2507" spans="1:123" ht="24" customHeight="1" x14ac:dyDescent="0.25">
      <c r="A2507" s="276" t="s">
        <v>25</v>
      </c>
      <c r="B2507" s="98" t="str">
        <f>IFERROR(VLOOKUP(COUNTIF($A$1:A2507,"ANALISIS DE PRECIOS"),Tabla_NumeroItem,2,FALSE),"")</f>
        <v>8.2</v>
      </c>
      <c r="C2507" s="89" t="str">
        <f>IFERROR(VLOOKUP(B2507,Tabla_CyP,2,FALSE),"")</f>
        <v>Cubiertas metálicas (incluída aislaciones)</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8.2</v>
      </c>
      <c r="B2549" s="288" t="str">
        <f>C2507</f>
        <v>Cubiertas metálicas (incluída aislaciones)</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ESCUELA SECUNDARIA Bº PIE DE PALO</v>
      </c>
      <c r="C2554" s="87"/>
      <c r="D2554" s="87"/>
      <c r="E2554" s="87"/>
      <c r="F2554" s="93" t="s">
        <v>38</v>
      </c>
      <c r="G2554" s="275">
        <f>Fecha_Base</f>
        <v>0</v>
      </c>
    </row>
    <row r="2555" spans="1:123" ht="24" customHeight="1" x14ac:dyDescent="0.25">
      <c r="A2555" s="276" t="s">
        <v>601</v>
      </c>
      <c r="B2555" s="88" t="str">
        <f>Ubicación</f>
        <v>CAUCETE - SAN JUAN</v>
      </c>
      <c r="C2555" s="88"/>
      <c r="D2555" s="94"/>
      <c r="E2555" s="95"/>
      <c r="G2555" s="277"/>
    </row>
    <row r="2556" spans="1:123" ht="24" customHeight="1" x14ac:dyDescent="0.25">
      <c r="A2556" s="276" t="s">
        <v>39</v>
      </c>
      <c r="B2556" s="97">
        <f>IFERROR(VALUE(LEFT(B2557,FIND(".",B2557)-1)),"")</f>
        <v>9</v>
      </c>
      <c r="C2556" s="89" t="str">
        <f>IFERROR(VLOOKUP(B2556,Tabla_CyP,2,FALSE),"")</f>
        <v xml:space="preserve"> CIELORRASOS</v>
      </c>
      <c r="E2556" s="95"/>
      <c r="G2556" s="277"/>
    </row>
    <row r="2557" spans="1:123" ht="24" customHeight="1" x14ac:dyDescent="0.25">
      <c r="A2557" s="276" t="s">
        <v>25</v>
      </c>
      <c r="B2557" s="98" t="str">
        <f>IFERROR(VLOOKUP(COUNTIF($A$1:A2557,"ANALISIS DE PRECIOS"),Tabla_NumeroItem,2,FALSE),"")</f>
        <v>9.1.1</v>
      </c>
      <c r="C2557" s="89" t="str">
        <f>IFERROR(VLOOKUP(B2557,Tabla_CyP,2,FALSE),"")</f>
        <v>A la cal</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9.1.1</v>
      </c>
      <c r="B2599" s="288" t="str">
        <f>C2557</f>
        <v>A la cal</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ESCUELA SECUNDARIA Bº PIE DE PALO</v>
      </c>
      <c r="C2604" s="87"/>
      <c r="D2604" s="87"/>
      <c r="E2604" s="87"/>
      <c r="F2604" s="93" t="s">
        <v>38</v>
      </c>
      <c r="G2604" s="275">
        <f>Fecha_Base</f>
        <v>0</v>
      </c>
    </row>
    <row r="2605" spans="1:7" ht="24" customHeight="1" x14ac:dyDescent="0.25">
      <c r="A2605" s="276" t="s">
        <v>601</v>
      </c>
      <c r="B2605" s="88" t="str">
        <f>Ubicación</f>
        <v>CAUCETE - SAN JUAN</v>
      </c>
      <c r="C2605" s="88"/>
      <c r="D2605" s="94"/>
      <c r="E2605" s="95"/>
      <c r="G2605" s="277"/>
    </row>
    <row r="2606" spans="1:7" ht="24" customHeight="1" x14ac:dyDescent="0.25">
      <c r="A2606" s="276" t="s">
        <v>39</v>
      </c>
      <c r="B2606" s="97">
        <f>IFERROR(VALUE(LEFT(B2607,FIND(".",B2607)-1)),"")</f>
        <v>9</v>
      </c>
      <c r="C2606" s="89" t="str">
        <f>IFERROR(VLOOKUP(B2606,Tabla_CyP,2,FALSE),"")</f>
        <v xml:space="preserve"> CIELORRASOS</v>
      </c>
      <c r="E2606" s="95"/>
      <c r="G2606" s="277"/>
    </row>
    <row r="2607" spans="1:7" ht="24" customHeight="1" x14ac:dyDescent="0.25">
      <c r="A2607" s="276" t="s">
        <v>25</v>
      </c>
      <c r="B2607" s="98" t="str">
        <f>IFERROR(VLOOKUP(COUNTIF($A$1:A2607,"ANALISIS DE PRECIOS"),Tabla_NumeroItem,2,FALSE),"")</f>
        <v>9.1.2</v>
      </c>
      <c r="C2607" s="89" t="str">
        <f>IFERROR(VLOOKUP(B2607,Tabla_CyP,2,FALSE),"")</f>
        <v>Al yeso</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9.1.2</v>
      </c>
      <c r="B2649" s="288" t="str">
        <f>C2607</f>
        <v>Al yeso</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ESCUELA SECUNDARIA Bº PIE DE PALO</v>
      </c>
      <c r="C2654" s="87"/>
      <c r="D2654" s="87"/>
      <c r="E2654" s="87"/>
      <c r="F2654" s="93" t="s">
        <v>38</v>
      </c>
      <c r="G2654" s="275">
        <f>Fecha_Base</f>
        <v>0</v>
      </c>
    </row>
    <row r="2655" spans="1:7" ht="24" customHeight="1" x14ac:dyDescent="0.25">
      <c r="A2655" s="276" t="s">
        <v>601</v>
      </c>
      <c r="B2655" s="88" t="str">
        <f>Ubicación</f>
        <v>CAUCETE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10.1.1.1</v>
      </c>
      <c r="C2657" s="89" t="str">
        <f>IFERROR(VLOOKUP(B2657,Tabla_CyP,2,FALSE),"")</f>
        <v>P1</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10.1.1.1</v>
      </c>
      <c r="B2699" s="288" t="str">
        <f>C2657</f>
        <v>P1</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ESCUELA SECUNDARIA Bº PIE DE PALO</v>
      </c>
      <c r="C2704" s="87"/>
      <c r="D2704" s="87"/>
      <c r="E2704" s="87"/>
      <c r="F2704" s="93" t="s">
        <v>38</v>
      </c>
      <c r="G2704" s="275">
        <f>Fecha_Base</f>
        <v>0</v>
      </c>
    </row>
    <row r="2705" spans="1:123" ht="24" customHeight="1" x14ac:dyDescent="0.25">
      <c r="A2705" s="276" t="s">
        <v>601</v>
      </c>
      <c r="B2705" s="88" t="str">
        <f>Ubicación</f>
        <v>CAUCETE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10.1.1.2</v>
      </c>
      <c r="C2707" s="89" t="str">
        <f>IFERROR(VLOOKUP(B2707,Tabla_CyP,2,FALSE),"")</f>
        <v>P2</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10.1.1.2</v>
      </c>
      <c r="B2749" s="288" t="str">
        <f>C2707</f>
        <v>P2</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ESCUELA SECUNDARIA Bº PIE DE PALO</v>
      </c>
      <c r="C2754" s="87"/>
      <c r="D2754" s="87"/>
      <c r="E2754" s="87"/>
      <c r="F2754" s="93" t="s">
        <v>38</v>
      </c>
      <c r="G2754" s="275">
        <f>Fecha_Base</f>
        <v>0</v>
      </c>
    </row>
    <row r="2755" spans="1:123" ht="24" customHeight="1" x14ac:dyDescent="0.25">
      <c r="A2755" s="276" t="s">
        <v>601</v>
      </c>
      <c r="B2755" s="88" t="str">
        <f>Ubicación</f>
        <v>CAUCETE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10.1.1.3</v>
      </c>
      <c r="C2757" s="89" t="str">
        <f>IFERROR(VLOOKUP(B2757,Tabla_CyP,2,FALSE),"")</f>
        <v>P3</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10.1.1.3</v>
      </c>
      <c r="B2799" s="288" t="str">
        <f>C2757</f>
        <v>P3</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ESCUELA SECUNDARIA Bº PIE DE PALO</v>
      </c>
      <c r="C2804" s="87"/>
      <c r="D2804" s="87"/>
      <c r="E2804" s="87"/>
      <c r="F2804" s="93" t="s">
        <v>38</v>
      </c>
      <c r="G2804" s="275">
        <f>Fecha_Base</f>
        <v>0</v>
      </c>
    </row>
    <row r="2805" spans="1:123" ht="24" customHeight="1" x14ac:dyDescent="0.25">
      <c r="A2805" s="276" t="s">
        <v>601</v>
      </c>
      <c r="B2805" s="88" t="str">
        <f>Ubicación</f>
        <v>CAUCETE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10.1.1.4</v>
      </c>
      <c r="C2807" s="89" t="str">
        <f>IFERROR(VLOOKUP(B2807,Tabla_CyP,2,FALSE),"")</f>
        <v>P4</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10.1.1.4</v>
      </c>
      <c r="B2849" s="288" t="str">
        <f>C2807</f>
        <v>P4</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ESCUELA SECUNDARIA Bº PIE DE PALO</v>
      </c>
      <c r="C2854" s="87"/>
      <c r="D2854" s="87"/>
      <c r="E2854" s="87"/>
      <c r="F2854" s="93" t="s">
        <v>38</v>
      </c>
      <c r="G2854" s="275">
        <f>Fecha_Base</f>
        <v>0</v>
      </c>
    </row>
    <row r="2855" spans="1:123" ht="24" customHeight="1" x14ac:dyDescent="0.25">
      <c r="A2855" s="276" t="s">
        <v>601</v>
      </c>
      <c r="B2855" s="88" t="str">
        <f>Ubicación</f>
        <v>CAUCETE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10.1.1.5</v>
      </c>
      <c r="C2857" s="89" t="str">
        <f>IFERROR(VLOOKUP(B2857,Tabla_CyP,2,FALSE),"")</f>
        <v>P5</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10.1.1.5</v>
      </c>
      <c r="B2899" s="288" t="str">
        <f>C2857</f>
        <v>P5</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ESCUELA SECUNDARIA Bº PIE DE PALO</v>
      </c>
      <c r="C2904" s="87"/>
      <c r="D2904" s="87"/>
      <c r="E2904" s="87"/>
      <c r="F2904" s="93" t="s">
        <v>38</v>
      </c>
      <c r="G2904" s="275">
        <f>Fecha_Base</f>
        <v>0</v>
      </c>
    </row>
    <row r="2905" spans="1:123" ht="24" customHeight="1" x14ac:dyDescent="0.25">
      <c r="A2905" s="276" t="s">
        <v>601</v>
      </c>
      <c r="B2905" s="88" t="str">
        <f>Ubicación</f>
        <v>CAUCETE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10.1.1.6</v>
      </c>
      <c r="C2907" s="89" t="str">
        <f>IFERROR(VLOOKUP(B2907,Tabla_CyP,2,FALSE),"")</f>
        <v>P6</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10.1.1.6</v>
      </c>
      <c r="B2949" s="288" t="str">
        <f>C2907</f>
        <v>P6</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ESCUELA SECUNDARIA Bº PIE DE PALO</v>
      </c>
      <c r="C2954" s="87"/>
      <c r="D2954" s="87"/>
      <c r="E2954" s="87"/>
      <c r="F2954" s="93" t="s">
        <v>38</v>
      </c>
      <c r="G2954" s="275">
        <f>Fecha_Base</f>
        <v>0</v>
      </c>
    </row>
    <row r="2955" spans="1:123" ht="24" customHeight="1" x14ac:dyDescent="0.25">
      <c r="A2955" s="276" t="s">
        <v>601</v>
      </c>
      <c r="B2955" s="88" t="str">
        <f>Ubicación</f>
        <v>CAUCETE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10.1.1.7</v>
      </c>
      <c r="C2957" s="89" t="str">
        <f>IFERROR(VLOOKUP(B2957,Tabla_CyP,2,FALSE),"")</f>
        <v>P7</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10.1.1.7</v>
      </c>
      <c r="B2999" s="288" t="str">
        <f>C2957</f>
        <v>P7</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ESCUELA SECUNDARIA Bº PIE DE PALO</v>
      </c>
      <c r="C3004" s="87"/>
      <c r="D3004" s="87"/>
      <c r="E3004" s="87"/>
      <c r="F3004" s="93" t="s">
        <v>38</v>
      </c>
      <c r="G3004" s="275">
        <f>Fecha_Base</f>
        <v>0</v>
      </c>
    </row>
    <row r="3005" spans="1:7" ht="24" customHeight="1" x14ac:dyDescent="0.25">
      <c r="A3005" s="276" t="s">
        <v>601</v>
      </c>
      <c r="B3005" s="88" t="str">
        <f>Ubicación</f>
        <v>CAUCETE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10.1.1.8</v>
      </c>
      <c r="C3007" s="89" t="str">
        <f>IFERROR(VLOOKUP(B3007,Tabla_CyP,2,FALSE),"")</f>
        <v>P8</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10.1.1.8</v>
      </c>
      <c r="B3049" s="288" t="str">
        <f>C3007</f>
        <v>P8</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ESCUELA SECUNDARIA Bº PIE DE PALO</v>
      </c>
      <c r="C3054" s="87"/>
      <c r="D3054" s="87"/>
      <c r="E3054" s="87"/>
      <c r="F3054" s="93" t="s">
        <v>38</v>
      </c>
      <c r="G3054" s="275">
        <f>Fecha_Base</f>
        <v>0</v>
      </c>
    </row>
    <row r="3055" spans="1:7" ht="24" customHeight="1" x14ac:dyDescent="0.25">
      <c r="A3055" s="276" t="s">
        <v>601</v>
      </c>
      <c r="B3055" s="88" t="str">
        <f>Ubicación</f>
        <v>CAUCETE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10.1.1.9</v>
      </c>
      <c r="C3057" s="89" t="str">
        <f>IFERROR(VLOOKUP(B3057,Tabla_CyP,2,FALSE),"")</f>
        <v>P9</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10.1.1.9</v>
      </c>
      <c r="B3099" s="288" t="str">
        <f>C3057</f>
        <v>P9</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ESCUELA SECUNDARIA Bº PIE DE PALO</v>
      </c>
      <c r="C3104" s="87"/>
      <c r="D3104" s="87"/>
      <c r="E3104" s="87"/>
      <c r="F3104" s="93" t="s">
        <v>38</v>
      </c>
      <c r="G3104" s="275">
        <f>Fecha_Base</f>
        <v>0</v>
      </c>
    </row>
    <row r="3105" spans="1:123" ht="24" customHeight="1" x14ac:dyDescent="0.25">
      <c r="A3105" s="276" t="s">
        <v>601</v>
      </c>
      <c r="B3105" s="88" t="str">
        <f>Ubicación</f>
        <v>CAUCETE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10.1.1.10</v>
      </c>
      <c r="C3107" s="89" t="str">
        <f>IFERROR(VLOOKUP(B3107,Tabla_CyP,2,FALSE),"")</f>
        <v>PL</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10.1.1.10</v>
      </c>
      <c r="B3149" s="288" t="str">
        <f>C3107</f>
        <v>PL</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ESCUELA SECUNDARIA Bº PIE DE PALO</v>
      </c>
      <c r="C3154" s="87"/>
      <c r="D3154" s="87"/>
      <c r="E3154" s="87"/>
      <c r="F3154" s="93" t="s">
        <v>38</v>
      </c>
      <c r="G3154" s="275">
        <f>Fecha_Base</f>
        <v>0</v>
      </c>
    </row>
    <row r="3155" spans="1:123" ht="24" customHeight="1" x14ac:dyDescent="0.25">
      <c r="A3155" s="276" t="s">
        <v>601</v>
      </c>
      <c r="B3155" s="88" t="str">
        <f>Ubicación</f>
        <v>CAUCETE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10.1.1.11</v>
      </c>
      <c r="C3157" s="89" t="str">
        <f>IFERROR(VLOOKUP(B3157,Tabla_CyP,2,FALSE),"")</f>
        <v>PL1</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10.1.1.11</v>
      </c>
      <c r="B3199" s="288" t="str">
        <f>C3157</f>
        <v>PL1</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ESCUELA SECUNDARIA Bº PIE DE PALO</v>
      </c>
      <c r="C3204" s="87"/>
      <c r="D3204" s="87"/>
      <c r="E3204" s="87"/>
      <c r="F3204" s="93" t="s">
        <v>38</v>
      </c>
      <c r="G3204" s="275">
        <f>Fecha_Base</f>
        <v>0</v>
      </c>
    </row>
    <row r="3205" spans="1:123" ht="24" customHeight="1" x14ac:dyDescent="0.25">
      <c r="A3205" s="276" t="s">
        <v>601</v>
      </c>
      <c r="B3205" s="88" t="str">
        <f>Ubicación</f>
        <v>CAUCETE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10.1.1.12</v>
      </c>
      <c r="C3207" s="89" t="str">
        <f>IFERROR(VLOOKUP(B3207,Tabla_CyP,2,FALSE),"")</f>
        <v>V2</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10.1.1.12</v>
      </c>
      <c r="B3249" s="288" t="str">
        <f>C3207</f>
        <v>V2</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ESCUELA SECUNDARIA Bº PIE DE PALO</v>
      </c>
      <c r="C3254" s="87"/>
      <c r="D3254" s="87"/>
      <c r="E3254" s="87"/>
      <c r="F3254" s="93" t="s">
        <v>38</v>
      </c>
      <c r="G3254" s="275">
        <f>Fecha_Base</f>
        <v>0</v>
      </c>
    </row>
    <row r="3255" spans="1:123" ht="24" customHeight="1" x14ac:dyDescent="0.25">
      <c r="A3255" s="276" t="s">
        <v>601</v>
      </c>
      <c r="B3255" s="88" t="str">
        <f>Ubicación</f>
        <v>CAUCETE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10.1.1.13</v>
      </c>
      <c r="C3257" s="89" t="str">
        <f>IFERROR(VLOOKUP(B3257,Tabla_CyP,2,FALSE),"")</f>
        <v>V3</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10.1.1.13</v>
      </c>
      <c r="B3299" s="288" t="str">
        <f>C3257</f>
        <v>V3</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ESCUELA SECUNDARIA Bº PIE DE PALO</v>
      </c>
      <c r="C3304" s="87"/>
      <c r="D3304" s="87"/>
      <c r="E3304" s="87"/>
      <c r="F3304" s="93" t="s">
        <v>38</v>
      </c>
      <c r="G3304" s="275">
        <f>Fecha_Base</f>
        <v>0</v>
      </c>
    </row>
    <row r="3305" spans="1:123" ht="24" customHeight="1" x14ac:dyDescent="0.25">
      <c r="A3305" s="276" t="s">
        <v>601</v>
      </c>
      <c r="B3305" s="88" t="str">
        <f>Ubicación</f>
        <v>CAUCETE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10.1.1.14</v>
      </c>
      <c r="C3307" s="89" t="str">
        <f>IFERROR(VLOOKUP(B3307,Tabla_CyP,2,FALSE),"")</f>
        <v>V5</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10.1.1.14</v>
      </c>
      <c r="B3349" s="288" t="str">
        <f>C3307</f>
        <v>V5</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ESCUELA SECUNDARIA Bº PIE DE PALO</v>
      </c>
      <c r="C3354" s="87"/>
      <c r="D3354" s="87"/>
      <c r="E3354" s="87"/>
      <c r="F3354" s="93" t="s">
        <v>38</v>
      </c>
      <c r="G3354" s="275">
        <f>Fecha_Base</f>
        <v>0</v>
      </c>
    </row>
    <row r="3355" spans="1:123" ht="24" customHeight="1" x14ac:dyDescent="0.25">
      <c r="A3355" s="276" t="s">
        <v>601</v>
      </c>
      <c r="B3355" s="88" t="str">
        <f>Ubicación</f>
        <v>CAUCETE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10.1.3</v>
      </c>
      <c r="C3357" s="89" t="str">
        <f>IFERROR(VLOOKUP(B3357,Tabla_CyP,2,FALSE),"")</f>
        <v>Chapa artística microperforada</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10.1.3</v>
      </c>
      <c r="B3399" s="288" t="str">
        <f>C3357</f>
        <v>Chapa artística microperforada</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ESCUELA SECUNDARIA Bº PIE DE PALO</v>
      </c>
      <c r="C3404" s="87"/>
      <c r="D3404" s="87"/>
      <c r="E3404" s="87"/>
      <c r="F3404" s="93" t="s">
        <v>38</v>
      </c>
      <c r="G3404" s="275">
        <f>Fecha_Base</f>
        <v>0</v>
      </c>
    </row>
    <row r="3405" spans="1:7" ht="24" customHeight="1" x14ac:dyDescent="0.25">
      <c r="A3405" s="276" t="s">
        <v>601</v>
      </c>
      <c r="B3405" s="88" t="str">
        <f>Ubicación</f>
        <v>CAUCETE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10.1.5</v>
      </c>
      <c r="C3407" s="89" t="str">
        <f>IFERROR(VLOOKUP(B3407,Tabla_CyP,2,FALSE),"")</f>
        <v>Malla de seguridad</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10.1.5</v>
      </c>
      <c r="B3449" s="288" t="str">
        <f>C3407</f>
        <v>Malla de seguridad</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ESCUELA SECUNDARIA Bº PIE DE PALO</v>
      </c>
      <c r="C3454" s="87"/>
      <c r="D3454" s="87"/>
      <c r="E3454" s="87"/>
      <c r="F3454" s="93" t="s">
        <v>38</v>
      </c>
      <c r="G3454" s="275">
        <f>Fecha_Base</f>
        <v>0</v>
      </c>
    </row>
    <row r="3455" spans="1:7" ht="24" customHeight="1" x14ac:dyDescent="0.25">
      <c r="A3455" s="276" t="s">
        <v>601</v>
      </c>
      <c r="B3455" s="88" t="str">
        <f>Ubicación</f>
        <v>CAUCETE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10.2.1</v>
      </c>
      <c r="C3457" s="89" t="str">
        <f>IFERROR(VLOOKUP(B3457,Tabla_CyP,2,FALSE),"")</f>
        <v>V1</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10.2.1</v>
      </c>
      <c r="B3499" s="288" t="str">
        <f>C3457</f>
        <v>V1</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ESCUELA SECUNDARIA Bº PIE DE PALO</v>
      </c>
      <c r="C3504" s="87"/>
      <c r="D3504" s="87"/>
      <c r="E3504" s="87"/>
      <c r="F3504" s="93" t="s">
        <v>38</v>
      </c>
      <c r="G3504" s="275">
        <f>Fecha_Base</f>
        <v>0</v>
      </c>
    </row>
    <row r="3505" spans="1:123" ht="24" customHeight="1" x14ac:dyDescent="0.25">
      <c r="A3505" s="276" t="s">
        <v>601</v>
      </c>
      <c r="B3505" s="88" t="str">
        <f>Ubicación</f>
        <v>CAUCETE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10.4</v>
      </c>
      <c r="C3507" s="89" t="str">
        <f>IFERROR(VLOOKUP(B3507,Tabla_CyP,2,FALSE),"")</f>
        <v>Muebles fijos</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10.4</v>
      </c>
      <c r="B3549" s="288" t="str">
        <f>C3507</f>
        <v>Muebles fijos</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ESCUELA SECUNDARIA Bº PIE DE PALO</v>
      </c>
      <c r="C3554" s="87"/>
      <c r="D3554" s="87"/>
      <c r="E3554" s="87"/>
      <c r="F3554" s="93" t="s">
        <v>38</v>
      </c>
      <c r="G3554" s="275">
        <f>Fecha_Base</f>
        <v>0</v>
      </c>
    </row>
    <row r="3555" spans="1:123" ht="24" customHeight="1" x14ac:dyDescent="0.25">
      <c r="A3555" s="276" t="s">
        <v>601</v>
      </c>
      <c r="B3555" s="88" t="str">
        <f>Ubicación</f>
        <v>CAUCETE - SAN JUAN</v>
      </c>
      <c r="C3555" s="88"/>
      <c r="D3555" s="94"/>
      <c r="E3555" s="95"/>
      <c r="G3555" s="277"/>
    </row>
    <row r="3556" spans="1:123" ht="24" customHeight="1" x14ac:dyDescent="0.25">
      <c r="A3556" s="276" t="s">
        <v>39</v>
      </c>
      <c r="B3556" s="97">
        <f>IFERROR(VALUE(LEFT(B3557,FIND(".",B3557)-1)),"")</f>
        <v>11</v>
      </c>
      <c r="C3556" s="89" t="str">
        <f>IFERROR(VLOOKUP(B3556,Tabla_CyP,2,FALSE),"")</f>
        <v xml:space="preserve"> INSTALACIÓN ELÉCTRICA</v>
      </c>
      <c r="E3556" s="95"/>
      <c r="G3556" s="277"/>
    </row>
    <row r="3557" spans="1:123" ht="24" customHeight="1" x14ac:dyDescent="0.25">
      <c r="A3557" s="276" t="s">
        <v>25</v>
      </c>
      <c r="B3557" s="98" t="str">
        <f>IFERROR(VLOOKUP(COUNTIF($A$1:A3557,"ANALISIS DE PRECIOS"),Tabla_NumeroItem,2,FALSE),"")</f>
        <v>11.1.1</v>
      </c>
      <c r="C3557" s="89" t="str">
        <f>IFERROR(VLOOKUP(B3557,Tabla_CyP,2,FALSE),"")</f>
        <v>BOMBA CENTRIFUGA 1 HP</v>
      </c>
      <c r="D3557" s="94"/>
      <c r="E3557" s="95"/>
      <c r="F3557" s="93" t="s">
        <v>26</v>
      </c>
      <c r="G3557" s="278" t="str">
        <f>IFERROR(VLOOKUP(B3557,Tabla_CyP,4,FALSE),"")</f>
        <v>Un.</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11.1.1</v>
      </c>
      <c r="B3599" s="288" t="str">
        <f>C3557</f>
        <v>BOMBA CENTRIFUGA 1 HP</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ESCUELA SECUNDARIA Bº PIE DE PALO</v>
      </c>
      <c r="C3604" s="87"/>
      <c r="D3604" s="87"/>
      <c r="E3604" s="87"/>
      <c r="F3604" s="93" t="s">
        <v>38</v>
      </c>
      <c r="G3604" s="275">
        <f>Fecha_Base</f>
        <v>0</v>
      </c>
    </row>
    <row r="3605" spans="1:123" ht="24" customHeight="1" x14ac:dyDescent="0.25">
      <c r="A3605" s="276" t="s">
        <v>601</v>
      </c>
      <c r="B3605" s="88" t="str">
        <f>Ubicación</f>
        <v>CAUCETE - SAN JUAN</v>
      </c>
      <c r="C3605" s="88"/>
      <c r="D3605" s="94"/>
      <c r="E3605" s="95"/>
      <c r="G3605" s="277"/>
    </row>
    <row r="3606" spans="1:123" ht="24" customHeight="1" x14ac:dyDescent="0.25">
      <c r="A3606" s="276" t="s">
        <v>39</v>
      </c>
      <c r="B3606" s="97">
        <f>IFERROR(VALUE(LEFT(B3607,FIND(".",B3607)-1)),"")</f>
        <v>11</v>
      </c>
      <c r="C3606" s="89" t="str">
        <f>IFERROR(VLOOKUP(B3606,Tabla_CyP,2,FALSE),"")</f>
        <v xml:space="preserve"> INSTALACIÓN ELÉCTRICA</v>
      </c>
      <c r="E3606" s="95"/>
      <c r="G3606" s="277"/>
    </row>
    <row r="3607" spans="1:123" ht="24" customHeight="1" x14ac:dyDescent="0.25">
      <c r="A3607" s="276" t="s">
        <v>25</v>
      </c>
      <c r="B3607" s="98" t="str">
        <f>IFERROR(VLOOKUP(COUNTIF($A$1:A3607,"ANALISIS DE PRECIOS"),Tabla_NumeroItem,2,FALSE),"")</f>
        <v>11.2.1</v>
      </c>
      <c r="C3607" s="89" t="str">
        <f>IFERROR(VLOOKUP(B3607,Tabla_CyP,2,FALSE),"")</f>
        <v>Llave 1 pto. Jeluz</v>
      </c>
      <c r="D3607" s="94"/>
      <c r="E3607" s="95"/>
      <c r="F3607" s="93" t="s">
        <v>26</v>
      </c>
      <c r="G3607" s="278" t="str">
        <f>IFERROR(VLOOKUP(B3607,Tabla_CyP,4,FALSE),"")</f>
        <v>Un.</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11.2.1</v>
      </c>
      <c r="B3649" s="288" t="str">
        <f>C3607</f>
        <v>Llave 1 pto. Jeluz</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ESCUELA SECUNDARIA Bº PIE DE PALO</v>
      </c>
      <c r="C3654" s="87"/>
      <c r="D3654" s="87"/>
      <c r="E3654" s="87"/>
      <c r="F3654" s="93" t="s">
        <v>38</v>
      </c>
      <c r="G3654" s="275">
        <f>Fecha_Base</f>
        <v>0</v>
      </c>
    </row>
    <row r="3655" spans="1:123" ht="24" customHeight="1" x14ac:dyDescent="0.25">
      <c r="A3655" s="276" t="s">
        <v>601</v>
      </c>
      <c r="B3655" s="88" t="str">
        <f>Ubicación</f>
        <v>CAUCETE - SAN JUAN</v>
      </c>
      <c r="C3655" s="88"/>
      <c r="D3655" s="94"/>
      <c r="E3655" s="95"/>
      <c r="G3655" s="277"/>
    </row>
    <row r="3656" spans="1:123" ht="24" customHeight="1" x14ac:dyDescent="0.25">
      <c r="A3656" s="276" t="s">
        <v>39</v>
      </c>
      <c r="B3656" s="97">
        <f>IFERROR(VALUE(LEFT(B3657,FIND(".",B3657)-1)),"")</f>
        <v>11</v>
      </c>
      <c r="C3656" s="89" t="str">
        <f>IFERROR(VLOOKUP(B3656,Tabla_CyP,2,FALSE),"")</f>
        <v xml:space="preserve"> INSTALACIÓN ELÉCTRICA</v>
      </c>
      <c r="E3656" s="95"/>
      <c r="G3656" s="277"/>
    </row>
    <row r="3657" spans="1:123" ht="24" customHeight="1" x14ac:dyDescent="0.25">
      <c r="A3657" s="276" t="s">
        <v>25</v>
      </c>
      <c r="B3657" s="98" t="str">
        <f>IFERROR(VLOOKUP(COUNTIF($A$1:A3657,"ANALISIS DE PRECIOS"),Tabla_NumeroItem,2,FALSE),"")</f>
        <v>11.2.2</v>
      </c>
      <c r="C3657" s="89" t="str">
        <f>IFERROR(VLOOKUP(B3657,Tabla_CyP,2,FALSE),"")</f>
        <v>Llave combinación</v>
      </c>
      <c r="D3657" s="94"/>
      <c r="E3657" s="95"/>
      <c r="F3657" s="93" t="s">
        <v>26</v>
      </c>
      <c r="G3657" s="278" t="str">
        <f>IFERROR(VLOOKUP(B3657,Tabla_CyP,4,FALSE),"")</f>
        <v>Un.</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11.2.2</v>
      </c>
      <c r="B3699" s="288" t="str">
        <f>C3657</f>
        <v>Llave combinación</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ESCUELA SECUNDARIA Bº PIE DE PALO</v>
      </c>
      <c r="C3704" s="87"/>
      <c r="D3704" s="87"/>
      <c r="E3704" s="87"/>
      <c r="F3704" s="93" t="s">
        <v>38</v>
      </c>
      <c r="G3704" s="275">
        <f>Fecha_Base</f>
        <v>0</v>
      </c>
    </row>
    <row r="3705" spans="1:123" ht="24" customHeight="1" x14ac:dyDescent="0.25">
      <c r="A3705" s="276" t="s">
        <v>601</v>
      </c>
      <c r="B3705" s="88" t="str">
        <f>Ubicación</f>
        <v>CAUCETE - SAN JUAN</v>
      </c>
      <c r="C3705" s="88"/>
      <c r="D3705" s="94"/>
      <c r="E3705" s="95"/>
      <c r="G3705" s="277"/>
    </row>
    <row r="3706" spans="1:123" ht="24" customHeight="1" x14ac:dyDescent="0.25">
      <c r="A3706" s="276" t="s">
        <v>39</v>
      </c>
      <c r="B3706" s="97">
        <f>IFERROR(VALUE(LEFT(B3707,FIND(".",B3707)-1)),"")</f>
        <v>11</v>
      </c>
      <c r="C3706" s="89" t="str">
        <f>IFERROR(VLOOKUP(B3706,Tabla_CyP,2,FALSE),"")</f>
        <v xml:space="preserve"> INSTALACIÓN ELÉCTRICA</v>
      </c>
      <c r="E3706" s="95"/>
      <c r="G3706" s="277"/>
    </row>
    <row r="3707" spans="1:123" ht="24" customHeight="1" x14ac:dyDescent="0.25">
      <c r="A3707" s="276" t="s">
        <v>25</v>
      </c>
      <c r="B3707" s="98" t="str">
        <f>IFERROR(VLOOKUP(COUNTIF($A$1:A3707,"ANALISIS DE PRECIOS"),Tabla_NumeroItem,2,FALSE),"")</f>
        <v>11.2.3</v>
      </c>
      <c r="C3707" s="89" t="str">
        <f>IFERROR(VLOOKUP(B3707,Tabla_CyP,2,FALSE),"")</f>
        <v>Toma Monofásico 10A  Exterior Exult (doble)</v>
      </c>
      <c r="D3707" s="94"/>
      <c r="E3707" s="95"/>
      <c r="F3707" s="93" t="s">
        <v>26</v>
      </c>
      <c r="G3707" s="278" t="str">
        <f>IFERROR(VLOOKUP(B3707,Tabla_CyP,4,FALSE),"")</f>
        <v>Un.</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11.2.3</v>
      </c>
      <c r="B3749" s="288" t="str">
        <f>C3707</f>
        <v>Toma Monofásico 10A  Exterior Exult (doble)</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ESCUELA SECUNDARIA Bº PIE DE PALO</v>
      </c>
      <c r="C3754" s="87"/>
      <c r="D3754" s="87"/>
      <c r="E3754" s="87"/>
      <c r="F3754" s="93" t="s">
        <v>38</v>
      </c>
      <c r="G3754" s="275">
        <f>Fecha_Base</f>
        <v>0</v>
      </c>
    </row>
    <row r="3755" spans="1:123" ht="24" customHeight="1" x14ac:dyDescent="0.25">
      <c r="A3755" s="276" t="s">
        <v>601</v>
      </c>
      <c r="B3755" s="88" t="str">
        <f>Ubicación</f>
        <v>CAUCETE - SAN JUAN</v>
      </c>
      <c r="C3755" s="88"/>
      <c r="D3755" s="94"/>
      <c r="E3755" s="95"/>
      <c r="G3755" s="277"/>
    </row>
    <row r="3756" spans="1:123" ht="24" customHeight="1" x14ac:dyDescent="0.25">
      <c r="A3756" s="276" t="s">
        <v>39</v>
      </c>
      <c r="B3756" s="97">
        <f>IFERROR(VALUE(LEFT(B3757,FIND(".",B3757)-1)),"")</f>
        <v>11</v>
      </c>
      <c r="C3756" s="89" t="str">
        <f>IFERROR(VLOOKUP(B3756,Tabla_CyP,2,FALSE),"")</f>
        <v xml:space="preserve"> INSTALACIÓN ELÉCTRICA</v>
      </c>
      <c r="E3756" s="95"/>
      <c r="G3756" s="277"/>
    </row>
    <row r="3757" spans="1:123" ht="24" customHeight="1" x14ac:dyDescent="0.25">
      <c r="A3757" s="276" t="s">
        <v>25</v>
      </c>
      <c r="B3757" s="98" t="str">
        <f>IFERROR(VLOOKUP(COUNTIF($A$1:A3757,"ANALISIS DE PRECIOS"),Tabla_NumeroItem,2,FALSE),"")</f>
        <v>11.2.4</v>
      </c>
      <c r="C3757" s="89" t="str">
        <f>IFERROR(VLOOKUP(B3757,Tabla_CyP,2,FALSE),"")</f>
        <v>Toma Monofásico 20A  Exterior Exult</v>
      </c>
      <c r="D3757" s="94"/>
      <c r="E3757" s="95"/>
      <c r="F3757" s="93" t="s">
        <v>26</v>
      </c>
      <c r="G3757" s="278" t="str">
        <f>IFERROR(VLOOKUP(B3757,Tabla_CyP,4,FALSE),"")</f>
        <v>Un.</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11.2.4</v>
      </c>
      <c r="B3799" s="288" t="str">
        <f>C3757</f>
        <v>Toma Monofásico 20A  Exterior Exult</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ESCUELA SECUNDARIA Bº PIE DE PALO</v>
      </c>
      <c r="C3804" s="87"/>
      <c r="D3804" s="87"/>
      <c r="E3804" s="87"/>
      <c r="F3804" s="93" t="s">
        <v>38</v>
      </c>
      <c r="G3804" s="275">
        <f>Fecha_Base</f>
        <v>0</v>
      </c>
    </row>
    <row r="3805" spans="1:7" ht="24" customHeight="1" x14ac:dyDescent="0.25">
      <c r="A3805" s="276" t="s">
        <v>601</v>
      </c>
      <c r="B3805" s="88" t="str">
        <f>Ubicación</f>
        <v>CAUCETE - SAN JUAN</v>
      </c>
      <c r="C3805" s="88"/>
      <c r="D3805" s="94"/>
      <c r="E3805" s="95"/>
      <c r="G3805" s="277"/>
    </row>
    <row r="3806" spans="1:7" ht="24" customHeight="1" x14ac:dyDescent="0.25">
      <c r="A3806" s="276" t="s">
        <v>39</v>
      </c>
      <c r="B3806" s="97">
        <f>IFERROR(VALUE(LEFT(B3807,FIND(".",B3807)-1)),"")</f>
        <v>11</v>
      </c>
      <c r="C3806" s="89" t="str">
        <f>IFERROR(VLOOKUP(B3806,Tabla_CyP,2,FALSE),"")</f>
        <v xml:space="preserve"> INSTALACIÓN ELÉCTRICA</v>
      </c>
      <c r="E3806" s="95"/>
      <c r="G3806" s="277"/>
    </row>
    <row r="3807" spans="1:7" ht="24" customHeight="1" x14ac:dyDescent="0.25">
      <c r="A3807" s="276" t="s">
        <v>25</v>
      </c>
      <c r="B3807" s="98" t="str">
        <f>IFERROR(VLOOKUP(COUNTIF($A$1:A3807,"ANALISIS DE PRECIOS"),Tabla_NumeroItem,2,FALSE),"")</f>
        <v>11.2.5</v>
      </c>
      <c r="C3807" s="89" t="str">
        <f>IFERROR(VLOOKUP(B3807,Tabla_CyP,2,FALSE),"")</f>
        <v>Pulsador timbre</v>
      </c>
      <c r="D3807" s="94"/>
      <c r="E3807" s="95"/>
      <c r="F3807" s="93" t="s">
        <v>26</v>
      </c>
      <c r="G3807" s="278" t="str">
        <f>IFERROR(VLOOKUP(B3807,Tabla_CyP,4,FALSE),"")</f>
        <v>Un.</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11.2.5</v>
      </c>
      <c r="B3849" s="288" t="str">
        <f>C3807</f>
        <v>Pulsador timbre</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ESCUELA SECUNDARIA Bº PIE DE PALO</v>
      </c>
      <c r="C3854" s="87"/>
      <c r="D3854" s="87"/>
      <c r="E3854" s="87"/>
      <c r="F3854" s="93" t="s">
        <v>38</v>
      </c>
      <c r="G3854" s="275">
        <f>Fecha_Base</f>
        <v>0</v>
      </c>
    </row>
    <row r="3855" spans="1:7" ht="24" customHeight="1" x14ac:dyDescent="0.25">
      <c r="A3855" s="276" t="s">
        <v>601</v>
      </c>
      <c r="B3855" s="88" t="str">
        <f>Ubicación</f>
        <v>CAUCETE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11.2.6</v>
      </c>
      <c r="C3857" s="89" t="str">
        <f>IFERROR(VLOOKUP(B3857,Tabla_CyP,2,FALSE),"")</f>
        <v>Timbre común Domiciliario</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11.2.6</v>
      </c>
      <c r="B3899" s="288" t="str">
        <f>C3857</f>
        <v>Timbre común Domiciliario</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ESCUELA SECUNDARIA Bº PIE DE PALO</v>
      </c>
      <c r="C3904" s="87"/>
      <c r="D3904" s="87"/>
      <c r="E3904" s="87"/>
      <c r="F3904" s="93" t="s">
        <v>38</v>
      </c>
      <c r="G3904" s="275">
        <f>Fecha_Base</f>
        <v>0</v>
      </c>
    </row>
    <row r="3905" spans="1:123" ht="24" customHeight="1" x14ac:dyDescent="0.25">
      <c r="A3905" s="276" t="s">
        <v>601</v>
      </c>
      <c r="B3905" s="88" t="str">
        <f>Ubicación</f>
        <v>CAUCETE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11.2.7</v>
      </c>
      <c r="C3907" s="89" t="str">
        <f>IFERROR(VLOOKUP(B3907,Tabla_CyP,2,FALSE),"")</f>
        <v>Caja chapa 18 rectangular</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11.2.7</v>
      </c>
      <c r="B3949" s="288" t="str">
        <f>C3907</f>
        <v>Caja chapa 18 rectangular</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ESCUELA SECUNDARIA Bº PIE DE PALO</v>
      </c>
      <c r="C3954" s="87"/>
      <c r="D3954" s="87"/>
      <c r="E3954" s="87"/>
      <c r="F3954" s="93" t="s">
        <v>38</v>
      </c>
      <c r="G3954" s="275">
        <f>Fecha_Base</f>
        <v>0</v>
      </c>
    </row>
    <row r="3955" spans="1:123" ht="24" customHeight="1" x14ac:dyDescent="0.25">
      <c r="A3955" s="276" t="s">
        <v>601</v>
      </c>
      <c r="B3955" s="88" t="str">
        <f>Ubicación</f>
        <v>CAUCETE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11.2.8</v>
      </c>
      <c r="C3957" s="89" t="str">
        <f>IFERROR(VLOOKUP(B3957,Tabla_CyP,2,FALSE),"")</f>
        <v xml:space="preserve">Caja chapa 18 octogonal grande </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11.2.8</v>
      </c>
      <c r="B3999" s="288" t="str">
        <f>C3957</f>
        <v xml:space="preserve">Caja chapa 18 octogonal grande </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ESCUELA SECUNDARIA Bº PIE DE PALO</v>
      </c>
      <c r="C4004" s="87"/>
      <c r="D4004" s="87"/>
      <c r="E4004" s="87"/>
      <c r="F4004" s="93" t="s">
        <v>38</v>
      </c>
      <c r="G4004" s="275">
        <f>Fecha_Base</f>
        <v>0</v>
      </c>
    </row>
    <row r="4005" spans="1:123" ht="24" customHeight="1" x14ac:dyDescent="0.25">
      <c r="A4005" s="276" t="s">
        <v>601</v>
      </c>
      <c r="B4005" s="88" t="str">
        <f>Ubicación</f>
        <v>CAUCETE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11.2.9</v>
      </c>
      <c r="C4007" s="89" t="str">
        <f>IFERROR(VLOOKUP(B4007,Tabla_CyP,2,FALSE),"")</f>
        <v>Caja chapa 18 octogonal chica</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11.2.9</v>
      </c>
      <c r="B4049" s="288" t="str">
        <f>C4007</f>
        <v>Caja chapa 18 octogonal chica</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ESCUELA SECUNDARIA Bº PIE DE PALO</v>
      </c>
      <c r="C4054" s="87"/>
      <c r="D4054" s="87"/>
      <c r="E4054" s="87"/>
      <c r="F4054" s="93" t="s">
        <v>38</v>
      </c>
      <c r="G4054" s="275">
        <f>Fecha_Base</f>
        <v>0</v>
      </c>
    </row>
    <row r="4055" spans="1:123" ht="24" customHeight="1" x14ac:dyDescent="0.25">
      <c r="A4055" s="276" t="s">
        <v>601</v>
      </c>
      <c r="B4055" s="88" t="str">
        <f>Ubicación</f>
        <v>CAUCETE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11.2.10</v>
      </c>
      <c r="C4057" s="89" t="str">
        <f>IFERROR(VLOOKUP(B4057,Tabla_CyP,2,FALSE),"")</f>
        <v>Caja conexión P=7 10 x 10 x 5</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11.2.10</v>
      </c>
      <c r="B4099" s="288" t="str">
        <f>C4057</f>
        <v>Caja conexión P=7 10 x 10 x 5</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ESCUELA SECUNDARIA Bº PIE DE PALO</v>
      </c>
      <c r="C4104" s="87"/>
      <c r="D4104" s="87"/>
      <c r="E4104" s="87"/>
      <c r="F4104" s="93" t="s">
        <v>38</v>
      </c>
      <c r="G4104" s="275">
        <f>Fecha_Base</f>
        <v>0</v>
      </c>
    </row>
    <row r="4105" spans="1:123" ht="24" customHeight="1" x14ac:dyDescent="0.25">
      <c r="A4105" s="276" t="s">
        <v>601</v>
      </c>
      <c r="B4105" s="88" t="str">
        <f>Ubicación</f>
        <v>CAUCETE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11.2.11</v>
      </c>
      <c r="C4107" s="89" t="str">
        <f>IFERROR(VLOOKUP(B4107,Tabla_CyP,2,FALSE),"")</f>
        <v>Caja conexión P=7 15 x 15</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11.2.11</v>
      </c>
      <c r="B4149" s="288" t="str">
        <f>C4107</f>
        <v>Caja conexión P=7 15 x 15</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ESCUELA SECUNDARIA Bº PIE DE PALO</v>
      </c>
      <c r="C4154" s="87"/>
      <c r="D4154" s="87"/>
      <c r="E4154" s="87"/>
      <c r="F4154" s="93" t="s">
        <v>38</v>
      </c>
      <c r="G4154" s="275">
        <f>Fecha_Base</f>
        <v>0</v>
      </c>
    </row>
    <row r="4155" spans="1:123" ht="24" customHeight="1" x14ac:dyDescent="0.25">
      <c r="A4155" s="276" t="s">
        <v>601</v>
      </c>
      <c r="B4155" s="88" t="str">
        <f>Ubicación</f>
        <v>CAUCETE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11.2.12</v>
      </c>
      <c r="C4157" s="89" t="str">
        <f>IFERROR(VLOOKUP(B4157,Tabla_CyP,2,FALSE),"")</f>
        <v>Caja conexión P=7 20 x 20</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11.2.12</v>
      </c>
      <c r="B4199" s="288" t="str">
        <f>C4157</f>
        <v>Caja conexión P=7 20 x 20</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ESCUELA SECUNDARIA Bº PIE DE PALO</v>
      </c>
      <c r="C4204" s="87"/>
      <c r="D4204" s="87"/>
      <c r="E4204" s="87"/>
      <c r="F4204" s="93" t="s">
        <v>38</v>
      </c>
      <c r="G4204" s="275">
        <f>Fecha_Base</f>
        <v>0</v>
      </c>
    </row>
    <row r="4205" spans="1:7" ht="24" customHeight="1" x14ac:dyDescent="0.25">
      <c r="A4205" s="276" t="s">
        <v>601</v>
      </c>
      <c r="B4205" s="88" t="str">
        <f>Ubicación</f>
        <v>CAUCETE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11.2.13</v>
      </c>
      <c r="C4207" s="89" t="str">
        <f>IFERROR(VLOOKUP(B4207,Tabla_CyP,2,FALSE),"")</f>
        <v>Ganchos "U" c/tuercas para cajas</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11.2.13</v>
      </c>
      <c r="B4249" s="288" t="str">
        <f>C4207</f>
        <v>Ganchos "U" c/tuercas para cajas</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ESCUELA SECUNDARIA Bº PIE DE PALO</v>
      </c>
      <c r="C4254" s="87"/>
      <c r="D4254" s="87"/>
      <c r="E4254" s="87"/>
      <c r="F4254" s="93" t="s">
        <v>38</v>
      </c>
      <c r="G4254" s="275">
        <f>Fecha_Base</f>
        <v>0</v>
      </c>
    </row>
    <row r="4255" spans="1:7" ht="24" customHeight="1" x14ac:dyDescent="0.25">
      <c r="A4255" s="276" t="s">
        <v>601</v>
      </c>
      <c r="B4255" s="88" t="str">
        <f>Ubicación</f>
        <v>CAUCETE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11.2.14</v>
      </c>
      <c r="C4257" s="89" t="str">
        <f>IFERROR(VLOOKUP(B4257,Tabla_CyP,2,FALSE),"")</f>
        <v>Conector 3/4" zincado a rosca</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11.2.14</v>
      </c>
      <c r="B4299" s="288" t="str">
        <f>C4257</f>
        <v>Conector 3/4" zincado a rosca</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ESCUELA SECUNDARIA Bº PIE DE PALO</v>
      </c>
      <c r="C4304" s="87"/>
      <c r="D4304" s="87"/>
      <c r="E4304" s="87"/>
      <c r="F4304" s="93" t="s">
        <v>38</v>
      </c>
      <c r="G4304" s="275">
        <f>Fecha_Base</f>
        <v>0</v>
      </c>
    </row>
    <row r="4305" spans="1:123" ht="24" customHeight="1" x14ac:dyDescent="0.25">
      <c r="A4305" s="276" t="s">
        <v>601</v>
      </c>
      <c r="B4305" s="88" t="str">
        <f>Ubicación</f>
        <v>CAUCETE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11.2.15</v>
      </c>
      <c r="C4307" s="89" t="str">
        <f>IFERROR(VLOOKUP(B4307,Tabla_CyP,2,FALSE),"")</f>
        <v>Caño semipesado 3/4" (15,4 mm) tramo de 3m</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11.2.15</v>
      </c>
      <c r="B4349" s="288" t="str">
        <f>C4307</f>
        <v>Caño semipesado 3/4" (15,4 mm) tramo de 3m</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ESCUELA SECUNDARIA Bº PIE DE PALO</v>
      </c>
      <c r="C4354" s="87"/>
      <c r="D4354" s="87"/>
      <c r="E4354" s="87"/>
      <c r="F4354" s="93" t="s">
        <v>38</v>
      </c>
      <c r="G4354" s="275">
        <f>Fecha_Base</f>
        <v>0</v>
      </c>
    </row>
    <row r="4355" spans="1:123" ht="24" customHeight="1" x14ac:dyDescent="0.25">
      <c r="A4355" s="276" t="s">
        <v>601</v>
      </c>
      <c r="B4355" s="88" t="str">
        <f>Ubicación</f>
        <v>CAUCETE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11.2.16</v>
      </c>
      <c r="C4357" s="89" t="str">
        <f>IFERROR(VLOOKUP(B4357,Tabla_CyP,2,FALSE),"")</f>
        <v>Curvas 3/4"</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11.2.16</v>
      </c>
      <c r="B4399" s="288" t="str">
        <f>C4357</f>
        <v>Curvas 3/4"</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ESCUELA SECUNDARIA Bº PIE DE PALO</v>
      </c>
      <c r="C4404" s="87"/>
      <c r="D4404" s="87"/>
      <c r="E4404" s="87"/>
      <c r="F4404" s="93" t="s">
        <v>38</v>
      </c>
      <c r="G4404" s="275">
        <f>Fecha_Base</f>
        <v>0</v>
      </c>
    </row>
    <row r="4405" spans="1:123" ht="24" customHeight="1" x14ac:dyDescent="0.25">
      <c r="A4405" s="276" t="s">
        <v>601</v>
      </c>
      <c r="B4405" s="88" t="str">
        <f>Ubicación</f>
        <v>CAUCETE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11.2.17</v>
      </c>
      <c r="C4407" s="89" t="str">
        <f>IFERROR(VLOOKUP(B4407,Tabla_CyP,2,FALSE),"")</f>
        <v>Cupla 3/4"</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11.2.17</v>
      </c>
      <c r="B4449" s="288" t="str">
        <f>C4407</f>
        <v>Cupla 3/4"</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ESCUELA SECUNDARIA Bº PIE DE PALO</v>
      </c>
      <c r="C4454" s="87"/>
      <c r="D4454" s="87"/>
      <c r="E4454" s="87"/>
      <c r="F4454" s="93" t="s">
        <v>38</v>
      </c>
      <c r="G4454" s="275">
        <f>Fecha_Base</f>
        <v>0</v>
      </c>
    </row>
    <row r="4455" spans="1:123" ht="24" customHeight="1" x14ac:dyDescent="0.25">
      <c r="A4455" s="276" t="s">
        <v>601</v>
      </c>
      <c r="B4455" s="88" t="str">
        <f>Ubicación</f>
        <v>CAUCETE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11.2.18</v>
      </c>
      <c r="C4457" s="89" t="str">
        <f>IFERROR(VLOOKUP(B4457,Tabla_CyP,2,FALSE),"")</f>
        <v>Gabinete metálico de embutir 12 módulos</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11.2.18</v>
      </c>
      <c r="B4499" s="288" t="str">
        <f>C4457</f>
        <v>Gabinete metálico de embutir 12 módulos</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ESCUELA SECUNDARIA Bº PIE DE PALO</v>
      </c>
      <c r="C4504" s="87"/>
      <c r="D4504" s="87"/>
      <c r="E4504" s="87"/>
      <c r="F4504" s="93" t="s">
        <v>38</v>
      </c>
      <c r="G4504" s="275">
        <f>Fecha_Base</f>
        <v>0</v>
      </c>
    </row>
    <row r="4505" spans="1:123" ht="24" customHeight="1" x14ac:dyDescent="0.25">
      <c r="A4505" s="276" t="s">
        <v>601</v>
      </c>
      <c r="B4505" s="88" t="str">
        <f>Ubicación</f>
        <v>CAUCETE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11.2.19</v>
      </c>
      <c r="C4507" s="89" t="str">
        <f>IFERROR(VLOOKUP(B4507,Tabla_CyP,2,FALSE),"")</f>
        <v>Gabinete metálico de embutir 24/30 módulos</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11.2.19</v>
      </c>
      <c r="B4549" s="288" t="str">
        <f>C4507</f>
        <v>Gabinete metálico de embutir 24/30 módulos</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ESCUELA SECUNDARIA Bº PIE DE PALO</v>
      </c>
      <c r="C4554" s="87"/>
      <c r="D4554" s="87"/>
      <c r="E4554" s="87"/>
      <c r="F4554" s="93" t="s">
        <v>38</v>
      </c>
      <c r="G4554" s="275">
        <f>Fecha_Base</f>
        <v>0</v>
      </c>
    </row>
    <row r="4555" spans="1:123" ht="24" customHeight="1" x14ac:dyDescent="0.25">
      <c r="A4555" s="276" t="s">
        <v>601</v>
      </c>
      <c r="B4555" s="88" t="str">
        <f>Ubicación</f>
        <v>CAUCETE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11.2.20</v>
      </c>
      <c r="C4557" s="89" t="str">
        <f>IFERROR(VLOOKUP(B4557,Tabla_CyP,2,FALSE),"")</f>
        <v xml:space="preserve">Gabinete metálico de embutir 32/40 módulos                         </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11.2.20</v>
      </c>
      <c r="B4599" s="288" t="str">
        <f>C4557</f>
        <v xml:space="preserve">Gabinete metálico de embutir 32/40 módulos                         </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ESCUELA SECUNDARIA Bº PIE DE PALO</v>
      </c>
      <c r="C4604" s="87"/>
      <c r="D4604" s="87"/>
      <c r="E4604" s="87"/>
      <c r="F4604" s="93" t="s">
        <v>38</v>
      </c>
      <c r="G4604" s="275">
        <f>Fecha_Base</f>
        <v>0</v>
      </c>
    </row>
    <row r="4605" spans="1:7" ht="24" customHeight="1" x14ac:dyDescent="0.25">
      <c r="A4605" s="276" t="s">
        <v>601</v>
      </c>
      <c r="B4605" s="88" t="str">
        <f>Ubicación</f>
        <v>CAUCETE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11.2.21</v>
      </c>
      <c r="C4607" s="89" t="str">
        <f>IFERROR(VLOOKUP(B4607,Tabla_CyP,2,FALSE),"")</f>
        <v xml:space="preserve">Jabalinas 15x1500 tipo Cooperwel </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11.2.21</v>
      </c>
      <c r="B4649" s="288" t="str">
        <f>C4607</f>
        <v xml:space="preserve">Jabalinas 15x1500 tipo Cooperwel </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ESCUELA SECUNDARIA Bº PIE DE PALO</v>
      </c>
      <c r="C4654" s="87"/>
      <c r="D4654" s="87"/>
      <c r="E4654" s="87"/>
      <c r="F4654" s="93" t="s">
        <v>38</v>
      </c>
      <c r="G4654" s="275">
        <f>Fecha_Base</f>
        <v>0</v>
      </c>
    </row>
    <row r="4655" spans="1:7" ht="24" customHeight="1" x14ac:dyDescent="0.25">
      <c r="A4655" s="276" t="s">
        <v>601</v>
      </c>
      <c r="B4655" s="88" t="str">
        <f>Ubicación</f>
        <v>CAUCETE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11.2.22</v>
      </c>
      <c r="C4657" s="89" t="str">
        <f>IFERROR(VLOOKUP(B4657,Tabla_CyP,2,FALSE),"")</f>
        <v>Prensa cable p/jabalina</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11.2.22</v>
      </c>
      <c r="B4699" s="288" t="str">
        <f>C4657</f>
        <v>Prensa cable p/jabalina</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ESCUELA SECUNDARIA Bº PIE DE PALO</v>
      </c>
      <c r="C4704" s="87"/>
      <c r="D4704" s="87"/>
      <c r="E4704" s="87"/>
      <c r="F4704" s="93" t="s">
        <v>38</v>
      </c>
      <c r="G4704" s="275">
        <f>Fecha_Base</f>
        <v>0</v>
      </c>
    </row>
    <row r="4705" spans="1:123" ht="24" customHeight="1" x14ac:dyDescent="0.25">
      <c r="A4705" s="276" t="s">
        <v>601</v>
      </c>
      <c r="B4705" s="88" t="str">
        <f>Ubicación</f>
        <v>CAUCETE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11.2.23</v>
      </c>
      <c r="C4707" s="89" t="str">
        <f>IFERROR(VLOOKUP(B4707,Tabla_CyP,2,FALSE),"")</f>
        <v>Caja de Inspección Hierro fundido</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11.2.23</v>
      </c>
      <c r="B4749" s="288" t="str">
        <f>C4707</f>
        <v>Caja de Inspección Hierro fundido</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ESCUELA SECUNDARIA Bº PIE DE PALO</v>
      </c>
      <c r="C4754" s="87"/>
      <c r="D4754" s="87"/>
      <c r="E4754" s="87"/>
      <c r="F4754" s="93" t="s">
        <v>38</v>
      </c>
      <c r="G4754" s="275">
        <f>Fecha_Base</f>
        <v>0</v>
      </c>
    </row>
    <row r="4755" spans="1:123" ht="24" customHeight="1" x14ac:dyDescent="0.25">
      <c r="A4755" s="276" t="s">
        <v>601</v>
      </c>
      <c r="B4755" s="88" t="str">
        <f>Ubicación</f>
        <v>CAUCETE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11.2.24</v>
      </c>
      <c r="C4757" s="89" t="str">
        <f>IFERROR(VLOOKUP(B4757,Tabla_CyP,2,FALSE),"")</f>
        <v xml:space="preserve">Cable Cu desnudo 25 mm2 </v>
      </c>
      <c r="D4757" s="94"/>
      <c r="E4757" s="95"/>
      <c r="F4757" s="93" t="s">
        <v>26</v>
      </c>
      <c r="G4757" s="278" t="str">
        <f>IFERROR(VLOOKUP(B4757,Tabla_CyP,4,FALSE),"")</f>
        <v>m.</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11.2.24</v>
      </c>
      <c r="B4799" s="288" t="str">
        <f>C4757</f>
        <v xml:space="preserve">Cable Cu desnudo 25 mm2 </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ESCUELA SECUNDARIA Bº PIE DE PALO</v>
      </c>
      <c r="C4804" s="87"/>
      <c r="D4804" s="87"/>
      <c r="E4804" s="87"/>
      <c r="F4804" s="93" t="s">
        <v>38</v>
      </c>
      <c r="G4804" s="275">
        <f>Fecha_Base</f>
        <v>0</v>
      </c>
    </row>
    <row r="4805" spans="1:123" ht="24" customHeight="1" x14ac:dyDescent="0.25">
      <c r="A4805" s="276" t="s">
        <v>601</v>
      </c>
      <c r="B4805" s="88" t="str">
        <f>Ubicación</f>
        <v>CAUCETE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11.2.25</v>
      </c>
      <c r="C4807" s="89" t="str">
        <f>IFERROR(VLOOKUP(B4807,Tabla_CyP,2,FALSE),"")</f>
        <v>Cable Cu antillama 1,5 mm2  Pirelli</v>
      </c>
      <c r="D4807" s="94"/>
      <c r="E4807" s="95"/>
      <c r="F4807" s="93" t="s">
        <v>26</v>
      </c>
      <c r="G4807" s="278" t="str">
        <f>IFERROR(VLOOKUP(B4807,Tabla_CyP,4,FALSE),"")</f>
        <v>m.</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11.2.25</v>
      </c>
      <c r="B4849" s="288" t="str">
        <f>C4807</f>
        <v>Cable Cu antillama 1,5 mm2  Pirelli</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ESCUELA SECUNDARIA Bº PIE DE PALO</v>
      </c>
      <c r="C4854" s="87"/>
      <c r="D4854" s="87"/>
      <c r="E4854" s="87"/>
      <c r="F4854" s="93" t="s">
        <v>38</v>
      </c>
      <c r="G4854" s="275">
        <f>Fecha_Base</f>
        <v>0</v>
      </c>
    </row>
    <row r="4855" spans="1:123" ht="24" customHeight="1" x14ac:dyDescent="0.25">
      <c r="A4855" s="276" t="s">
        <v>601</v>
      </c>
      <c r="B4855" s="88" t="str">
        <f>Ubicación</f>
        <v>CAUCETE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11.2.26</v>
      </c>
      <c r="C4857" s="89" t="str">
        <f>IFERROR(VLOOKUP(B4857,Tabla_CyP,2,FALSE),"")</f>
        <v>Cable Cu antillama 2,5 mm2 pirelli</v>
      </c>
      <c r="D4857" s="94"/>
      <c r="E4857" s="95"/>
      <c r="F4857" s="93" t="s">
        <v>26</v>
      </c>
      <c r="G4857" s="278" t="str">
        <f>IFERROR(VLOOKUP(B4857,Tabla_CyP,4,FALSE),"")</f>
        <v>m.</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11.2.26</v>
      </c>
      <c r="B4899" s="288" t="str">
        <f>C4857</f>
        <v>Cable Cu antillama 2,5 mm2 pirelli</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ESCUELA SECUNDARIA Bº PIE DE PALO</v>
      </c>
      <c r="C4904" s="87"/>
      <c r="D4904" s="87"/>
      <c r="E4904" s="87"/>
      <c r="F4904" s="93" t="s">
        <v>38</v>
      </c>
      <c r="G4904" s="275">
        <f>Fecha_Base</f>
        <v>0</v>
      </c>
    </row>
    <row r="4905" spans="1:123" ht="24" customHeight="1" x14ac:dyDescent="0.25">
      <c r="A4905" s="276" t="s">
        <v>601</v>
      </c>
      <c r="B4905" s="88" t="str">
        <f>Ubicación</f>
        <v>CAUCETE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11.2.27</v>
      </c>
      <c r="C4907" s="89" t="str">
        <f>IFERROR(VLOOKUP(B4907,Tabla_CyP,2,FALSE),"")</f>
        <v>Cable Cu antillama 4 mm2  Pirelli</v>
      </c>
      <c r="D4907" s="94"/>
      <c r="E4907" s="95"/>
      <c r="F4907" s="93" t="s">
        <v>26</v>
      </c>
      <c r="G4907" s="278" t="str">
        <f>IFERROR(VLOOKUP(B4907,Tabla_CyP,4,FALSE),"")</f>
        <v>m.</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11.2.27</v>
      </c>
      <c r="B4949" s="288" t="str">
        <f>C4907</f>
        <v>Cable Cu antillama 4 mm2  Pirelli</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ESCUELA SECUNDARIA Bº PIE DE PALO</v>
      </c>
      <c r="C4954" s="87"/>
      <c r="D4954" s="87"/>
      <c r="E4954" s="87"/>
      <c r="F4954" s="93" t="s">
        <v>38</v>
      </c>
      <c r="G4954" s="275">
        <f>Fecha_Base</f>
        <v>0</v>
      </c>
    </row>
    <row r="4955" spans="1:123" ht="24" customHeight="1" x14ac:dyDescent="0.25">
      <c r="A4955" s="276" t="s">
        <v>601</v>
      </c>
      <c r="B4955" s="88" t="str">
        <f>Ubicación</f>
        <v>CAUCETE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11.2.28</v>
      </c>
      <c r="C4957" s="89" t="str">
        <f>IFERROR(VLOOKUP(B4957,Tabla_CyP,2,FALSE),"")</f>
        <v>Cable Cu antillama 6 mm2 Pirelli</v>
      </c>
      <c r="D4957" s="94"/>
      <c r="E4957" s="95"/>
      <c r="F4957" s="93" t="s">
        <v>26</v>
      </c>
      <c r="G4957" s="278" t="str">
        <f>IFERROR(VLOOKUP(B4957,Tabla_CyP,4,FALSE),"")</f>
        <v>m.</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11.2.28</v>
      </c>
      <c r="B4999" s="288" t="str">
        <f>C4957</f>
        <v>Cable Cu antillama 6 mm2 Pirelli</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ESCUELA SECUNDARIA Bº PIE DE PALO</v>
      </c>
      <c r="C5004" s="87"/>
      <c r="D5004" s="87"/>
      <c r="E5004" s="87"/>
      <c r="F5004" s="93" t="s">
        <v>38</v>
      </c>
      <c r="G5004" s="275">
        <f>Fecha_Base</f>
        <v>0</v>
      </c>
    </row>
    <row r="5005" spans="1:7" ht="24" customHeight="1" x14ac:dyDescent="0.25">
      <c r="A5005" s="276" t="s">
        <v>601</v>
      </c>
      <c r="B5005" s="88" t="str">
        <f>Ubicación</f>
        <v>CAUCETE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11.2.29</v>
      </c>
      <c r="C5007" s="89" t="str">
        <f>IFERROR(VLOOKUP(B5007,Tabla_CyP,2,FALSE),"")</f>
        <v>Cable Cu antillama 10 mm2 Pirelli</v>
      </c>
      <c r="D5007" s="94"/>
      <c r="E5007" s="95"/>
      <c r="F5007" s="93" t="s">
        <v>26</v>
      </c>
      <c r="G5007" s="278" t="str">
        <f>IFERROR(VLOOKUP(B5007,Tabla_CyP,4,FALSE),"")</f>
        <v>m.</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11.2.29</v>
      </c>
      <c r="B5049" s="288" t="str">
        <f>C5007</f>
        <v>Cable Cu antillama 10 mm2 Pirelli</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ESCUELA SECUNDARIA Bº PIE DE PALO</v>
      </c>
      <c r="C5054" s="87"/>
      <c r="D5054" s="87"/>
      <c r="E5054" s="87"/>
      <c r="F5054" s="93" t="s">
        <v>38</v>
      </c>
      <c r="G5054" s="275">
        <f>Fecha_Base</f>
        <v>0</v>
      </c>
    </row>
    <row r="5055" spans="1:7" ht="24" customHeight="1" x14ac:dyDescent="0.25">
      <c r="A5055" s="276" t="s">
        <v>601</v>
      </c>
      <c r="B5055" s="88" t="str">
        <f>Ubicación</f>
        <v>CAUCETE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11.2.30</v>
      </c>
      <c r="C5057" s="89" t="str">
        <f>IFERROR(VLOOKUP(B5057,Tabla_CyP,2,FALSE),"")</f>
        <v>Cable Cu antillama 35 mm2 Pirelli</v>
      </c>
      <c r="D5057" s="94"/>
      <c r="E5057" s="95"/>
      <c r="F5057" s="93" t="s">
        <v>26</v>
      </c>
      <c r="G5057" s="278" t="str">
        <f>IFERROR(VLOOKUP(B5057,Tabla_CyP,4,FALSE),"")</f>
        <v>m.</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11.2.30</v>
      </c>
      <c r="B5099" s="288" t="str">
        <f>C5057</f>
        <v>Cable Cu antillama 35 mm2 Pirelli</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ESCUELA SECUNDARIA Bº PIE DE PALO</v>
      </c>
      <c r="C5104" s="87"/>
      <c r="D5104" s="87"/>
      <c r="E5104" s="87"/>
      <c r="F5104" s="93" t="s">
        <v>38</v>
      </c>
      <c r="G5104" s="275">
        <f>Fecha_Base</f>
        <v>0</v>
      </c>
    </row>
    <row r="5105" spans="1:123" ht="24" customHeight="1" x14ac:dyDescent="0.25">
      <c r="A5105" s="276" t="s">
        <v>601</v>
      </c>
      <c r="B5105" s="88" t="str">
        <f>Ubicación</f>
        <v>CAUCETE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11.2.31</v>
      </c>
      <c r="C5107" s="89" t="str">
        <f>IFERROR(VLOOKUP(B5107,Tabla_CyP,2,FALSE),"")</f>
        <v>Interrupt. difer. 4 x 16 Amp. 30 mA.</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11.2.31</v>
      </c>
      <c r="B5149" s="288" t="str">
        <f>C5107</f>
        <v>Interrupt. difer. 4 x 16 Amp. 30 mA.</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ESCUELA SECUNDARIA Bº PIE DE PALO</v>
      </c>
      <c r="C5154" s="87"/>
      <c r="D5154" s="87"/>
      <c r="E5154" s="87"/>
      <c r="F5154" s="93" t="s">
        <v>38</v>
      </c>
      <c r="G5154" s="275">
        <f>Fecha_Base</f>
        <v>0</v>
      </c>
    </row>
    <row r="5155" spans="1:123" ht="24" customHeight="1" x14ac:dyDescent="0.25">
      <c r="A5155" s="276" t="s">
        <v>601</v>
      </c>
      <c r="B5155" s="88" t="str">
        <f>Ubicación</f>
        <v>CAUCETE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11.2.32</v>
      </c>
      <c r="C5157" s="89" t="str">
        <f>IFERROR(VLOOKUP(B5157,Tabla_CyP,2,FALSE),"")</f>
        <v>Interrupt. difer. 4 x 25 Amp. 30 mA.</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11.2.32</v>
      </c>
      <c r="B5199" s="288" t="str">
        <f>C5157</f>
        <v>Interrupt. difer. 4 x 25 Amp. 30 mA.</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ESCUELA SECUNDARIA Bº PIE DE PALO</v>
      </c>
      <c r="C5204" s="87"/>
      <c r="D5204" s="87"/>
      <c r="E5204" s="87"/>
      <c r="F5204" s="93" t="s">
        <v>38</v>
      </c>
      <c r="G5204" s="275">
        <f>Fecha_Base</f>
        <v>0</v>
      </c>
    </row>
    <row r="5205" spans="1:123" ht="24" customHeight="1" x14ac:dyDescent="0.25">
      <c r="A5205" s="276" t="s">
        <v>601</v>
      </c>
      <c r="B5205" s="88" t="str">
        <f>Ubicación</f>
        <v>CAUCETE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11.2.33</v>
      </c>
      <c r="C5207" s="89" t="str">
        <f>IFERROR(VLOOKUP(B5207,Tabla_CyP,2,FALSE),"")</f>
        <v>Interrupt. difer. 4 x 32 Amp. 30 mA.</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11.2.33</v>
      </c>
      <c r="B5249" s="288" t="str">
        <f>C5207</f>
        <v>Interrupt. difer. 4 x 32 Amp. 30 mA.</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ESCUELA SECUNDARIA Bº PIE DE PALO</v>
      </c>
      <c r="C5254" s="87"/>
      <c r="D5254" s="87"/>
      <c r="E5254" s="87"/>
      <c r="F5254" s="93" t="s">
        <v>38</v>
      </c>
      <c r="G5254" s="275">
        <f>Fecha_Base</f>
        <v>0</v>
      </c>
    </row>
    <row r="5255" spans="1:123" ht="24" customHeight="1" x14ac:dyDescent="0.25">
      <c r="A5255" s="276" t="s">
        <v>601</v>
      </c>
      <c r="B5255" s="88" t="str">
        <f>Ubicación</f>
        <v>CAUCETE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11.2.34</v>
      </c>
      <c r="C5257" s="89" t="str">
        <f>IFERROR(VLOOKUP(B5257,Tabla_CyP,2,FALSE),"")</f>
        <v>Interrupt. difer. 4 x 60 Amp. 30 mA.</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11.2.34</v>
      </c>
      <c r="B5299" s="288" t="str">
        <f>C5257</f>
        <v>Interrupt. difer. 4 x 60 Amp. 30 mA.</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ESCUELA SECUNDARIA Bº PIE DE PALO</v>
      </c>
      <c r="C5304" s="87"/>
      <c r="D5304" s="87"/>
      <c r="E5304" s="87"/>
      <c r="F5304" s="93" t="s">
        <v>38</v>
      </c>
      <c r="G5304" s="275">
        <f>Fecha_Base</f>
        <v>0</v>
      </c>
    </row>
    <row r="5305" spans="1:123" ht="24" customHeight="1" x14ac:dyDescent="0.25">
      <c r="A5305" s="276" t="s">
        <v>601</v>
      </c>
      <c r="B5305" s="88" t="str">
        <f>Ubicación</f>
        <v>CAUCETE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11.2.35</v>
      </c>
      <c r="C5307" s="89" t="str">
        <f>IFERROR(VLOOKUP(B5307,Tabla_CyP,2,FALSE),"")</f>
        <v>Interrupt. difer. 4 x 120 Amp. 300 mA.</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11.2.35</v>
      </c>
      <c r="B5349" s="288" t="str">
        <f>C5307</f>
        <v>Interrupt. difer. 4 x 120 Amp. 300 mA.</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ESCUELA SECUNDARIA Bº PIE DE PALO</v>
      </c>
      <c r="C5354" s="87"/>
      <c r="D5354" s="87"/>
      <c r="E5354" s="87"/>
      <c r="F5354" s="93" t="s">
        <v>38</v>
      </c>
      <c r="G5354" s="275">
        <f>Fecha_Base</f>
        <v>0</v>
      </c>
    </row>
    <row r="5355" spans="1:123" ht="24" customHeight="1" x14ac:dyDescent="0.25">
      <c r="A5355" s="276" t="s">
        <v>601</v>
      </c>
      <c r="B5355" s="88" t="str">
        <f>Ubicación</f>
        <v>CAUCETE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11.2.36</v>
      </c>
      <c r="C5357" s="89" t="str">
        <f>IFERROR(VLOOKUP(B5357,Tabla_CyP,2,FALSE),"")</f>
        <v>Llaves termomagneticas 2 x 6A - MG</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11.2.36</v>
      </c>
      <c r="B5399" s="288" t="str">
        <f>C5357</f>
        <v>Llaves termomagneticas 2 x 6A - MG</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ESCUELA SECUNDARIA Bº PIE DE PALO</v>
      </c>
      <c r="C5404" s="87"/>
      <c r="D5404" s="87"/>
      <c r="E5404" s="87"/>
      <c r="F5404" s="93" t="s">
        <v>38</v>
      </c>
      <c r="G5404" s="275">
        <f>Fecha_Base</f>
        <v>0</v>
      </c>
    </row>
    <row r="5405" spans="1:7" ht="24" customHeight="1" x14ac:dyDescent="0.25">
      <c r="A5405" s="276" t="s">
        <v>601</v>
      </c>
      <c r="B5405" s="88" t="str">
        <f>Ubicación</f>
        <v>CAUCETE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11.2.37</v>
      </c>
      <c r="C5407" s="89" t="str">
        <f>IFERROR(VLOOKUP(B5407,Tabla_CyP,2,FALSE),"")</f>
        <v>Llaves termomagneticas 2 x 10A - MG</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11.2.37</v>
      </c>
      <c r="B5449" s="288" t="str">
        <f>C5407</f>
        <v>Llaves termomagneticas 2 x 10A - MG</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ESCUELA SECUNDARIA Bº PIE DE PALO</v>
      </c>
      <c r="C5454" s="87"/>
      <c r="D5454" s="87"/>
      <c r="E5454" s="87"/>
      <c r="F5454" s="93" t="s">
        <v>38</v>
      </c>
      <c r="G5454" s="275">
        <f>Fecha_Base</f>
        <v>0</v>
      </c>
    </row>
    <row r="5455" spans="1:7" ht="24" customHeight="1" x14ac:dyDescent="0.25">
      <c r="A5455" s="276" t="s">
        <v>601</v>
      </c>
      <c r="B5455" s="88" t="str">
        <f>Ubicación</f>
        <v>CAUCETE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11.2.38</v>
      </c>
      <c r="C5457" s="89" t="str">
        <f>IFERROR(VLOOKUP(B5457,Tabla_CyP,2,FALSE),"")</f>
        <v>Llaves termomagneticas 2 x 16A - MG</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11.2.38</v>
      </c>
      <c r="B5499" s="288" t="str">
        <f>C5457</f>
        <v>Llaves termomagneticas 2 x 16A - MG</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ESCUELA SECUNDARIA Bº PIE DE PALO</v>
      </c>
      <c r="C5504" s="87"/>
      <c r="D5504" s="87"/>
      <c r="E5504" s="87"/>
      <c r="F5504" s="93" t="s">
        <v>38</v>
      </c>
      <c r="G5504" s="275">
        <f>Fecha_Base</f>
        <v>0</v>
      </c>
    </row>
    <row r="5505" spans="1:123" ht="24" customHeight="1" x14ac:dyDescent="0.25">
      <c r="A5505" s="276" t="s">
        <v>601</v>
      </c>
      <c r="B5505" s="88" t="str">
        <f>Ubicación</f>
        <v>CAUCETE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11.2.39</v>
      </c>
      <c r="C5507" s="89" t="str">
        <f>IFERROR(VLOOKUP(B5507,Tabla_CyP,2,FALSE),"")</f>
        <v>Llaves termomagneticas 2 x 20A - MG</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11.2.39</v>
      </c>
      <c r="B5549" s="288" t="str">
        <f>C5507</f>
        <v>Llaves termomagneticas 2 x 20A - MG</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ESCUELA SECUNDARIA Bº PIE DE PALO</v>
      </c>
      <c r="C5554" s="87"/>
      <c r="D5554" s="87"/>
      <c r="E5554" s="87"/>
      <c r="F5554" s="93" t="s">
        <v>38</v>
      </c>
      <c r="G5554" s="275">
        <f>Fecha_Base</f>
        <v>0</v>
      </c>
    </row>
    <row r="5555" spans="1:123" ht="24" customHeight="1" x14ac:dyDescent="0.25">
      <c r="A5555" s="276" t="s">
        <v>601</v>
      </c>
      <c r="B5555" s="88" t="str">
        <f>Ubicación</f>
        <v>CAUCETE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11.2.40</v>
      </c>
      <c r="C5557" s="89" t="str">
        <f>IFERROR(VLOOKUP(B5557,Tabla_CyP,2,FALSE),"")</f>
        <v>Llaves termomagneticas 2x25A - MG</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11.2.40</v>
      </c>
      <c r="B5599" s="288" t="str">
        <f>C5557</f>
        <v>Llaves termomagneticas 2x25A - MG</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ESCUELA SECUNDARIA Bº PIE DE PALO</v>
      </c>
      <c r="C5604" s="87"/>
      <c r="D5604" s="87"/>
      <c r="E5604" s="87"/>
      <c r="F5604" s="93" t="s">
        <v>38</v>
      </c>
      <c r="G5604" s="275">
        <f>Fecha_Base</f>
        <v>0</v>
      </c>
    </row>
    <row r="5605" spans="1:123" ht="24" customHeight="1" x14ac:dyDescent="0.25">
      <c r="A5605" s="276" t="s">
        <v>601</v>
      </c>
      <c r="B5605" s="88" t="str">
        <f>Ubicación</f>
        <v>CAUCETE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11.2.41</v>
      </c>
      <c r="C5607" s="89" t="str">
        <f>IFERROR(VLOOKUP(B5607,Tabla_CyP,2,FALSE),"")</f>
        <v>Llaves termomagneticas 4 x 25 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11.2.41</v>
      </c>
      <c r="B5649" s="288" t="str">
        <f>C5607</f>
        <v>Llaves termomagneticas 4 x 25 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ESCUELA SECUNDARIA Bº PIE DE PALO</v>
      </c>
      <c r="C5654" s="87"/>
      <c r="D5654" s="87"/>
      <c r="E5654" s="87"/>
      <c r="F5654" s="93" t="s">
        <v>38</v>
      </c>
      <c r="G5654" s="275">
        <f>Fecha_Base</f>
        <v>0</v>
      </c>
    </row>
    <row r="5655" spans="1:123" ht="24" customHeight="1" x14ac:dyDescent="0.25">
      <c r="A5655" s="276" t="s">
        <v>601</v>
      </c>
      <c r="B5655" s="88" t="str">
        <f>Ubicación</f>
        <v>CAUCETE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11.2.42</v>
      </c>
      <c r="C5657" s="89" t="str">
        <f>IFERROR(VLOOKUP(B5657,Tabla_CyP,2,FALSE),"")</f>
        <v>Llaves termomagneticas 4 x 32 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11.2.42</v>
      </c>
      <c r="B5699" s="288" t="str">
        <f>C5657</f>
        <v>Llaves termomagneticas 4 x 32 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ESCUELA SECUNDARIA Bº PIE DE PALO</v>
      </c>
      <c r="C5704" s="87"/>
      <c r="D5704" s="87"/>
      <c r="E5704" s="87"/>
      <c r="F5704" s="93" t="s">
        <v>38</v>
      </c>
      <c r="G5704" s="275">
        <f>Fecha_Base</f>
        <v>0</v>
      </c>
    </row>
    <row r="5705" spans="1:123" ht="24" customHeight="1" x14ac:dyDescent="0.25">
      <c r="A5705" s="276" t="s">
        <v>601</v>
      </c>
      <c r="B5705" s="88" t="str">
        <f>Ubicación</f>
        <v>CAUCETE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11.2.43</v>
      </c>
      <c r="C5707" s="89" t="str">
        <f>IFERROR(VLOOKUP(B5707,Tabla_CyP,2,FALSE),"")</f>
        <v>Contactor p 10 KA</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11.2.43</v>
      </c>
      <c r="B5749" s="288" t="str">
        <f>C5707</f>
        <v>Contactor p 10 KA</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ESCUELA SECUNDARIA Bº PIE DE PALO</v>
      </c>
      <c r="C5754" s="87"/>
      <c r="D5754" s="87"/>
      <c r="E5754" s="87"/>
      <c r="F5754" s="93" t="s">
        <v>38</v>
      </c>
      <c r="G5754" s="275">
        <f>Fecha_Base</f>
        <v>0</v>
      </c>
    </row>
    <row r="5755" spans="1:123" ht="24" customHeight="1" x14ac:dyDescent="0.25">
      <c r="A5755" s="276" t="s">
        <v>601</v>
      </c>
      <c r="B5755" s="88" t="str">
        <f>Ubicación</f>
        <v>CAUCETE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11.2.44</v>
      </c>
      <c r="C5757" s="89" t="str">
        <f>IFERROR(VLOOKUP(B5757,Tabla_CyP,2,FALSE),"")</f>
        <v>llave Selectora p transferencia GE tetrapolar</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11.2.44</v>
      </c>
      <c r="B5799" s="288" t="str">
        <f>C5757</f>
        <v>llave Selectora p transferencia GE tetrapolar</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ESCUELA SECUNDARIA Bº PIE DE PALO</v>
      </c>
      <c r="C5804" s="87"/>
      <c r="D5804" s="87"/>
      <c r="E5804" s="87"/>
      <c r="F5804" s="93" t="s">
        <v>38</v>
      </c>
      <c r="G5804" s="275">
        <f>Fecha_Base</f>
        <v>0</v>
      </c>
    </row>
    <row r="5805" spans="1:7" ht="24" customHeight="1" x14ac:dyDescent="0.25">
      <c r="A5805" s="276" t="s">
        <v>601</v>
      </c>
      <c r="B5805" s="88" t="str">
        <f>Ubicación</f>
        <v>CAUCETE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11.2.45</v>
      </c>
      <c r="C5807" s="89" t="str">
        <f>IFERROR(VLOOKUP(B5807,Tabla_CyP,2,FALSE),"")</f>
        <v xml:space="preserve">Juego de Barras 200A c. tapa acrilico                        </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11.2.45</v>
      </c>
      <c r="B5849" s="288" t="str">
        <f>C5807</f>
        <v xml:space="preserve">Juego de Barras 200A c. tapa acrilico                        </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ESCUELA SECUNDARIA Bº PIE DE PALO</v>
      </c>
      <c r="C5854" s="87"/>
      <c r="D5854" s="87"/>
      <c r="E5854" s="87"/>
      <c r="F5854" s="93" t="s">
        <v>38</v>
      </c>
      <c r="G5854" s="275">
        <f>Fecha_Base</f>
        <v>0</v>
      </c>
    </row>
    <row r="5855" spans="1:7" ht="24" customHeight="1" x14ac:dyDescent="0.25">
      <c r="A5855" s="276" t="s">
        <v>601</v>
      </c>
      <c r="B5855" s="88" t="str">
        <f>Ubicación</f>
        <v>CAUCETE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11.2.46</v>
      </c>
      <c r="C5857" s="89" t="str">
        <f>IFERROR(VLOOKUP(B5857,Tabla_CyP,2,FALSE),"")</f>
        <v>Cámara de HºA</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11.2.46</v>
      </c>
      <c r="B5899" s="288" t="str">
        <f>C5857</f>
        <v>Cámara de HºA</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ESCUELA SECUNDARIA Bº PIE DE PALO</v>
      </c>
      <c r="C5904" s="87"/>
      <c r="D5904" s="87"/>
      <c r="E5904" s="87"/>
      <c r="F5904" s="93" t="s">
        <v>38</v>
      </c>
      <c r="G5904" s="275">
        <f>Fecha_Base</f>
        <v>0</v>
      </c>
    </row>
    <row r="5905" spans="1:123" ht="24" customHeight="1" x14ac:dyDescent="0.25">
      <c r="A5905" s="276" t="s">
        <v>601</v>
      </c>
      <c r="B5905" s="88" t="str">
        <f>Ubicación</f>
        <v>CAUCETE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11.3.1</v>
      </c>
      <c r="C5907" s="89" t="str">
        <f>IFERROR(VLOOKUP(B5907,Tabla_CyP,2,FALSE),"")</f>
        <v>Router inalámbrico 24 bocas</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11.3.1</v>
      </c>
      <c r="B5949" s="288" t="str">
        <f>C5907</f>
        <v>Router inalámbrico 24 bocas</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ESCUELA SECUNDARIA Bº PIE DE PALO</v>
      </c>
      <c r="C5954" s="87"/>
      <c r="D5954" s="87"/>
      <c r="E5954" s="87"/>
      <c r="F5954" s="93" t="s">
        <v>38</v>
      </c>
      <c r="G5954" s="275">
        <f>Fecha_Base</f>
        <v>0</v>
      </c>
    </row>
    <row r="5955" spans="1:123" ht="24" customHeight="1" x14ac:dyDescent="0.25">
      <c r="A5955" s="276" t="s">
        <v>601</v>
      </c>
      <c r="B5955" s="88" t="str">
        <f>Ubicación</f>
        <v>CAUCETE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11.3.2</v>
      </c>
      <c r="C5957" s="89" t="str">
        <f>IFERROR(VLOOKUP(B5957,Tabla_CyP,2,FALSE),"")</f>
        <v>Rack XL con 4 montantes de 19" 600x500x600mm</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11.3.2</v>
      </c>
      <c r="B5999" s="288" t="str">
        <f>C5957</f>
        <v>Rack XL con 4 montantes de 19" 600x500x600mm</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ESCUELA SECUNDARIA Bº PIE DE PALO</v>
      </c>
      <c r="C6004" s="87"/>
      <c r="D6004" s="87"/>
      <c r="E6004" s="87"/>
      <c r="F6004" s="93" t="s">
        <v>38</v>
      </c>
      <c r="G6004" s="275">
        <f>Fecha_Base</f>
        <v>0</v>
      </c>
    </row>
    <row r="6005" spans="1:123" ht="24" customHeight="1" x14ac:dyDescent="0.25">
      <c r="A6005" s="276" t="s">
        <v>601</v>
      </c>
      <c r="B6005" s="88" t="str">
        <f>Ubicación</f>
        <v>CAUCETE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11.3.3</v>
      </c>
      <c r="C6007" s="89" t="str">
        <f>IFERROR(VLOOKUP(B6007,Tabla_CyP,2,FALSE),"")</f>
        <v>Rack XL con 4 montantes de 19" 600x500x600mm</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11.3.3</v>
      </c>
      <c r="B6049" s="288" t="str">
        <f>C6007</f>
        <v>Rack XL con 4 montantes de 19" 600x500x600mm</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ESCUELA SECUNDARIA Bº PIE DE PALO</v>
      </c>
      <c r="C6054" s="87"/>
      <c r="D6054" s="87"/>
      <c r="E6054" s="87"/>
      <c r="F6054" s="93" t="s">
        <v>38</v>
      </c>
      <c r="G6054" s="275">
        <f>Fecha_Base</f>
        <v>0</v>
      </c>
    </row>
    <row r="6055" spans="1:123" ht="24" customHeight="1" x14ac:dyDescent="0.25">
      <c r="A6055" s="276" t="s">
        <v>601</v>
      </c>
      <c r="B6055" s="88" t="str">
        <f>Ubicación</f>
        <v>CAUCETE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11.3.4</v>
      </c>
      <c r="C6057" s="89" t="str">
        <f>IFERROR(VLOOKUP(B6057,Tabla_CyP,2,FALSE),"")</f>
        <v>Patch Pannel 19" con 24 tomas RJ45 de 8 contactos</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11.3.4</v>
      </c>
      <c r="B6099" s="288" t="str">
        <f>C6057</f>
        <v>Patch Pannel 19" con 24 tomas RJ45 de 8 contactos</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ESCUELA SECUNDARIA Bº PIE DE PALO</v>
      </c>
      <c r="C6104" s="87"/>
      <c r="D6104" s="87"/>
      <c r="E6104" s="87"/>
      <c r="F6104" s="93" t="s">
        <v>38</v>
      </c>
      <c r="G6104" s="275">
        <f>Fecha_Base</f>
        <v>0</v>
      </c>
    </row>
    <row r="6105" spans="1:123" ht="24" customHeight="1" x14ac:dyDescent="0.25">
      <c r="A6105" s="276" t="s">
        <v>601</v>
      </c>
      <c r="B6105" s="88" t="str">
        <f>Ubicación</f>
        <v>CAUCETE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11.3.5</v>
      </c>
      <c r="C6107" s="89" t="str">
        <f>IFERROR(VLOOKUP(B6107,Tabla_CyP,2,FALSE),"")</f>
        <v>Patch Cord de 3m c/u  con 2 conect. RJ45 de 8 contac.</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11.3.5</v>
      </c>
      <c r="B6149" s="288" t="str">
        <f>C6107</f>
        <v>Patch Cord de 3m c/u  con 2 conect. RJ45 de 8 contac.</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ESCUELA SECUNDARIA Bº PIE DE PALO</v>
      </c>
      <c r="C6154" s="87"/>
      <c r="D6154" s="87"/>
      <c r="E6154" s="87"/>
      <c r="F6154" s="93" t="s">
        <v>38</v>
      </c>
      <c r="G6154" s="275">
        <f>Fecha_Base</f>
        <v>0</v>
      </c>
    </row>
    <row r="6155" spans="1:123" ht="24" customHeight="1" x14ac:dyDescent="0.25">
      <c r="A6155" s="276" t="s">
        <v>601</v>
      </c>
      <c r="B6155" s="88" t="str">
        <f>Ubicación</f>
        <v>CAUCETE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11.3.6</v>
      </c>
      <c r="C6157" s="89" t="str">
        <f>IFERROR(VLOOKUP(B6157,Tabla_CyP,2,FALSE),"")</f>
        <v>Toma RJ45 (hembra) de embutir para red de datos</v>
      </c>
      <c r="D6157" s="94"/>
      <c r="E6157" s="95"/>
      <c r="F6157" s="93" t="s">
        <v>26</v>
      </c>
      <c r="G6157" s="278" t="str">
        <f>IFERROR(VLOOKUP(B6157,Tabla_CyP,4,FALSE),"")</f>
        <v>m.</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11.3.6</v>
      </c>
      <c r="B6199" s="288" t="str">
        <f>C6157</f>
        <v>Toma RJ45 (hembra) de embutir para red de datos</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ESCUELA SECUNDARIA Bº PIE DE PALO</v>
      </c>
      <c r="C6204" s="87"/>
      <c r="D6204" s="87"/>
      <c r="E6204" s="87"/>
      <c r="F6204" s="93" t="s">
        <v>38</v>
      </c>
      <c r="G6204" s="275">
        <f>Fecha_Base</f>
        <v>0</v>
      </c>
    </row>
    <row r="6205" spans="1:7" ht="24" customHeight="1" x14ac:dyDescent="0.25">
      <c r="A6205" s="276" t="s">
        <v>601</v>
      </c>
      <c r="B6205" s="88" t="str">
        <f>Ubicación</f>
        <v>CAUCETE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11.4.1.1</v>
      </c>
      <c r="C6207" s="89" t="str">
        <f>IFERROR(VLOOKUP(B6207,Tabla_CyP,2,FALSE),"")</f>
        <v xml:space="preserve">Luminaria Tipo Novalucce </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11.4.1.1</v>
      </c>
      <c r="B6249" s="288" t="str">
        <f>C6207</f>
        <v xml:space="preserve">Luminaria Tipo Novalucce </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ESCUELA SECUNDARIA Bº PIE DE PALO</v>
      </c>
      <c r="C6254" s="87"/>
      <c r="D6254" s="87"/>
      <c r="E6254" s="87"/>
      <c r="F6254" s="93" t="s">
        <v>38</v>
      </c>
      <c r="G6254" s="275">
        <f>Fecha_Base</f>
        <v>0</v>
      </c>
    </row>
    <row r="6255" spans="1:7" ht="24" customHeight="1" x14ac:dyDescent="0.25">
      <c r="A6255" s="276" t="s">
        <v>601</v>
      </c>
      <c r="B6255" s="88" t="str">
        <f>Ubicación</f>
        <v>CAUCETE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11.4.1.2</v>
      </c>
      <c r="C6257" s="89" t="str">
        <f>IFERROR(VLOOKUP(B6257,Tabla_CyP,2,FALSE),"")</f>
        <v>Luminaria farol tipo Atlantis 100w</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11.4.1.2</v>
      </c>
      <c r="B6299" s="288" t="str">
        <f>C6257</f>
        <v>Luminaria farol tipo Atlantis 100w</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ESCUELA SECUNDARIA Bº PIE DE PALO</v>
      </c>
      <c r="C6304" s="87"/>
      <c r="D6304" s="87"/>
      <c r="E6304" s="87"/>
      <c r="F6304" s="93" t="s">
        <v>38</v>
      </c>
      <c r="G6304" s="275">
        <f>Fecha_Base</f>
        <v>0</v>
      </c>
    </row>
    <row r="6305" spans="1:123" ht="24" customHeight="1" x14ac:dyDescent="0.25">
      <c r="A6305" s="276" t="s">
        <v>601</v>
      </c>
      <c r="B6305" s="88" t="str">
        <f>Ubicación</f>
        <v>CAUCETE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11.4.1.3</v>
      </c>
      <c r="C6307" s="89" t="str">
        <f>IFERROR(VLOOKUP(B6307,Tabla_CyP,2,FALSE),"")</f>
        <v>Luminaria cuadrada 1x18w</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11.4.1.3</v>
      </c>
      <c r="B6349" s="288" t="str">
        <f>C6307</f>
        <v>Luminaria cuadrada 1x18w</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ESCUELA SECUNDARIA Bº PIE DE PALO</v>
      </c>
      <c r="C6354" s="87"/>
      <c r="D6354" s="87"/>
      <c r="E6354" s="87"/>
      <c r="F6354" s="93" t="s">
        <v>38</v>
      </c>
      <c r="G6354" s="275">
        <f>Fecha_Base</f>
        <v>0</v>
      </c>
    </row>
    <row r="6355" spans="1:123" ht="24" customHeight="1" x14ac:dyDescent="0.25">
      <c r="A6355" s="276" t="s">
        <v>601</v>
      </c>
      <c r="B6355" s="88" t="str">
        <f>Ubicación</f>
        <v>CAUCETE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11.4.1.4</v>
      </c>
      <c r="C6357" s="89" t="str">
        <f>IFERROR(VLOOKUP(B6357,Tabla_CyP,2,FALSE),"")</f>
        <v>Reflector Led 20w</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11.4.1.4</v>
      </c>
      <c r="B6399" s="288" t="str">
        <f>C6357</f>
        <v>Reflector Led 20w</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ESCUELA SECUNDARIA Bº PIE DE PALO</v>
      </c>
      <c r="C6404" s="87"/>
      <c r="D6404" s="87"/>
      <c r="E6404" s="87"/>
      <c r="F6404" s="93" t="s">
        <v>38</v>
      </c>
      <c r="G6404" s="275">
        <f>Fecha_Base</f>
        <v>0</v>
      </c>
    </row>
    <row r="6405" spans="1:123" ht="24" customHeight="1" x14ac:dyDescent="0.25">
      <c r="A6405" s="276" t="s">
        <v>601</v>
      </c>
      <c r="B6405" s="88" t="str">
        <f>Ubicación</f>
        <v>CAUCETE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11.4.1.5</v>
      </c>
      <c r="C6407" s="89" t="str">
        <f>IFERROR(VLOOKUP(B6407,Tabla_CyP,2,FALSE),"")</f>
        <v>Reflector Led 150w</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11.4.1.5</v>
      </c>
      <c r="B6449" s="288" t="str">
        <f>C6407</f>
        <v>Reflector Led 150w</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ESCUELA SECUNDARIA Bº PIE DE PALO</v>
      </c>
      <c r="C6454" s="87"/>
      <c r="D6454" s="87"/>
      <c r="E6454" s="87"/>
      <c r="F6454" s="93" t="s">
        <v>38</v>
      </c>
      <c r="G6454" s="275">
        <f>Fecha_Base</f>
        <v>0</v>
      </c>
    </row>
    <row r="6455" spans="1:123" ht="24" customHeight="1" x14ac:dyDescent="0.25">
      <c r="A6455" s="276" t="s">
        <v>601</v>
      </c>
      <c r="B6455" s="88" t="str">
        <f>Ubicación</f>
        <v>CAUCETE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11.4.1.6</v>
      </c>
      <c r="C6457" s="89" t="str">
        <f>IFERROR(VLOOKUP(B6457,Tabla_CyP,2,FALSE),"")</f>
        <v>Farol exterior 100w</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11.4.1.6</v>
      </c>
      <c r="B6499" s="288" t="str">
        <f>C6457</f>
        <v>Farol exterior 100w</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ESCUELA SECUNDARIA Bº PIE DE PALO</v>
      </c>
      <c r="C6504" s="87"/>
      <c r="D6504" s="87"/>
      <c r="E6504" s="87"/>
      <c r="F6504" s="93" t="s">
        <v>38</v>
      </c>
      <c r="G6504" s="275">
        <f>Fecha_Base</f>
        <v>0</v>
      </c>
    </row>
    <row r="6505" spans="1:123" ht="24" customHeight="1" x14ac:dyDescent="0.25">
      <c r="A6505" s="276" t="s">
        <v>601</v>
      </c>
      <c r="B6505" s="88" t="str">
        <f>Ubicación</f>
        <v>CAUCETE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11.4.2.1</v>
      </c>
      <c r="C6507" s="89" t="str">
        <f>IFERROR(VLOOKUP(B6507,Tabla_CyP,2,FALSE),"")</f>
        <v>Tubos LED .18w Luz Dia</v>
      </c>
      <c r="D6507" s="94"/>
      <c r="E6507" s="95"/>
      <c r="F6507" s="93" t="s">
        <v>26</v>
      </c>
      <c r="G6507" s="278" t="str">
        <f>IFERROR(VLOOKUP(B6507,Tabla_CyP,4,FALSE),"")</f>
        <v xml:space="preserve">Un </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11.4.2.1</v>
      </c>
      <c r="B6549" s="288" t="str">
        <f>C6507</f>
        <v>Tubos LED .18w Luz Dia</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ESCUELA SECUNDARIA Bº PIE DE PALO</v>
      </c>
      <c r="C6554" s="87"/>
      <c r="D6554" s="87"/>
      <c r="E6554" s="87"/>
      <c r="F6554" s="93" t="s">
        <v>38</v>
      </c>
      <c r="G6554" s="275">
        <f>Fecha_Base</f>
        <v>0</v>
      </c>
    </row>
    <row r="6555" spans="1:123" ht="24" customHeight="1" x14ac:dyDescent="0.25">
      <c r="A6555" s="276" t="s">
        <v>601</v>
      </c>
      <c r="B6555" s="88" t="str">
        <f>Ubicación</f>
        <v>CAUCETE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11.4.2.2</v>
      </c>
      <c r="C6557" s="89" t="str">
        <f>IFERROR(VLOOKUP(B6557,Tabla_CyP,2,FALSE),"")</f>
        <v>Tubos LED .24w Luz Dia</v>
      </c>
      <c r="D6557" s="94"/>
      <c r="E6557" s="95"/>
      <c r="F6557" s="93" t="s">
        <v>26</v>
      </c>
      <c r="G6557" s="278" t="str">
        <f>IFERROR(VLOOKUP(B6557,Tabla_CyP,4,FALSE),"")</f>
        <v xml:space="preserve">Un </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11.4.2.2</v>
      </c>
      <c r="B6599" s="288" t="str">
        <f>C6557</f>
        <v>Tubos LED .24w Luz Dia</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ESCUELA SECUNDARIA Bº PIE DE PALO</v>
      </c>
      <c r="C6604" s="87"/>
      <c r="D6604" s="87"/>
      <c r="E6604" s="87"/>
      <c r="F6604" s="93" t="s">
        <v>38</v>
      </c>
      <c r="G6604" s="275">
        <f>Fecha_Base</f>
        <v>0</v>
      </c>
    </row>
    <row r="6605" spans="1:7" ht="24" customHeight="1" x14ac:dyDescent="0.25">
      <c r="A6605" s="276" t="s">
        <v>601</v>
      </c>
      <c r="B6605" s="88" t="str">
        <f>Ubicación</f>
        <v>CAUCETE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11.4.3</v>
      </c>
      <c r="C6607" s="89" t="str">
        <f>IFERROR(VLOOKUP(B6607,Tabla_CyP,2,FALSE),"")</f>
        <v>Iluminación de Emergencia</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11.4.3</v>
      </c>
      <c r="B6649" s="288" t="str">
        <f>C6607</f>
        <v>Iluminación de Emergencia</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ESCUELA SECUNDARIA Bº PIE DE PALO</v>
      </c>
      <c r="C6654" s="87"/>
      <c r="D6654" s="87"/>
      <c r="E6654" s="87"/>
      <c r="F6654" s="93" t="s">
        <v>38</v>
      </c>
      <c r="G6654" s="275">
        <f>Fecha_Base</f>
        <v>0</v>
      </c>
    </row>
    <row r="6655" spans="1:7" ht="24" customHeight="1" x14ac:dyDescent="0.25">
      <c r="A6655" s="276" t="s">
        <v>601</v>
      </c>
      <c r="B6655" s="88" t="str">
        <f>Ubicación</f>
        <v>CAUCETE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11.4.4</v>
      </c>
      <c r="C6657" s="89" t="str">
        <f>IFERROR(VLOOKUP(B6657,Tabla_CyP,2,FALSE),"")</f>
        <v>Ventiladores</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11.4.4</v>
      </c>
      <c r="B6699" s="288" t="str">
        <f>C6657</f>
        <v>Ventiladores</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ESCUELA SECUNDARIA Bº PIE DE PALO</v>
      </c>
      <c r="C6704" s="87"/>
      <c r="D6704" s="87"/>
      <c r="E6704" s="87"/>
      <c r="F6704" s="93" t="s">
        <v>38</v>
      </c>
      <c r="G6704" s="275">
        <f>Fecha_Base</f>
        <v>0</v>
      </c>
    </row>
    <row r="6705" spans="1:123" ht="24" customHeight="1" x14ac:dyDescent="0.25">
      <c r="A6705" s="276" t="s">
        <v>601</v>
      </c>
      <c r="B6705" s="88" t="str">
        <f>Ubicación</f>
        <v>CAUCETE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11.4.5.1</v>
      </c>
      <c r="C6707" s="89" t="str">
        <f>IFERROR(VLOOKUP(B6707,Tabla_CyP,2,FALSE),"")</f>
        <v>TERMOTANQUE ELECTRICO 80 lts</v>
      </c>
      <c r="D6707" s="94"/>
      <c r="E6707" s="95"/>
      <c r="F6707" s="93" t="s">
        <v>26</v>
      </c>
      <c r="G6707" s="278" t="str">
        <f>IFERROR(VLOOKUP(B6707,Tabla_CyP,4,FALSE),"")</f>
        <v>Un</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11.4.5.1</v>
      </c>
      <c r="B6749" s="288" t="str">
        <f>C6707</f>
        <v>TERMOTANQUE ELECTRICO 80 lts</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ESCUELA SECUNDARIA Bº PIE DE PALO</v>
      </c>
      <c r="C6754" s="87"/>
      <c r="D6754" s="87"/>
      <c r="E6754" s="87"/>
      <c r="F6754" s="93" t="s">
        <v>38</v>
      </c>
      <c r="G6754" s="275">
        <f>Fecha_Base</f>
        <v>0</v>
      </c>
    </row>
    <row r="6755" spans="1:123" ht="24" customHeight="1" x14ac:dyDescent="0.25">
      <c r="A6755" s="276" t="s">
        <v>601</v>
      </c>
      <c r="B6755" s="88" t="str">
        <f>Ubicación</f>
        <v>CAUCETE - SAN JUAN</v>
      </c>
      <c r="C6755" s="88"/>
      <c r="D6755" s="94"/>
      <c r="E6755" s="95"/>
      <c r="G6755" s="277"/>
    </row>
    <row r="6756" spans="1:123" ht="24" customHeight="1" x14ac:dyDescent="0.25">
      <c r="A6756" s="276" t="s">
        <v>39</v>
      </c>
      <c r="B6756" s="97">
        <f>IFERROR(VALUE(LEFT(B6757,FIND(".",B6757)-1)),"")</f>
        <v>12</v>
      </c>
      <c r="C6756" s="89" t="str">
        <f>IFERROR(VLOOKUP(B6756,Tabla_CyP,2,FALSE),"")</f>
        <v xml:space="preserve"> INSTALACIÓN SANITARIA</v>
      </c>
      <c r="E6756" s="95"/>
      <c r="G6756" s="277"/>
    </row>
    <row r="6757" spans="1:123" ht="24" customHeight="1" x14ac:dyDescent="0.25">
      <c r="A6757" s="276" t="s">
        <v>25</v>
      </c>
      <c r="B6757" s="98" t="str">
        <f>IFERROR(VLOOKUP(COUNTIF($A$1:A6757,"ANALISIS DE PRECIOS"),Tabla_NumeroItem,2,FALSE),"")</f>
        <v>12.1.1</v>
      </c>
      <c r="C6757" s="89" t="str">
        <f>IFERROR(VLOOKUP(B6757,Tabla_CyP,2,FALSE),"")</f>
        <v>Excavaciones</v>
      </c>
      <c r="D6757" s="94"/>
      <c r="E6757" s="95"/>
      <c r="F6757" s="93" t="s">
        <v>26</v>
      </c>
      <c r="G6757" s="278" t="str">
        <f>IFERROR(VLOOKUP(B6757,Tabla_CyP,4,FALSE),"")</f>
        <v>m3</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12.1.1</v>
      </c>
      <c r="B6799" s="288" t="str">
        <f>C6757</f>
        <v>Excavaciones</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ESCUELA SECUNDARIA Bº PIE DE PALO</v>
      </c>
      <c r="C6804" s="87"/>
      <c r="D6804" s="87"/>
      <c r="E6804" s="87"/>
      <c r="F6804" s="93" t="s">
        <v>38</v>
      </c>
      <c r="G6804" s="275">
        <f>Fecha_Base</f>
        <v>0</v>
      </c>
    </row>
    <row r="6805" spans="1:123" ht="24" customHeight="1" x14ac:dyDescent="0.25">
      <c r="A6805" s="276" t="s">
        <v>601</v>
      </c>
      <c r="B6805" s="88" t="str">
        <f>Ubicación</f>
        <v>CAUCETE - SAN JUAN</v>
      </c>
      <c r="C6805" s="88"/>
      <c r="D6805" s="94"/>
      <c r="E6805" s="95"/>
      <c r="G6805" s="277"/>
    </row>
    <row r="6806" spans="1:123" ht="24" customHeight="1" x14ac:dyDescent="0.25">
      <c r="A6806" s="276" t="s">
        <v>39</v>
      </c>
      <c r="B6806" s="97">
        <f>IFERROR(VALUE(LEFT(B6807,FIND(".",B6807)-1)),"")</f>
        <v>12</v>
      </c>
      <c r="C6806" s="89" t="str">
        <f>IFERROR(VLOOKUP(B6806,Tabla_CyP,2,FALSE),"")</f>
        <v xml:space="preserve"> INSTALACIÓN SANITARIA</v>
      </c>
      <c r="E6806" s="95"/>
      <c r="G6806" s="277"/>
    </row>
    <row r="6807" spans="1:123" ht="24" customHeight="1" x14ac:dyDescent="0.25">
      <c r="A6807" s="276" t="s">
        <v>25</v>
      </c>
      <c r="B6807" s="98" t="str">
        <f>IFERROR(VLOOKUP(COUNTIF($A$1:A6807,"ANALISIS DE PRECIOS"),Tabla_NumeroItem,2,FALSE),"")</f>
        <v>12.1.2</v>
      </c>
      <c r="C6807" s="89" t="str">
        <f>IFERROR(VLOOKUP(B6807,Tabla_CyP,2,FALSE),"")</f>
        <v>Rellenos de tierra</v>
      </c>
      <c r="D6807" s="94"/>
      <c r="E6807" s="95"/>
      <c r="F6807" s="93" t="s">
        <v>26</v>
      </c>
      <c r="G6807" s="278" t="str">
        <f>IFERROR(VLOOKUP(B6807,Tabla_CyP,4,FALSE),"")</f>
        <v>m3</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12.1.2</v>
      </c>
      <c r="B6849" s="288" t="str">
        <f>C6807</f>
        <v>Rellenos de tierra</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ESCUELA SECUNDARIA Bº PIE DE PALO</v>
      </c>
      <c r="C6854" s="87"/>
      <c r="D6854" s="87"/>
      <c r="E6854" s="87"/>
      <c r="F6854" s="93" t="s">
        <v>38</v>
      </c>
      <c r="G6854" s="275">
        <f>Fecha_Base</f>
        <v>0</v>
      </c>
    </row>
    <row r="6855" spans="1:123" ht="24" customHeight="1" x14ac:dyDescent="0.25">
      <c r="A6855" s="276" t="s">
        <v>601</v>
      </c>
      <c r="B6855" s="88" t="str">
        <f>Ubicación</f>
        <v>CAUCETE - SAN JUAN</v>
      </c>
      <c r="C6855" s="88"/>
      <c r="D6855" s="94"/>
      <c r="E6855" s="95"/>
      <c r="G6855" s="277"/>
    </row>
    <row r="6856" spans="1:123" ht="24" customHeight="1" x14ac:dyDescent="0.25">
      <c r="A6856" s="276" t="s">
        <v>39</v>
      </c>
      <c r="B6856" s="97">
        <f>IFERROR(VALUE(LEFT(B6857,FIND(".",B6857)-1)),"")</f>
        <v>12</v>
      </c>
      <c r="C6856" s="89" t="str">
        <f>IFERROR(VLOOKUP(B6856,Tabla_CyP,2,FALSE),"")</f>
        <v xml:space="preserve"> INSTALACIÓN SANITARIA</v>
      </c>
      <c r="E6856" s="95"/>
      <c r="G6856" s="277"/>
    </row>
    <row r="6857" spans="1:123" ht="24" customHeight="1" x14ac:dyDescent="0.25">
      <c r="A6857" s="276" t="s">
        <v>25</v>
      </c>
      <c r="B6857" s="98" t="str">
        <f>IFERROR(VLOOKUP(COUNTIF($A$1:A6857,"ANALISIS DE PRECIOS"),Tabla_NumeroItem,2,FALSE),"")</f>
        <v>12.1.3</v>
      </c>
      <c r="C6857" s="89" t="str">
        <f>IFERROR(VLOOKUP(B6857,Tabla_CyP,2,FALSE),"")</f>
        <v>Revoques de cámaras de inspección y receptáculos</v>
      </c>
      <c r="D6857" s="94"/>
      <c r="E6857" s="95"/>
      <c r="F6857" s="93" t="s">
        <v>26</v>
      </c>
      <c r="G6857" s="278" t="str">
        <f>IFERROR(VLOOKUP(B6857,Tabla_CyP,4,FALSE),"")</f>
        <v>m2</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12.1.3</v>
      </c>
      <c r="B6899" s="288" t="str">
        <f>C6857</f>
        <v>Revoques de cámaras de inspección y receptáculos</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ESCUELA SECUNDARIA Bº PIE DE PALO</v>
      </c>
      <c r="C6904" s="87"/>
      <c r="D6904" s="87"/>
      <c r="E6904" s="87"/>
      <c r="F6904" s="93" t="s">
        <v>38</v>
      </c>
      <c r="G6904" s="275">
        <f>Fecha_Base</f>
        <v>0</v>
      </c>
    </row>
    <row r="6905" spans="1:123" ht="24" customHeight="1" x14ac:dyDescent="0.25">
      <c r="A6905" s="276" t="s">
        <v>601</v>
      </c>
      <c r="B6905" s="88" t="str">
        <f>Ubicación</f>
        <v>CAUCETE - SAN JUAN</v>
      </c>
      <c r="C6905" s="88"/>
      <c r="D6905" s="94"/>
      <c r="E6905" s="95"/>
      <c r="G6905" s="277"/>
    </row>
    <row r="6906" spans="1:123" ht="24" customHeight="1" x14ac:dyDescent="0.25">
      <c r="A6906" s="276" t="s">
        <v>39</v>
      </c>
      <c r="B6906" s="97">
        <f>IFERROR(VALUE(LEFT(B6907,FIND(".",B6907)-1)),"")</f>
        <v>12</v>
      </c>
      <c r="C6906" s="89" t="str">
        <f>IFERROR(VLOOKUP(B6906,Tabla_CyP,2,FALSE),"")</f>
        <v xml:space="preserve"> INSTALACIÓN SANITARIA</v>
      </c>
      <c r="E6906" s="95"/>
      <c r="G6906" s="277"/>
    </row>
    <row r="6907" spans="1:123" ht="24" customHeight="1" x14ac:dyDescent="0.25">
      <c r="A6907" s="276" t="s">
        <v>25</v>
      </c>
      <c r="B6907" s="98" t="str">
        <f>IFERROR(VLOOKUP(COUNTIF($A$1:A6907,"ANALISIS DE PRECIOS"),Tabla_NumeroItem,2,FALSE),"")</f>
        <v>12.1.4</v>
      </c>
      <c r="C6907" s="89" t="str">
        <f>IFERROR(VLOOKUP(B6907,Tabla_CyP,2,FALSE),"")</f>
        <v>Cámaras y receptáculos</v>
      </c>
      <c r="D6907" s="94"/>
      <c r="E6907" s="95"/>
      <c r="F6907" s="93" t="s">
        <v>26</v>
      </c>
      <c r="G6907" s="278" t="str">
        <f>IFERROR(VLOOKUP(B6907,Tabla_CyP,4,FALSE),"")</f>
        <v>Un</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12.1.4</v>
      </c>
      <c r="B6949" s="288" t="str">
        <f>C6907</f>
        <v>Cámaras y receptáculos</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ESCUELA SECUNDARIA Bº PIE DE PALO</v>
      </c>
      <c r="C6954" s="87"/>
      <c r="D6954" s="87"/>
      <c r="E6954" s="87"/>
      <c r="F6954" s="93" t="s">
        <v>38</v>
      </c>
      <c r="G6954" s="275">
        <f>Fecha_Base</f>
        <v>0</v>
      </c>
    </row>
    <row r="6955" spans="1:123" ht="24" customHeight="1" x14ac:dyDescent="0.25">
      <c r="A6955" s="276" t="s">
        <v>601</v>
      </c>
      <c r="B6955" s="88" t="str">
        <f>Ubicación</f>
        <v>CAUCETE - SAN JUAN</v>
      </c>
      <c r="C6955" s="88"/>
      <c r="D6955" s="94"/>
      <c r="E6955" s="95"/>
      <c r="G6955" s="277"/>
    </row>
    <row r="6956" spans="1:123" ht="24" customHeight="1" x14ac:dyDescent="0.25">
      <c r="A6956" s="276" t="s">
        <v>39</v>
      </c>
      <c r="B6956" s="97">
        <f>IFERROR(VALUE(LEFT(B6957,FIND(".",B6957)-1)),"")</f>
        <v>12</v>
      </c>
      <c r="C6956" s="89" t="str">
        <f>IFERROR(VLOOKUP(B6956,Tabla_CyP,2,FALSE),"")</f>
        <v xml:space="preserve"> INSTALACIÓN SANITARIA</v>
      </c>
      <c r="E6956" s="95"/>
      <c r="G6956" s="277"/>
    </row>
    <row r="6957" spans="1:123" ht="24" customHeight="1" x14ac:dyDescent="0.25">
      <c r="A6957" s="276" t="s">
        <v>25</v>
      </c>
      <c r="B6957" s="98" t="str">
        <f>IFERROR(VLOOKUP(COUNTIF($A$1:A6957,"ANALISIS DE PRECIOS"),Tabla_NumeroItem,2,FALSE),"")</f>
        <v>12.1.5.1</v>
      </c>
      <c r="C6957" s="89" t="str">
        <f>IFERROR(VLOOKUP(B6957,Tabla_CyP,2,FALSE),"")</f>
        <v>Caño PVC Ø 160</v>
      </c>
      <c r="D6957" s="94"/>
      <c r="E6957" s="95"/>
      <c r="F6957" s="93" t="s">
        <v>26</v>
      </c>
      <c r="G6957" s="278" t="str">
        <f>IFERROR(VLOOKUP(B6957,Tabla_CyP,4,FALSE),"")</f>
        <v>ml</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12.1.5.1</v>
      </c>
      <c r="B6999" s="288" t="str">
        <f>C6957</f>
        <v>Caño PVC Ø 160</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ESCUELA SECUNDARIA Bº PIE DE PALO</v>
      </c>
      <c r="C7004" s="87"/>
      <c r="D7004" s="87"/>
      <c r="E7004" s="87"/>
      <c r="F7004" s="93" t="s">
        <v>38</v>
      </c>
      <c r="G7004" s="275">
        <f>Fecha_Base</f>
        <v>0</v>
      </c>
    </row>
    <row r="7005" spans="1:7" ht="24" customHeight="1" x14ac:dyDescent="0.25">
      <c r="A7005" s="276" t="s">
        <v>601</v>
      </c>
      <c r="B7005" s="88" t="str">
        <f>Ubicación</f>
        <v>CAUCETE - SAN JUAN</v>
      </c>
      <c r="C7005" s="88"/>
      <c r="D7005" s="94"/>
      <c r="E7005" s="95"/>
      <c r="G7005" s="277"/>
    </row>
    <row r="7006" spans="1:7" ht="24" customHeight="1" x14ac:dyDescent="0.25">
      <c r="A7006" s="276" t="s">
        <v>39</v>
      </c>
      <c r="B7006" s="97">
        <f>IFERROR(VALUE(LEFT(B7007,FIND(".",B7007)-1)),"")</f>
        <v>12</v>
      </c>
      <c r="C7006" s="89" t="str">
        <f>IFERROR(VLOOKUP(B7006,Tabla_CyP,2,FALSE),"")</f>
        <v xml:space="preserve"> INSTALACIÓN SANITARIA</v>
      </c>
      <c r="E7006" s="95"/>
      <c r="G7006" s="277"/>
    </row>
    <row r="7007" spans="1:7" ht="24" customHeight="1" x14ac:dyDescent="0.25">
      <c r="A7007" s="276" t="s">
        <v>25</v>
      </c>
      <c r="B7007" s="98" t="str">
        <f>IFERROR(VLOOKUP(COUNTIF($A$1:A7007,"ANALISIS DE PRECIOS"),Tabla_NumeroItem,2,FALSE),"")</f>
        <v>12.1.5.2</v>
      </c>
      <c r="C7007" s="89" t="str">
        <f>IFERROR(VLOOKUP(B7007,Tabla_CyP,2,FALSE),"")</f>
        <v>Caño PVC Ø 110  (incluido caños de ventilacion y desague pluvial)</v>
      </c>
      <c r="D7007" s="94"/>
      <c r="E7007" s="95"/>
      <c r="F7007" s="93" t="s">
        <v>26</v>
      </c>
      <c r="G7007" s="278" t="str">
        <f>IFERROR(VLOOKUP(B7007,Tabla_CyP,4,FALSE),"")</f>
        <v>ml</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12.1.5.2</v>
      </c>
      <c r="B7049" s="288" t="str">
        <f>C7007</f>
        <v>Caño PVC Ø 110  (incluido caños de ventilacion y desague pluvial)</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ESCUELA SECUNDARIA Bº PIE DE PALO</v>
      </c>
      <c r="C7054" s="87"/>
      <c r="D7054" s="87"/>
      <c r="E7054" s="87"/>
      <c r="F7054" s="93" t="s">
        <v>38</v>
      </c>
      <c r="G7054" s="275">
        <f>Fecha_Base</f>
        <v>0</v>
      </c>
    </row>
    <row r="7055" spans="1:7" ht="24" customHeight="1" x14ac:dyDescent="0.25">
      <c r="A7055" s="276" t="s">
        <v>601</v>
      </c>
      <c r="B7055" s="88" t="str">
        <f>Ubicación</f>
        <v>CAUCETE - SAN JUAN</v>
      </c>
      <c r="C7055" s="88"/>
      <c r="D7055" s="94"/>
      <c r="E7055" s="95"/>
      <c r="G7055" s="277"/>
    </row>
    <row r="7056" spans="1:7" ht="24" customHeight="1" x14ac:dyDescent="0.25">
      <c r="A7056" s="276" t="s">
        <v>39</v>
      </c>
      <c r="B7056" s="97">
        <f>IFERROR(VALUE(LEFT(B7057,FIND(".",B7057)-1)),"")</f>
        <v>12</v>
      </c>
      <c r="C7056" s="89" t="str">
        <f>IFERROR(VLOOKUP(B7056,Tabla_CyP,2,FALSE),"")</f>
        <v xml:space="preserve"> INSTALACIÓN SANITARIA</v>
      </c>
      <c r="E7056" s="95"/>
      <c r="G7056" s="277"/>
    </row>
    <row r="7057" spans="1:123" ht="24" customHeight="1" x14ac:dyDescent="0.25">
      <c r="A7057" s="276" t="s">
        <v>25</v>
      </c>
      <c r="B7057" s="98" t="str">
        <f>IFERROR(VLOOKUP(COUNTIF($A$1:A7057,"ANALISIS DE PRECIOS"),Tabla_NumeroItem,2,FALSE),"")</f>
        <v>12.1.5.3</v>
      </c>
      <c r="C7057" s="89" t="str">
        <f>IFERROR(VLOOKUP(B7057,Tabla_CyP,2,FALSE),"")</f>
        <v>Caño PVC Ø 63</v>
      </c>
      <c r="D7057" s="94"/>
      <c r="E7057" s="95"/>
      <c r="F7057" s="93" t="s">
        <v>26</v>
      </c>
      <c r="G7057" s="278" t="str">
        <f>IFERROR(VLOOKUP(B7057,Tabla_CyP,4,FALSE),"")</f>
        <v>ml</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12.1.5.3</v>
      </c>
      <c r="B7099" s="288" t="str">
        <f>C7057</f>
        <v>Caño PVC Ø 63</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ESCUELA SECUNDARIA Bº PIE DE PALO</v>
      </c>
      <c r="C7104" s="87"/>
      <c r="D7104" s="87"/>
      <c r="E7104" s="87"/>
      <c r="F7104" s="93" t="s">
        <v>38</v>
      </c>
      <c r="G7104" s="275">
        <f>Fecha_Base</f>
        <v>0</v>
      </c>
    </row>
    <row r="7105" spans="1:123" ht="24" customHeight="1" x14ac:dyDescent="0.25">
      <c r="A7105" s="276" t="s">
        <v>601</v>
      </c>
      <c r="B7105" s="88" t="str">
        <f>Ubicación</f>
        <v>CAUCETE - SAN JUAN</v>
      </c>
      <c r="C7105" s="88"/>
      <c r="D7105" s="94"/>
      <c r="E7105" s="95"/>
      <c r="G7105" s="277"/>
    </row>
    <row r="7106" spans="1:123" ht="24" customHeight="1" x14ac:dyDescent="0.25">
      <c r="A7106" s="276" t="s">
        <v>39</v>
      </c>
      <c r="B7106" s="97">
        <f>IFERROR(VALUE(LEFT(B7107,FIND(".",B7107)-1)),"")</f>
        <v>12</v>
      </c>
      <c r="C7106" s="89" t="str">
        <f>IFERROR(VLOOKUP(B7106,Tabla_CyP,2,FALSE),"")</f>
        <v xml:space="preserve"> INSTALACIÓN SANITARIA</v>
      </c>
      <c r="E7106" s="95"/>
      <c r="G7106" s="277"/>
    </row>
    <row r="7107" spans="1:123" ht="24" customHeight="1" x14ac:dyDescent="0.25">
      <c r="A7107" s="276" t="s">
        <v>25</v>
      </c>
      <c r="B7107" s="98" t="str">
        <f>IFERROR(VLOOKUP(COUNTIF($A$1:A7107,"ANALISIS DE PRECIOS"),Tabla_NumeroItem,2,FALSE),"")</f>
        <v>12.1.5.4</v>
      </c>
      <c r="C7107" s="89" t="str">
        <f>IFERROR(VLOOKUP(B7107,Tabla_CyP,2,FALSE),"")</f>
        <v>Caño PVC Ø 40</v>
      </c>
      <c r="D7107" s="94"/>
      <c r="E7107" s="95"/>
      <c r="F7107" s="93" t="s">
        <v>26</v>
      </c>
      <c r="G7107" s="278" t="str">
        <f>IFERROR(VLOOKUP(B7107,Tabla_CyP,4,FALSE),"")</f>
        <v>ml</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12.1.5.4</v>
      </c>
      <c r="B7149" s="288" t="str">
        <f>C7107</f>
        <v>Caño PVC Ø 40</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ESCUELA SECUNDARIA Bº PIE DE PALO</v>
      </c>
      <c r="C7154" s="87"/>
      <c r="D7154" s="87"/>
      <c r="E7154" s="87"/>
      <c r="F7154" s="93" t="s">
        <v>38</v>
      </c>
      <c r="G7154" s="275">
        <f>Fecha_Base</f>
        <v>0</v>
      </c>
    </row>
    <row r="7155" spans="1:123" ht="24" customHeight="1" x14ac:dyDescent="0.25">
      <c r="A7155" s="276" t="s">
        <v>601</v>
      </c>
      <c r="B7155" s="88" t="str">
        <f>Ubicación</f>
        <v>CAUCETE - SAN JUAN</v>
      </c>
      <c r="C7155" s="88"/>
      <c r="D7155" s="94"/>
      <c r="E7155" s="95"/>
      <c r="G7155" s="277"/>
    </row>
    <row r="7156" spans="1:123" ht="24" customHeight="1" x14ac:dyDescent="0.25">
      <c r="A7156" s="276" t="s">
        <v>39</v>
      </c>
      <c r="B7156" s="97">
        <f>IFERROR(VALUE(LEFT(B7157,FIND(".",B7157)-1)),"")</f>
        <v>12</v>
      </c>
      <c r="C7156" s="89" t="str">
        <f>IFERROR(VLOOKUP(B7156,Tabla_CyP,2,FALSE),"")</f>
        <v xml:space="preserve"> INSTALACIÓN SANITARIA</v>
      </c>
      <c r="E7156" s="95"/>
      <c r="G7156" s="277"/>
    </row>
    <row r="7157" spans="1:123" ht="24" customHeight="1" x14ac:dyDescent="0.25">
      <c r="A7157" s="276" t="s">
        <v>25</v>
      </c>
      <c r="B7157" s="98" t="str">
        <f>IFERROR(VLOOKUP(COUNTIF($A$1:A7157,"ANALISIS DE PRECIOS"),Tabla_NumeroItem,2,FALSE),"")</f>
        <v>12.1.5.5</v>
      </c>
      <c r="C7157" s="89" t="str">
        <f>IFERROR(VLOOKUP(B7157,Tabla_CyP,2,FALSE),"")</f>
        <v>Bocas de Acceso</v>
      </c>
      <c r="D7157" s="94"/>
      <c r="E7157" s="95"/>
      <c r="F7157" s="93" t="s">
        <v>26</v>
      </c>
      <c r="G7157" s="278" t="str">
        <f>IFERROR(VLOOKUP(B7157,Tabla_CyP,4,FALSE),"")</f>
        <v>Un</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12.1.5.5</v>
      </c>
      <c r="B7199" s="288" t="str">
        <f>C7157</f>
        <v>Bocas de Acceso</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ESCUELA SECUNDARIA Bº PIE DE PALO</v>
      </c>
      <c r="C7204" s="87"/>
      <c r="D7204" s="87"/>
      <c r="E7204" s="87"/>
      <c r="F7204" s="93" t="s">
        <v>38</v>
      </c>
      <c r="G7204" s="275">
        <f>Fecha_Base</f>
        <v>0</v>
      </c>
    </row>
    <row r="7205" spans="1:123" ht="24" customHeight="1" x14ac:dyDescent="0.25">
      <c r="A7205" s="276" t="s">
        <v>601</v>
      </c>
      <c r="B7205" s="88" t="str">
        <f>Ubicación</f>
        <v>CAUCETE - SAN JUAN</v>
      </c>
      <c r="C7205" s="88"/>
      <c r="D7205" s="94"/>
      <c r="E7205" s="95"/>
      <c r="G7205" s="277"/>
    </row>
    <row r="7206" spans="1:123" ht="24" customHeight="1" x14ac:dyDescent="0.25">
      <c r="A7206" s="276" t="s">
        <v>39</v>
      </c>
      <c r="B7206" s="97">
        <f>IFERROR(VALUE(LEFT(B7207,FIND(".",B7207)-1)),"")</f>
        <v>12</v>
      </c>
      <c r="C7206" s="89" t="str">
        <f>IFERROR(VLOOKUP(B7206,Tabla_CyP,2,FALSE),"")</f>
        <v xml:space="preserve"> INSTALACIÓN SANITARIA</v>
      </c>
      <c r="E7206" s="95"/>
      <c r="G7206" s="277"/>
    </row>
    <row r="7207" spans="1:123" ht="24" customHeight="1" x14ac:dyDescent="0.25">
      <c r="A7207" s="276" t="s">
        <v>25</v>
      </c>
      <c r="B7207" s="98" t="str">
        <f>IFERROR(VLOOKUP(COUNTIF($A$1:A7207,"ANALISIS DE PRECIOS"),Tabla_NumeroItem,2,FALSE),"")</f>
        <v>12.1.5.6</v>
      </c>
      <c r="C7207" s="89" t="str">
        <f>IFERROR(VLOOKUP(B7207,Tabla_CyP,2,FALSE),"")</f>
        <v>Bocas de Inspección</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12.1.5.6</v>
      </c>
      <c r="B7249" s="288" t="str">
        <f>C7207</f>
        <v>Bocas de Inspección</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ESCUELA SECUNDARIA Bº PIE DE PALO</v>
      </c>
      <c r="C7254" s="87"/>
      <c r="D7254" s="87"/>
      <c r="E7254" s="87"/>
      <c r="F7254" s="93" t="s">
        <v>38</v>
      </c>
      <c r="G7254" s="275">
        <f>Fecha_Base</f>
        <v>0</v>
      </c>
    </row>
    <row r="7255" spans="1:123" ht="24" customHeight="1" x14ac:dyDescent="0.25">
      <c r="A7255" s="276" t="s">
        <v>601</v>
      </c>
      <c r="B7255" s="88" t="str">
        <f>Ubicación</f>
        <v>CAUCETE - SAN JUAN</v>
      </c>
      <c r="C7255" s="88"/>
      <c r="D7255" s="94"/>
      <c r="E7255" s="95"/>
      <c r="G7255" s="277"/>
    </row>
    <row r="7256" spans="1:123" ht="24" customHeight="1" x14ac:dyDescent="0.25">
      <c r="A7256" s="276" t="s">
        <v>39</v>
      </c>
      <c r="B7256" s="97">
        <f>IFERROR(VALUE(LEFT(B7257,FIND(".",B7257)-1)),"")</f>
        <v>12</v>
      </c>
      <c r="C7256" s="89" t="str">
        <f>IFERROR(VLOOKUP(B7256,Tabla_CyP,2,FALSE),"")</f>
        <v xml:space="preserve"> INSTALACIÓN SANITARIA</v>
      </c>
      <c r="E7256" s="95"/>
      <c r="G7256" s="277"/>
    </row>
    <row r="7257" spans="1:123" ht="24" customHeight="1" x14ac:dyDescent="0.25">
      <c r="A7257" s="276" t="s">
        <v>25</v>
      </c>
      <c r="B7257" s="98" t="str">
        <f>IFERROR(VLOOKUP(COUNTIF($A$1:A7257,"ANALISIS DE PRECIOS"),Tabla_NumeroItem,2,FALSE),"")</f>
        <v>12.1.5.7</v>
      </c>
      <c r="C7257" s="89" t="str">
        <f>IFERROR(VLOOKUP(B7257,Tabla_CyP,2,FALSE),"")</f>
        <v>Pileta de piso</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12.1.5.7</v>
      </c>
      <c r="B7299" s="288" t="str">
        <f>C7257</f>
        <v>Pileta de piso</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ESCUELA SECUNDARIA Bº PIE DE PALO</v>
      </c>
      <c r="C7304" s="87"/>
      <c r="D7304" s="87"/>
      <c r="E7304" s="87"/>
      <c r="F7304" s="93" t="s">
        <v>38</v>
      </c>
      <c r="G7304" s="275">
        <f>Fecha_Base</f>
        <v>0</v>
      </c>
    </row>
    <row r="7305" spans="1:123" ht="24" customHeight="1" x14ac:dyDescent="0.25">
      <c r="A7305" s="276" t="s">
        <v>601</v>
      </c>
      <c r="B7305" s="88" t="str">
        <f>Ubicación</f>
        <v>CAUCETE - SAN JUAN</v>
      </c>
      <c r="C7305" s="88"/>
      <c r="D7305" s="94"/>
      <c r="E7305" s="95"/>
      <c r="G7305" s="277"/>
    </row>
    <row r="7306" spans="1:123" ht="24" customHeight="1" x14ac:dyDescent="0.25">
      <c r="A7306" s="276" t="s">
        <v>39</v>
      </c>
      <c r="B7306" s="97">
        <f>IFERROR(VALUE(LEFT(B7307,FIND(".",B7307)-1)),"")</f>
        <v>12</v>
      </c>
      <c r="C7306" s="89" t="str">
        <f>IFERROR(VLOOKUP(B7306,Tabla_CyP,2,FALSE),"")</f>
        <v xml:space="preserve"> INSTALACIÓN SANITARIA</v>
      </c>
      <c r="E7306" s="95"/>
      <c r="G7306" s="277"/>
    </row>
    <row r="7307" spans="1:123" ht="24" customHeight="1" x14ac:dyDescent="0.25">
      <c r="A7307" s="276" t="s">
        <v>25</v>
      </c>
      <c r="B7307" s="98" t="str">
        <f>IFERROR(VLOOKUP(COUNTIF($A$1:A7307,"ANALISIS DE PRECIOS"),Tabla_NumeroItem,2,FALSE),"")</f>
        <v>12.2.1</v>
      </c>
      <c r="C7307" s="89" t="str">
        <f>IFERROR(VLOOKUP(B7307,Tabla_CyP,2,FALSE),"")</f>
        <v>Cañerías de P.V.C. y Accesorios</v>
      </c>
      <c r="D7307" s="94"/>
      <c r="E7307" s="95"/>
      <c r="F7307" s="93" t="s">
        <v>26</v>
      </c>
      <c r="G7307" s="278" t="str">
        <f>IFERROR(VLOOKUP(B7307,Tabla_CyP,4,FALSE),"")</f>
        <v>ml</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12.2.1</v>
      </c>
      <c r="B7349" s="288" t="str">
        <f>C7307</f>
        <v>Cañerías de P.V.C. y Accesorios</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ESCUELA SECUNDARIA Bº PIE DE PALO</v>
      </c>
      <c r="C7354" s="87"/>
      <c r="D7354" s="87"/>
      <c r="E7354" s="87"/>
      <c r="F7354" s="93" t="s">
        <v>38</v>
      </c>
      <c r="G7354" s="275">
        <f>Fecha_Base</f>
        <v>0</v>
      </c>
    </row>
    <row r="7355" spans="1:123" ht="24" customHeight="1" x14ac:dyDescent="0.25">
      <c r="A7355" s="276" t="s">
        <v>601</v>
      </c>
      <c r="B7355" s="88" t="str">
        <f>Ubicación</f>
        <v>CAUCETE - SAN JUAN</v>
      </c>
      <c r="C7355" s="88"/>
      <c r="D7355" s="94"/>
      <c r="E7355" s="95"/>
      <c r="G7355" s="277"/>
    </row>
    <row r="7356" spans="1:123" ht="24" customHeight="1" x14ac:dyDescent="0.25">
      <c r="A7356" s="276" t="s">
        <v>39</v>
      </c>
      <c r="B7356" s="97">
        <f>IFERROR(VALUE(LEFT(B7357,FIND(".",B7357)-1)),"")</f>
        <v>12</v>
      </c>
      <c r="C7356" s="89" t="str">
        <f>IFERROR(VLOOKUP(B7356,Tabla_CyP,2,FALSE),"")</f>
        <v xml:space="preserve"> INSTALACIÓN SANITARIA</v>
      </c>
      <c r="E7356" s="95"/>
      <c r="G7356" s="277"/>
    </row>
    <row r="7357" spans="1:123" ht="24" customHeight="1" x14ac:dyDescent="0.25">
      <c r="A7357" s="276" t="s">
        <v>25</v>
      </c>
      <c r="B7357" s="98" t="str">
        <f>IFERROR(VLOOKUP(COUNTIF($A$1:A7357,"ANALISIS DE PRECIOS"),Tabla_NumeroItem,2,FALSE),"")</f>
        <v>12.3.1</v>
      </c>
      <c r="C7357" s="89" t="str">
        <f>IFERROR(VLOOKUP(B7357,Tabla_CyP,2,FALSE),"")</f>
        <v>Tratamiento de efluentes</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12.3.1</v>
      </c>
      <c r="B7399" s="288" t="str">
        <f>C7357</f>
        <v>Tratamiento de efluentes</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ESCUELA SECUNDARIA Bº PIE DE PALO</v>
      </c>
      <c r="C7404" s="87"/>
      <c r="D7404" s="87"/>
      <c r="E7404" s="87"/>
      <c r="F7404" s="93" t="s">
        <v>38</v>
      </c>
      <c r="G7404" s="275">
        <f>Fecha_Base</f>
        <v>0</v>
      </c>
    </row>
    <row r="7405" spans="1:7" ht="24" customHeight="1" x14ac:dyDescent="0.25">
      <c r="A7405" s="276" t="s">
        <v>601</v>
      </c>
      <c r="B7405" s="88" t="str">
        <f>Ubicación</f>
        <v>CAUCETE - SAN JUAN</v>
      </c>
      <c r="C7405" s="88"/>
      <c r="D7405" s="94"/>
      <c r="E7405" s="95"/>
      <c r="G7405" s="277"/>
    </row>
    <row r="7406" spans="1:7" ht="24" customHeight="1" x14ac:dyDescent="0.25">
      <c r="A7406" s="276" t="s">
        <v>39</v>
      </c>
      <c r="B7406" s="97">
        <f>IFERROR(VALUE(LEFT(B7407,FIND(".",B7407)-1)),"")</f>
        <v>12</v>
      </c>
      <c r="C7406" s="89" t="str">
        <f>IFERROR(VLOOKUP(B7406,Tabla_CyP,2,FALSE),"")</f>
        <v xml:space="preserve"> INSTALACIÓN SANITARIA</v>
      </c>
      <c r="E7406" s="95"/>
      <c r="G7406" s="277"/>
    </row>
    <row r="7407" spans="1:7" ht="24" customHeight="1" x14ac:dyDescent="0.25">
      <c r="A7407" s="276" t="s">
        <v>25</v>
      </c>
      <c r="B7407" s="98" t="str">
        <f>IFERROR(VLOOKUP(COUNTIF($A$1:A7407,"ANALISIS DE PRECIOS"),Tabla_NumeroItem,2,FALSE),"")</f>
        <v>12.3.2</v>
      </c>
      <c r="C7407" s="89" t="str">
        <f>IFERROR(VLOOKUP(B7407,Tabla_CyP,2,FALSE),"")</f>
        <v>Cámara séptica</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12.3.2</v>
      </c>
      <c r="B7449" s="288" t="str">
        <f>C7407</f>
        <v>Cámara séptica</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ESCUELA SECUNDARIA Bº PIE DE PALO</v>
      </c>
      <c r="C7454" s="87"/>
      <c r="D7454" s="87"/>
      <c r="E7454" s="87"/>
      <c r="F7454" s="93" t="s">
        <v>38</v>
      </c>
      <c r="G7454" s="275">
        <f>Fecha_Base</f>
        <v>0</v>
      </c>
    </row>
    <row r="7455" spans="1:7" ht="24" customHeight="1" x14ac:dyDescent="0.25">
      <c r="A7455" s="276" t="s">
        <v>601</v>
      </c>
      <c r="B7455" s="88" t="str">
        <f>Ubicación</f>
        <v>CAUCETE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12.3.3</v>
      </c>
      <c r="C7457" s="89" t="str">
        <f>IFERROR(VLOOKUP(B7457,Tabla_CyP,2,FALSE),"")</f>
        <v>Pozos Absorventes y conexiones</v>
      </c>
      <c r="D7457" s="94"/>
      <c r="E7457" s="95"/>
      <c r="F7457" s="93" t="s">
        <v>26</v>
      </c>
      <c r="G7457" s="278" t="str">
        <f>IFERROR(VLOOKUP(B7457,Tabla_CyP,4,FALSE),"")</f>
        <v>Un.</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12.3.3</v>
      </c>
      <c r="B7499" s="288" t="str">
        <f>C7457</f>
        <v>Pozos Absorventes y conexiones</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ESCUELA SECUNDARIA Bº PIE DE PALO</v>
      </c>
      <c r="C7504" s="87"/>
      <c r="D7504" s="87"/>
      <c r="E7504" s="87"/>
      <c r="F7504" s="93" t="s">
        <v>38</v>
      </c>
      <c r="G7504" s="275">
        <f>Fecha_Base</f>
        <v>0</v>
      </c>
    </row>
    <row r="7505" spans="1:123" ht="24" customHeight="1" x14ac:dyDescent="0.25">
      <c r="A7505" s="276" t="s">
        <v>601</v>
      </c>
      <c r="B7505" s="88" t="str">
        <f>Ubicación</f>
        <v>CAUCETE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12.3.4</v>
      </c>
      <c r="C7507" s="89" t="str">
        <f>IFERROR(VLOOKUP(B7507,Tabla_CyP,2,FALSE),"")</f>
        <v>Interceptores de grasas y aceites</v>
      </c>
      <c r="D7507" s="94"/>
      <c r="E7507" s="95"/>
      <c r="F7507" s="93" t="s">
        <v>26</v>
      </c>
      <c r="G7507" s="278" t="str">
        <f>IFERROR(VLOOKUP(B7507,Tabla_CyP,4,FALSE),"")</f>
        <v>Un.</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12.3.4</v>
      </c>
      <c r="B7549" s="288" t="str">
        <f>C7507</f>
        <v>Interceptores de grasas y aceites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ESCUELA SECUNDARIA Bº PIE DE PALO</v>
      </c>
      <c r="C7554" s="87"/>
      <c r="D7554" s="87"/>
      <c r="E7554" s="87"/>
      <c r="F7554" s="93" t="s">
        <v>38</v>
      </c>
      <c r="G7554" s="275">
        <f>Fecha_Base</f>
        <v>0</v>
      </c>
    </row>
    <row r="7555" spans="1:123" ht="24" customHeight="1" x14ac:dyDescent="0.25">
      <c r="A7555" s="276" t="s">
        <v>601</v>
      </c>
      <c r="B7555" s="88" t="str">
        <f>Ubicación</f>
        <v>CAUCETE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12.6.1</v>
      </c>
      <c r="C7557" s="89" t="str">
        <f>IFERROR(VLOOKUP(B7557,Tabla_CyP,2,FALSE),"")</f>
        <v>Piezas especiales</v>
      </c>
      <c r="D7557" s="94"/>
      <c r="E7557" s="95"/>
      <c r="F7557" s="93" t="s">
        <v>26</v>
      </c>
      <c r="G7557" s="278" t="str">
        <f>IFERROR(VLOOKUP(B7557,Tabla_CyP,4,FALSE),"")</f>
        <v>gl</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12.6.1</v>
      </c>
      <c r="B7599" s="288" t="str">
        <f>C7557</f>
        <v>Piezas especiales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ESCUELA SECUNDARIA Bº PIE DE PALO</v>
      </c>
      <c r="C7604" s="87"/>
      <c r="D7604" s="87"/>
      <c r="E7604" s="87"/>
      <c r="F7604" s="93" t="s">
        <v>38</v>
      </c>
      <c r="G7604" s="275">
        <f>Fecha_Base</f>
        <v>0</v>
      </c>
    </row>
    <row r="7605" spans="1:123" ht="24" customHeight="1" x14ac:dyDescent="0.25">
      <c r="A7605" s="276" t="s">
        <v>601</v>
      </c>
      <c r="B7605" s="88" t="str">
        <f>Ubicación</f>
        <v>CAUCETE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12.6.2.1</v>
      </c>
      <c r="C7607" s="89" t="str">
        <f>IFERROR(VLOOKUP(B7607,Tabla_CyP,2,FALSE),"")</f>
        <v>Caño AcquaØ 75mm</v>
      </c>
      <c r="D7607" s="94"/>
      <c r="E7607" s="95"/>
      <c r="F7607" s="93" t="s">
        <v>26</v>
      </c>
      <c r="G7607" s="278" t="str">
        <f>IFERROR(VLOOKUP(B7607,Tabla_CyP,4,FALSE),"")</f>
        <v>ml</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12.6.2.1</v>
      </c>
      <c r="B7649" s="288" t="str">
        <f>C7607</f>
        <v>Caño AcquaØ 75mm</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ESCUELA SECUNDARIA Bº PIE DE PALO</v>
      </c>
      <c r="C7654" s="87"/>
      <c r="D7654" s="87"/>
      <c r="E7654" s="87"/>
      <c r="F7654" s="93" t="s">
        <v>38</v>
      </c>
      <c r="G7654" s="275">
        <f>Fecha_Base</f>
        <v>0</v>
      </c>
    </row>
    <row r="7655" spans="1:123" ht="24" customHeight="1" x14ac:dyDescent="0.25">
      <c r="A7655" s="276" t="s">
        <v>601</v>
      </c>
      <c r="B7655" s="88" t="str">
        <f>Ubicación</f>
        <v>CAUCETE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12.6.2.2</v>
      </c>
      <c r="C7657" s="89" t="str">
        <f>IFERROR(VLOOKUP(B7657,Tabla_CyP,2,FALSE),"")</f>
        <v>Caño AcquaØ 63mm- P/colector</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12.6.2.2</v>
      </c>
      <c r="B7699" s="288" t="str">
        <f>C7657</f>
        <v>Caño AcquaØ 63mm- P/colector</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ESCUELA SECUNDARIA Bº PIE DE PALO</v>
      </c>
      <c r="C7704" s="87"/>
      <c r="D7704" s="87"/>
      <c r="E7704" s="87"/>
      <c r="F7704" s="93" t="s">
        <v>38</v>
      </c>
      <c r="G7704" s="275">
        <f>Fecha_Base</f>
        <v>0</v>
      </c>
    </row>
    <row r="7705" spans="1:123" ht="24" customHeight="1" x14ac:dyDescent="0.25">
      <c r="A7705" s="276" t="s">
        <v>601</v>
      </c>
      <c r="B7705" s="88" t="str">
        <f>Ubicación</f>
        <v>CAUCETE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12.6.2.3</v>
      </c>
      <c r="C7707" s="89" t="str">
        <f>IFERROR(VLOOKUP(B7707,Tabla_CyP,2,FALSE),"")</f>
        <v>Caño AcquaØ 50mm</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12.6.2.3</v>
      </c>
      <c r="B7749" s="288" t="str">
        <f>C7707</f>
        <v>Caño AcquaØ 50mm</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ESCUELA SECUNDARIA Bº PIE DE PALO</v>
      </c>
      <c r="C7754" s="87"/>
      <c r="D7754" s="87"/>
      <c r="E7754" s="87"/>
      <c r="F7754" s="93" t="s">
        <v>38</v>
      </c>
      <c r="G7754" s="275">
        <f>Fecha_Base</f>
        <v>0</v>
      </c>
    </row>
    <row r="7755" spans="1:123" ht="24" customHeight="1" x14ac:dyDescent="0.25">
      <c r="A7755" s="276" t="s">
        <v>601</v>
      </c>
      <c r="B7755" s="88" t="str">
        <f>Ubicación</f>
        <v>CAUCETE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12.6.2.4</v>
      </c>
      <c r="C7757" s="89" t="str">
        <f>IFERROR(VLOOKUP(B7757,Tabla_CyP,2,FALSE),"")</f>
        <v>Caño AcquaØ 40mm</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12.6.2.4</v>
      </c>
      <c r="B7799" s="288" t="str">
        <f>C7757</f>
        <v>Caño AcquaØ 40mm</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ESCUELA SECUNDARIA Bº PIE DE PALO</v>
      </c>
      <c r="C7804" s="87"/>
      <c r="D7804" s="87"/>
      <c r="E7804" s="87"/>
      <c r="F7804" s="93" t="s">
        <v>38</v>
      </c>
      <c r="G7804" s="275">
        <f>Fecha_Base</f>
        <v>0</v>
      </c>
    </row>
    <row r="7805" spans="1:7" ht="24" customHeight="1" x14ac:dyDescent="0.25">
      <c r="A7805" s="276" t="s">
        <v>601</v>
      </c>
      <c r="B7805" s="88" t="str">
        <f>Ubicación</f>
        <v>CAUCETE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12.6.2.5</v>
      </c>
      <c r="C7807" s="89" t="str">
        <f>IFERROR(VLOOKUP(B7807,Tabla_CyP,2,FALSE),"")</f>
        <v>Caño AcquaØ 32mm</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12.6.2.5</v>
      </c>
      <c r="B7849" s="288" t="str">
        <f>C7807</f>
        <v>Caño AcquaØ 32mm</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ESCUELA SECUNDARIA Bº PIE DE PALO</v>
      </c>
      <c r="C7854" s="87"/>
      <c r="D7854" s="87"/>
      <c r="E7854" s="87"/>
      <c r="F7854" s="93" t="s">
        <v>38</v>
      </c>
      <c r="G7854" s="275">
        <f>Fecha_Base</f>
        <v>0</v>
      </c>
    </row>
    <row r="7855" spans="1:7" ht="24" customHeight="1" x14ac:dyDescent="0.25">
      <c r="A7855" s="276" t="s">
        <v>601</v>
      </c>
      <c r="B7855" s="88" t="str">
        <f>Ubicación</f>
        <v>CAUCETE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12.6.2.6</v>
      </c>
      <c r="C7857" s="89" t="str">
        <f>IFERROR(VLOOKUP(B7857,Tabla_CyP,2,FALSE),"")</f>
        <v>Caño AcquaØ 25mm</v>
      </c>
      <c r="D7857" s="94"/>
      <c r="E7857" s="95"/>
      <c r="F7857" s="93" t="s">
        <v>26</v>
      </c>
      <c r="G7857" s="278" t="str">
        <f>IFERROR(VLOOKUP(B7857,Tabla_CyP,4,FALSE),"")</f>
        <v>ml</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12.6.2.6</v>
      </c>
      <c r="B7899" s="288" t="str">
        <f>C7857</f>
        <v>Caño AcquaØ 25mm</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ESCUELA SECUNDARIA Bº PIE DE PALO</v>
      </c>
      <c r="C7904" s="87"/>
      <c r="D7904" s="87"/>
      <c r="E7904" s="87"/>
      <c r="F7904" s="93" t="s">
        <v>38</v>
      </c>
      <c r="G7904" s="275">
        <f>Fecha_Base</f>
        <v>0</v>
      </c>
    </row>
    <row r="7905" spans="1:123" ht="24" customHeight="1" x14ac:dyDescent="0.25">
      <c r="A7905" s="276" t="s">
        <v>601</v>
      </c>
      <c r="B7905" s="88" t="str">
        <f>Ubicación</f>
        <v>CAUCETE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12.6.2.7</v>
      </c>
      <c r="C7907" s="89" t="str">
        <f>IFERROR(VLOOKUP(B7907,Tabla_CyP,2,FALSE),"")</f>
        <v>Caño AcquaØ 20mm</v>
      </c>
      <c r="D7907" s="94"/>
      <c r="E7907" s="95"/>
      <c r="F7907" s="93" t="s">
        <v>26</v>
      </c>
      <c r="G7907" s="278" t="str">
        <f>IFERROR(VLOOKUP(B7907,Tabla_CyP,4,FALSE),"")</f>
        <v>ml</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12.6.2.7</v>
      </c>
      <c r="B7949" s="288" t="str">
        <f>C7907</f>
        <v>Caño AcquaØ 20mm</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ESCUELA SECUNDARIA Bº PIE DE PALO</v>
      </c>
      <c r="C7954" s="87"/>
      <c r="D7954" s="87"/>
      <c r="E7954" s="87"/>
      <c r="F7954" s="93" t="s">
        <v>38</v>
      </c>
      <c r="G7954" s="275">
        <f>Fecha_Base</f>
        <v>0</v>
      </c>
    </row>
    <row r="7955" spans="1:123" ht="24" customHeight="1" x14ac:dyDescent="0.25">
      <c r="A7955" s="276" t="s">
        <v>601</v>
      </c>
      <c r="B7955" s="88" t="str">
        <f>Ubicación</f>
        <v>CAUCETE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12.6.2.8</v>
      </c>
      <c r="C7957" s="89" t="str">
        <f>IFERROR(VLOOKUP(B7957,Tabla_CyP,2,FALSE),"")</f>
        <v>Varios</v>
      </c>
      <c r="D7957" s="94"/>
      <c r="E7957" s="95"/>
      <c r="F7957" s="93" t="s">
        <v>26</v>
      </c>
      <c r="G7957" s="278" t="str">
        <f>IFERROR(VLOOKUP(B7957,Tabla_CyP,4,FALSE),"")</f>
        <v>gl</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12.6.2.8</v>
      </c>
      <c r="B7999" s="288" t="str">
        <f>C7957</f>
        <v>Varios</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ESCUELA SECUNDARIA Bº PIE DE PALO</v>
      </c>
      <c r="C8004" s="87"/>
      <c r="D8004" s="87"/>
      <c r="E8004" s="87"/>
      <c r="F8004" s="93" t="s">
        <v>38</v>
      </c>
      <c r="G8004" s="275">
        <f>Fecha_Base</f>
        <v>0</v>
      </c>
    </row>
    <row r="8005" spans="1:123" ht="24" customHeight="1" x14ac:dyDescent="0.25">
      <c r="A8005" s="276" t="s">
        <v>601</v>
      </c>
      <c r="B8005" s="88" t="str">
        <f>Ubicación</f>
        <v>CAUCETE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12.6.3</v>
      </c>
      <c r="C8007" s="89" t="str">
        <f>IFERROR(VLOOKUP(B8007,Tabla_CyP,2,FALSE),"")</f>
        <v>Revestimientos de cañerías</v>
      </c>
      <c r="D8007" s="94"/>
      <c r="E8007" s="95"/>
      <c r="F8007" s="93" t="s">
        <v>26</v>
      </c>
      <c r="G8007" s="278" t="str">
        <f>IFERROR(VLOOKUP(B8007,Tabla_CyP,4,FALSE),"")</f>
        <v>gl</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12.6.3</v>
      </c>
      <c r="B8049" s="288" t="str">
        <f>C8007</f>
        <v>Revestimientos de cañerías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ESCUELA SECUNDARIA Bº PIE DE PALO</v>
      </c>
      <c r="C8054" s="87"/>
      <c r="D8054" s="87"/>
      <c r="E8054" s="87"/>
      <c r="F8054" s="93" t="s">
        <v>38</v>
      </c>
      <c r="G8054" s="275">
        <f>Fecha_Base</f>
        <v>0</v>
      </c>
    </row>
    <row r="8055" spans="1:123" ht="24" customHeight="1" x14ac:dyDescent="0.25">
      <c r="A8055" s="276" t="s">
        <v>601</v>
      </c>
      <c r="B8055" s="88" t="str">
        <f>Ubicación</f>
        <v>CAUCETE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12.7.1.1</v>
      </c>
      <c r="C8057" s="89" t="str">
        <f>IFERROR(VLOOKUP(B8057,Tabla_CyP,2,FALSE),"")</f>
        <v>Tanque 2500 ltrs</v>
      </c>
      <c r="D8057" s="94"/>
      <c r="E8057" s="95"/>
      <c r="F8057" s="93" t="s">
        <v>26</v>
      </c>
      <c r="G8057" s="278" t="str">
        <f>IFERROR(VLOOKUP(B8057,Tabla_CyP,4,FALSE),"")</f>
        <v>Un.</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12.7.1.1</v>
      </c>
      <c r="B8099" s="288" t="str">
        <f>C8057</f>
        <v>Tanque 2500 ltrs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ESCUELA SECUNDARIA Bº PIE DE PALO</v>
      </c>
      <c r="C8104" s="87"/>
      <c r="D8104" s="87"/>
      <c r="E8104" s="87"/>
      <c r="F8104" s="93" t="s">
        <v>38</v>
      </c>
      <c r="G8104" s="275">
        <f>Fecha_Base</f>
        <v>0</v>
      </c>
    </row>
    <row r="8105" spans="1:123" ht="24" customHeight="1" x14ac:dyDescent="0.25">
      <c r="A8105" s="276" t="s">
        <v>601</v>
      </c>
      <c r="B8105" s="88" t="str">
        <f>Ubicación</f>
        <v>CAUCETE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12.7.2.1</v>
      </c>
      <c r="C8107" s="89" t="str">
        <f>IFERROR(VLOOKUP(B8107,Tabla_CyP,2,FALSE),"")</f>
        <v>Tanque 2500 ltrs</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12.7.2.1</v>
      </c>
      <c r="B8149" s="288" t="str">
        <f>C8107</f>
        <v>Tanque 2500 ltrs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ESCUELA SECUNDARIA Bº PIE DE PALO</v>
      </c>
      <c r="C8154" s="87"/>
      <c r="D8154" s="87"/>
      <c r="E8154" s="87"/>
      <c r="F8154" s="93" t="s">
        <v>38</v>
      </c>
      <c r="G8154" s="275">
        <f>Fecha_Base</f>
        <v>0</v>
      </c>
    </row>
    <row r="8155" spans="1:123" ht="24" customHeight="1" x14ac:dyDescent="0.25">
      <c r="A8155" s="276" t="s">
        <v>601</v>
      </c>
      <c r="B8155" s="88" t="str">
        <f>Ubicación</f>
        <v>CAUCETE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12.7.2.2</v>
      </c>
      <c r="C8157" s="89" t="str">
        <f>IFERROR(VLOOKUP(B8157,Tabla_CyP,2,FALSE),"")</f>
        <v xml:space="preserve">Equipo de bombeo  </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12.7.2.2</v>
      </c>
      <c r="B8199" s="288" t="str">
        <f>C8157</f>
        <v xml:space="preserve">Equipo de bombeo  </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ESCUELA SECUNDARIA Bº PIE DE PALO</v>
      </c>
      <c r="C8204" s="87"/>
      <c r="D8204" s="87"/>
      <c r="E8204" s="87"/>
      <c r="F8204" s="93" t="s">
        <v>38</v>
      </c>
      <c r="G8204" s="275">
        <f>Fecha_Base</f>
        <v>0</v>
      </c>
    </row>
    <row r="8205" spans="1:7" ht="24" customHeight="1" x14ac:dyDescent="0.25">
      <c r="A8205" s="276" t="s">
        <v>601</v>
      </c>
      <c r="B8205" s="88" t="str">
        <f>Ubicación</f>
        <v>CAUCETE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12.8.1.1</v>
      </c>
      <c r="C8207" s="89" t="str">
        <f>IFERROR(VLOOKUP(B8207,Tabla_CyP,2,FALSE),"")</f>
        <v xml:space="preserve">Inodoro Ferrum </v>
      </c>
      <c r="D8207" s="94"/>
      <c r="E8207" s="95"/>
      <c r="F8207" s="93" t="s">
        <v>26</v>
      </c>
      <c r="G8207" s="278" t="str">
        <f>IFERROR(VLOOKUP(B8207,Tabla_CyP,4,FALSE),"")</f>
        <v>Un.</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12.8.1.1</v>
      </c>
      <c r="B8249" s="288" t="str">
        <f>C8207</f>
        <v xml:space="preserve">Inodoro Ferrum </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ESCUELA SECUNDARIA Bº PIE DE PALO</v>
      </c>
      <c r="C8254" s="87"/>
      <c r="D8254" s="87"/>
      <c r="E8254" s="87"/>
      <c r="F8254" s="93" t="s">
        <v>38</v>
      </c>
      <c r="G8254" s="275">
        <f>Fecha_Base</f>
        <v>0</v>
      </c>
    </row>
    <row r="8255" spans="1:7" ht="24" customHeight="1" x14ac:dyDescent="0.25">
      <c r="A8255" s="276" t="s">
        <v>601</v>
      </c>
      <c r="B8255" s="88" t="str">
        <f>Ubicación</f>
        <v>CAUCETE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12.8.1.2</v>
      </c>
      <c r="C8257" s="89" t="str">
        <f>IFERROR(VLOOKUP(B8257,Tabla_CyP,2,FALSE),"")</f>
        <v>Inodoro Ferrum discapacitado c/depósito mochila</v>
      </c>
      <c r="D8257" s="94"/>
      <c r="E8257" s="95"/>
      <c r="F8257" s="93" t="s">
        <v>26</v>
      </c>
      <c r="G8257" s="278" t="str">
        <f>IFERROR(VLOOKUP(B8257,Tabla_CyP,4,FALSE),"")</f>
        <v>Un.</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12.8.1.2</v>
      </c>
      <c r="B8299" s="288" t="str">
        <f>C8257</f>
        <v>Inodoro Ferrum discapacitado c/depósito mochila</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ESCUELA SECUNDARIA Bº PIE DE PALO</v>
      </c>
      <c r="C8304" s="87"/>
      <c r="D8304" s="87"/>
      <c r="E8304" s="87"/>
      <c r="F8304" s="93" t="s">
        <v>38</v>
      </c>
      <c r="G8304" s="275">
        <f>Fecha_Base</f>
        <v>0</v>
      </c>
    </row>
    <row r="8305" spans="1:123" ht="24" customHeight="1" x14ac:dyDescent="0.25">
      <c r="A8305" s="276" t="s">
        <v>601</v>
      </c>
      <c r="B8305" s="88" t="str">
        <f>Ubicación</f>
        <v>CAUCETE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12.8.1.3</v>
      </c>
      <c r="C8307" s="89" t="str">
        <f>IFERROR(VLOOKUP(B8307,Tabla_CyP,2,FALSE),"")</f>
        <v>Bebedero</v>
      </c>
      <c r="D8307" s="94"/>
      <c r="E8307" s="95"/>
      <c r="F8307" s="93" t="s">
        <v>26</v>
      </c>
      <c r="G8307" s="278" t="str">
        <f>IFERROR(VLOOKUP(B8307,Tabla_CyP,4,FALSE),"")</f>
        <v>Un.</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12.8.1.3</v>
      </c>
      <c r="B8349" s="288" t="str">
        <f>C8307</f>
        <v>Bebedero</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ESCUELA SECUNDARIA Bº PIE DE PALO</v>
      </c>
      <c r="C8354" s="87"/>
      <c r="D8354" s="87"/>
      <c r="E8354" s="87"/>
      <c r="F8354" s="93" t="s">
        <v>38</v>
      </c>
      <c r="G8354" s="275">
        <f>Fecha_Base</f>
        <v>0</v>
      </c>
    </row>
    <row r="8355" spans="1:123" ht="24" customHeight="1" x14ac:dyDescent="0.25">
      <c r="A8355" s="276" t="s">
        <v>601</v>
      </c>
      <c r="B8355" s="88" t="str">
        <f>Ubicación</f>
        <v>CAUCETE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12.8.1.4</v>
      </c>
      <c r="C8357" s="89" t="str">
        <f>IFERROR(VLOOKUP(B8357,Tabla_CyP,2,FALSE),"")</f>
        <v>Barrales discapacitado</v>
      </c>
      <c r="D8357" s="94"/>
      <c r="E8357" s="95"/>
      <c r="F8357" s="93" t="s">
        <v>26</v>
      </c>
      <c r="G8357" s="278" t="str">
        <f>IFERROR(VLOOKUP(B8357,Tabla_CyP,4,FALSE),"")</f>
        <v>Un.</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12.8.1.4</v>
      </c>
      <c r="B8399" s="288" t="str">
        <f>C8357</f>
        <v>Barrales discapacitado</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ESCUELA SECUNDARIA Bº PIE DE PALO</v>
      </c>
      <c r="C8404" s="87"/>
      <c r="D8404" s="87"/>
      <c r="E8404" s="87"/>
      <c r="F8404" s="93" t="s">
        <v>38</v>
      </c>
      <c r="G8404" s="275">
        <f>Fecha_Base</f>
        <v>0</v>
      </c>
    </row>
    <row r="8405" spans="1:123" ht="24" customHeight="1" x14ac:dyDescent="0.25">
      <c r="A8405" s="276" t="s">
        <v>601</v>
      </c>
      <c r="B8405" s="88" t="str">
        <f>Ubicación</f>
        <v>CAUCETE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12.8.1.5</v>
      </c>
      <c r="C8407" s="89" t="str">
        <f>IFERROR(VLOOKUP(B8407,Tabla_CyP,2,FALSE),"")</f>
        <v>Lavamanos AºIº</v>
      </c>
      <c r="D8407" s="94"/>
      <c r="E8407" s="95"/>
      <c r="F8407" s="93" t="s">
        <v>26</v>
      </c>
      <c r="G8407" s="278" t="str">
        <f>IFERROR(VLOOKUP(B8407,Tabla_CyP,4,FALSE),"")</f>
        <v>Un.</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12.8.1.5</v>
      </c>
      <c r="B8449" s="288" t="str">
        <f>C8407</f>
        <v>Lavamanos AºIº</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ESCUELA SECUNDARIA Bº PIE DE PALO</v>
      </c>
      <c r="C8454" s="87"/>
      <c r="D8454" s="87"/>
      <c r="E8454" s="87"/>
      <c r="F8454" s="93" t="s">
        <v>38</v>
      </c>
      <c r="G8454" s="275">
        <f>Fecha_Base</f>
        <v>0</v>
      </c>
    </row>
    <row r="8455" spans="1:123" ht="24" customHeight="1" x14ac:dyDescent="0.25">
      <c r="A8455" s="276" t="s">
        <v>601</v>
      </c>
      <c r="B8455" s="88" t="str">
        <f>Ubicación</f>
        <v>CAUCETE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12.8.1.6</v>
      </c>
      <c r="C8457" s="89" t="str">
        <f>IFERROR(VLOOKUP(B8457,Tabla_CyP,2,FALSE),"")</f>
        <v>Pileta de Cocina AºIº</v>
      </c>
      <c r="D8457" s="94"/>
      <c r="E8457" s="95"/>
      <c r="F8457" s="93" t="s">
        <v>26</v>
      </c>
      <c r="G8457" s="278" t="str">
        <f>IFERROR(VLOOKUP(B8457,Tabla_CyP,4,FALSE),"")</f>
        <v>Un.</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12.8.1.6</v>
      </c>
      <c r="B8499" s="288" t="str">
        <f>C8457</f>
        <v>Pileta de Cocina AºIº</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ESCUELA SECUNDARIA Bº PIE DE PALO</v>
      </c>
      <c r="C8504" s="87"/>
      <c r="D8504" s="87"/>
      <c r="E8504" s="87"/>
      <c r="F8504" s="93" t="s">
        <v>38</v>
      </c>
      <c r="G8504" s="275">
        <f>Fecha_Base</f>
        <v>0</v>
      </c>
    </row>
    <row r="8505" spans="1:123" ht="24" customHeight="1" x14ac:dyDescent="0.25">
      <c r="A8505" s="276" t="s">
        <v>601</v>
      </c>
      <c r="B8505" s="88" t="str">
        <f>Ubicación</f>
        <v>CAUCETE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12.8.1.7</v>
      </c>
      <c r="C8507" s="89" t="str">
        <f>IFERROR(VLOOKUP(B8507,Tabla_CyP,2,FALSE),"")</f>
        <v xml:space="preserve">Griferia FV para Lavatorio </v>
      </c>
      <c r="D8507" s="94"/>
      <c r="E8507" s="95"/>
      <c r="F8507" s="93" t="s">
        <v>26</v>
      </c>
      <c r="G8507" s="278" t="str">
        <f>IFERROR(VLOOKUP(B8507,Tabla_CyP,4,FALSE),"")</f>
        <v>Un.</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12.8.1.7</v>
      </c>
      <c r="B8549" s="288" t="str">
        <f>C8507</f>
        <v xml:space="preserve">Griferia FV para Lavatorio </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ESCUELA SECUNDARIA Bº PIE DE PALO</v>
      </c>
      <c r="C8554" s="87"/>
      <c r="D8554" s="87"/>
      <c r="E8554" s="87"/>
      <c r="F8554" s="93" t="s">
        <v>38</v>
      </c>
      <c r="G8554" s="275">
        <f>Fecha_Base</f>
        <v>0</v>
      </c>
    </row>
    <row r="8555" spans="1:123" ht="24" customHeight="1" x14ac:dyDescent="0.25">
      <c r="A8555" s="276" t="s">
        <v>601</v>
      </c>
      <c r="B8555" s="88" t="str">
        <f>Ubicación</f>
        <v>CAUCETE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12.8.1.8</v>
      </c>
      <c r="C8557" s="89" t="str">
        <f>IFERROR(VLOOKUP(B8557,Tabla_CyP,2,FALSE),"")</f>
        <v>Griferia FV para Lavatorio p/discapacitado</v>
      </c>
      <c r="D8557" s="94"/>
      <c r="E8557" s="95"/>
      <c r="F8557" s="93" t="s">
        <v>26</v>
      </c>
      <c r="G8557" s="278" t="str">
        <f>IFERROR(VLOOKUP(B8557,Tabla_CyP,4,FALSE),"")</f>
        <v>Un.</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12.8.1.8</v>
      </c>
      <c r="B8599" s="288" t="str">
        <f>C8557</f>
        <v>Griferia FV para Lavatorio p/discapacitado</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ESCUELA SECUNDARIA Bº PIE DE PALO</v>
      </c>
      <c r="C8604" s="87"/>
      <c r="D8604" s="87"/>
      <c r="E8604" s="87"/>
      <c r="F8604" s="93" t="s">
        <v>38</v>
      </c>
      <c r="G8604" s="275">
        <f>Fecha_Base</f>
        <v>0</v>
      </c>
    </row>
    <row r="8605" spans="1:7" ht="24" customHeight="1" x14ac:dyDescent="0.25">
      <c r="A8605" s="276" t="s">
        <v>601</v>
      </c>
      <c r="B8605" s="88" t="str">
        <f>Ubicación</f>
        <v>CAUCETE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12.8.1.9</v>
      </c>
      <c r="C8607" s="89" t="str">
        <f>IFERROR(VLOOKUP(B8607,Tabla_CyP,2,FALSE),"")</f>
        <v>Griferia Pileta Cocinar FV y Pileta de lavar</v>
      </c>
      <c r="D8607" s="94"/>
      <c r="E8607" s="95"/>
      <c r="F8607" s="93" t="s">
        <v>26</v>
      </c>
      <c r="G8607" s="278" t="str">
        <f>IFERROR(VLOOKUP(B8607,Tabla_CyP,4,FALSE),"")</f>
        <v>Un.</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12.8.1.9</v>
      </c>
      <c r="B8649" s="288" t="str">
        <f>C8607</f>
        <v>Griferia Pileta Cocinar FV y Pileta de lavar</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ESCUELA SECUNDARIA Bº PIE DE PALO</v>
      </c>
      <c r="C8654" s="87"/>
      <c r="D8654" s="87"/>
      <c r="E8654" s="87"/>
      <c r="F8654" s="93" t="s">
        <v>38</v>
      </c>
      <c r="G8654" s="275">
        <f>Fecha_Base</f>
        <v>0</v>
      </c>
    </row>
    <row r="8655" spans="1:7" ht="24" customHeight="1" x14ac:dyDescent="0.25">
      <c r="A8655" s="276" t="s">
        <v>601</v>
      </c>
      <c r="B8655" s="88" t="str">
        <f>Ubicación</f>
        <v>CAUCETE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12.8.1.10</v>
      </c>
      <c r="C8657" s="89" t="str">
        <f>IFERROR(VLOOKUP(B8657,Tabla_CyP,2,FALSE),"")</f>
        <v xml:space="preserve">Lavabo discapacitado </v>
      </c>
      <c r="D8657" s="94"/>
      <c r="E8657" s="95"/>
      <c r="F8657" s="93" t="s">
        <v>26</v>
      </c>
      <c r="G8657" s="278" t="str">
        <f>IFERROR(VLOOKUP(B8657,Tabla_CyP,4,FALSE),"")</f>
        <v>Un.</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12.8.1.10</v>
      </c>
      <c r="B8699" s="288" t="str">
        <f>C8657</f>
        <v xml:space="preserve">Lavabo discapacitado </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ESCUELA SECUNDARIA Bº PIE DE PALO</v>
      </c>
      <c r="C8704" s="87"/>
      <c r="D8704" s="87"/>
      <c r="E8704" s="87"/>
      <c r="F8704" s="93" t="s">
        <v>38</v>
      </c>
      <c r="G8704" s="275">
        <f>Fecha_Base</f>
        <v>0</v>
      </c>
    </row>
    <row r="8705" spans="1:123" ht="24" customHeight="1" x14ac:dyDescent="0.25">
      <c r="A8705" s="276" t="s">
        <v>601</v>
      </c>
      <c r="B8705" s="88" t="str">
        <f>Ubicación</f>
        <v>CAUCETE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12.8.1.11</v>
      </c>
      <c r="C8707" s="89" t="str">
        <f>IFERROR(VLOOKUP(B8707,Tabla_CyP,2,FALSE),"")</f>
        <v>Varios, Accesorios para fijacion, adhesicos, etc.</v>
      </c>
      <c r="D8707" s="94"/>
      <c r="E8707" s="95"/>
      <c r="F8707" s="93" t="s">
        <v>26</v>
      </c>
      <c r="G8707" s="278" t="str">
        <f>IFERROR(VLOOKUP(B8707,Tabla_CyP,4,FALSE),"")</f>
        <v>gl</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12.8.1.11</v>
      </c>
      <c r="B8749" s="288" t="str">
        <f>C8707</f>
        <v>Varios, Accesorios para fijacion, adhesicos, etc.</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ESCUELA SECUNDARIA Bº PIE DE PALO</v>
      </c>
      <c r="C8754" s="87"/>
      <c r="D8754" s="87"/>
      <c r="E8754" s="87"/>
      <c r="F8754" s="93" t="s">
        <v>38</v>
      </c>
      <c r="G8754" s="275">
        <f>Fecha_Base</f>
        <v>0</v>
      </c>
    </row>
    <row r="8755" spans="1:123" ht="24" customHeight="1" x14ac:dyDescent="0.25">
      <c r="A8755" s="276" t="s">
        <v>601</v>
      </c>
      <c r="B8755" s="88" t="str">
        <f>Ubicación</f>
        <v>CAUCETE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12.8.1.12</v>
      </c>
      <c r="C8757" s="89" t="str">
        <f>IFERROR(VLOOKUP(B8757,Tabla_CyP,2,FALSE),"")</f>
        <v>Flexibles</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12.8.1.12</v>
      </c>
      <c r="B8799" s="288" t="str">
        <f>C8757</f>
        <v>Flexibles</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ESCUELA SECUNDARIA Bº PIE DE PALO</v>
      </c>
      <c r="C8804" s="87"/>
      <c r="D8804" s="87"/>
      <c r="E8804" s="87"/>
      <c r="F8804" s="93" t="s">
        <v>38</v>
      </c>
      <c r="G8804" s="275">
        <f>Fecha_Base</f>
        <v>0</v>
      </c>
    </row>
    <row r="8805" spans="1:123" ht="24" customHeight="1" x14ac:dyDescent="0.25">
      <c r="A8805" s="276" t="s">
        <v>601</v>
      </c>
      <c r="B8805" s="88" t="str">
        <f>Ubicación</f>
        <v>CAUCETE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12.9.1.1</v>
      </c>
      <c r="C8807" s="89" t="str">
        <f>IFERROR(VLOOKUP(B8807,Tabla_CyP,2,FALSE),"")</f>
        <v>Canaleta - Rejillas</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12.9.1.1</v>
      </c>
      <c r="B8849" s="288" t="str">
        <f>C8807</f>
        <v>Canaleta - Rejillas</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ESCUELA SECUNDARIA Bº PIE DE PALO</v>
      </c>
      <c r="C8854" s="87"/>
      <c r="D8854" s="87"/>
      <c r="E8854" s="87"/>
      <c r="F8854" s="93" t="s">
        <v>38</v>
      </c>
      <c r="G8854" s="275">
        <f>Fecha_Base</f>
        <v>0</v>
      </c>
    </row>
    <row r="8855" spans="1:123" ht="24" customHeight="1" x14ac:dyDescent="0.25">
      <c r="A8855" s="276" t="s">
        <v>601</v>
      </c>
      <c r="B8855" s="88" t="str">
        <f>Ubicación</f>
        <v>CAUCETE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12.9.1.2</v>
      </c>
      <c r="C8857" s="89" t="str">
        <f>IFERROR(VLOOKUP(B8857,Tabla_CyP,2,FALSE),"")</f>
        <v>Gargola Hº Aº</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12.9.1.2</v>
      </c>
      <c r="B8899" s="288" t="str">
        <f>C8857</f>
        <v>Gargola Hº Aº</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ESCUELA SECUNDARIA Bº PIE DE PALO</v>
      </c>
      <c r="C8904" s="87"/>
      <c r="D8904" s="87"/>
      <c r="E8904" s="87"/>
      <c r="F8904" s="93" t="s">
        <v>38</v>
      </c>
      <c r="G8904" s="275">
        <f>Fecha_Base</f>
        <v>0</v>
      </c>
    </row>
    <row r="8905" spans="1:123" ht="24" customHeight="1" x14ac:dyDescent="0.25">
      <c r="A8905" s="276" t="s">
        <v>601</v>
      </c>
      <c r="B8905" s="88" t="str">
        <f>Ubicación</f>
        <v>CAUCETE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12.9.1.3</v>
      </c>
      <c r="C8907" s="89" t="str">
        <f>IFERROR(VLOOKUP(B8907,Tabla_CyP,2,FALSE),"")</f>
        <v>Embudo PVCº</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12.9.1.3</v>
      </c>
      <c r="B8949" s="288" t="str">
        <f>C8907</f>
        <v>Embudo PVCº</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ESCUELA SECUNDARIA Bº PIE DE PALO</v>
      </c>
      <c r="C8954" s="87"/>
      <c r="D8954" s="87"/>
      <c r="E8954" s="87"/>
      <c r="F8954" s="93" t="s">
        <v>38</v>
      </c>
      <c r="G8954" s="275">
        <f>Fecha_Base</f>
        <v>0</v>
      </c>
    </row>
    <row r="8955" spans="1:123" ht="24" customHeight="1" x14ac:dyDescent="0.25">
      <c r="A8955" s="276" t="s">
        <v>601</v>
      </c>
      <c r="B8955" s="88" t="str">
        <f>Ubicación</f>
        <v>CAUCETE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12.9.1.4</v>
      </c>
      <c r="C8957" s="89" t="str">
        <f>IFERROR(VLOOKUP(B8957,Tabla_CyP,2,FALSE),"")</f>
        <v>De P.V.C.</v>
      </c>
      <c r="D8957" s="94"/>
      <c r="E8957" s="95"/>
      <c r="F8957" s="93" t="s">
        <v>26</v>
      </c>
      <c r="G8957" s="278" t="str">
        <f>IFERROR(VLOOKUP(B8957,Tabla_CyP,4,FALSE),"")</f>
        <v>ml</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12.9.1.4</v>
      </c>
      <c r="B8999" s="288" t="str">
        <f>C8957</f>
        <v>De P.V.C.</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ESCUELA SECUNDARIA Bº PIE DE PALO</v>
      </c>
      <c r="C9004" s="87"/>
      <c r="D9004" s="87"/>
      <c r="E9004" s="87"/>
      <c r="F9004" s="93" t="s">
        <v>38</v>
      </c>
      <c r="G9004" s="275">
        <f>Fecha_Base</f>
        <v>0</v>
      </c>
    </row>
    <row r="9005" spans="1:7" ht="24" customHeight="1" x14ac:dyDescent="0.25">
      <c r="A9005" s="276" t="s">
        <v>601</v>
      </c>
      <c r="B9005" s="88" t="str">
        <f>Ubicación</f>
        <v>CAUCETE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12.10.1</v>
      </c>
      <c r="C9007" s="89" t="str">
        <f>IFERROR(VLOOKUP(B9007,Tabla_CyP,2,FALSE),"")</f>
        <v>Conexión de agua</v>
      </c>
      <c r="D9007" s="94"/>
      <c r="E9007" s="95"/>
      <c r="F9007" s="93" t="s">
        <v>26</v>
      </c>
      <c r="G9007" s="278" t="str">
        <f>IFERROR(VLOOKUP(B9007,Tabla_CyP,4,FALSE),"")</f>
        <v>gl</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12.10.1</v>
      </c>
      <c r="B9049" s="288" t="str">
        <f>C9007</f>
        <v>Conexión de agua</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ESCUELA SECUNDARIA Bº PIE DE PALO</v>
      </c>
      <c r="C9054" s="87"/>
      <c r="D9054" s="87"/>
      <c r="E9054" s="87"/>
      <c r="F9054" s="93" t="s">
        <v>38</v>
      </c>
      <c r="G9054" s="275">
        <f>Fecha_Base</f>
        <v>0</v>
      </c>
    </row>
    <row r="9055" spans="1:7" ht="24" customHeight="1" x14ac:dyDescent="0.25">
      <c r="A9055" s="276" t="s">
        <v>601</v>
      </c>
      <c r="B9055" s="88" t="str">
        <f>Ubicación</f>
        <v>CAUCETE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12.10.2</v>
      </c>
      <c r="C9057" s="89" t="str">
        <f>IFERROR(VLOOKUP(B9057,Tabla_CyP,2,FALSE),"")</f>
        <v>Conexión de cloaca</v>
      </c>
      <c r="D9057" s="94"/>
      <c r="E9057" s="95"/>
      <c r="F9057" s="93" t="s">
        <v>26</v>
      </c>
      <c r="G9057" s="278" t="str">
        <f>IFERROR(VLOOKUP(B9057,Tabla_CyP,4,FALSE),"")</f>
        <v>gl</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12.10.2</v>
      </c>
      <c r="B9099" s="288" t="str">
        <f>C9057</f>
        <v>Conexión de cloaca</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ESCUELA SECUNDARIA Bº PIE DE PALO</v>
      </c>
      <c r="C9104" s="87"/>
      <c r="D9104" s="87"/>
      <c r="E9104" s="87"/>
      <c r="F9104" s="93" t="s">
        <v>38</v>
      </c>
      <c r="G9104" s="275">
        <f>Fecha_Base</f>
        <v>0</v>
      </c>
    </row>
    <row r="9105" spans="1:123" ht="24" customHeight="1" x14ac:dyDescent="0.25">
      <c r="A9105" s="276" t="s">
        <v>601</v>
      </c>
      <c r="B9105" s="88" t="str">
        <f>Ubicación</f>
        <v>CAUCETE - SAN JUAN</v>
      </c>
      <c r="C9105" s="88"/>
      <c r="D9105" s="94"/>
      <c r="E9105" s="95"/>
      <c r="G9105" s="277"/>
    </row>
    <row r="9106" spans="1:123" ht="24" customHeight="1" x14ac:dyDescent="0.25">
      <c r="A9106" s="276" t="s">
        <v>39</v>
      </c>
      <c r="B9106" s="97">
        <f>IFERROR(VALUE(LEFT(B9107,FIND(".",B9107)-1)),"")</f>
        <v>14</v>
      </c>
      <c r="C9106" s="89" t="str">
        <f>IFERROR(VLOOKUP(B9106,Tabla_CyP,2,FALSE),"")</f>
        <v xml:space="preserve"> INSTALACIÓN ELECTROMECANICA</v>
      </c>
      <c r="E9106" s="95"/>
      <c r="G9106" s="277"/>
    </row>
    <row r="9107" spans="1:123" ht="24" customHeight="1" x14ac:dyDescent="0.25">
      <c r="A9107" s="276" t="s">
        <v>25</v>
      </c>
      <c r="B9107" s="98" t="str">
        <f>IFERROR(VLOOKUP(COUNTIF($A$1:A9107,"ANALISIS DE PRECIOS"),Tabla_NumeroItem,2,FALSE),"")</f>
        <v>14.1</v>
      </c>
      <c r="C9107" s="89" t="str">
        <f>IFERROR(VLOOKUP(B9107,Tabla_CyP,2,FALSE),"")</f>
        <v>Sistema de bombeo Sanitario</v>
      </c>
      <c r="D9107" s="94"/>
      <c r="E9107" s="95"/>
      <c r="F9107" s="93" t="s">
        <v>26</v>
      </c>
      <c r="G9107" s="278" t="str">
        <f>IFERROR(VLOOKUP(B9107,Tabla_CyP,4,FALSE),"")</f>
        <v>gl</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14.1</v>
      </c>
      <c r="B9149" s="288" t="str">
        <f>C9107</f>
        <v>Sistema de bombeo Sanitario</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ESCUELA SECUNDARIA Bº PIE DE PALO</v>
      </c>
      <c r="C9154" s="87"/>
      <c r="D9154" s="87"/>
      <c r="E9154" s="87"/>
      <c r="F9154" s="93" t="s">
        <v>38</v>
      </c>
      <c r="G9154" s="275">
        <f>Fecha_Base</f>
        <v>0</v>
      </c>
    </row>
    <row r="9155" spans="1:123" ht="24" customHeight="1" x14ac:dyDescent="0.25">
      <c r="A9155" s="276" t="s">
        <v>601</v>
      </c>
      <c r="B9155" s="88" t="str">
        <f>Ubicación</f>
        <v>CAUCETE - SAN JUAN</v>
      </c>
      <c r="C9155" s="88"/>
      <c r="D9155" s="94"/>
      <c r="E9155" s="95"/>
      <c r="G9155" s="277"/>
    </row>
    <row r="9156" spans="1:123" ht="24" customHeight="1" x14ac:dyDescent="0.25">
      <c r="A9156" s="276" t="s">
        <v>39</v>
      </c>
      <c r="B9156" s="97">
        <f>IFERROR(VALUE(LEFT(B9157,FIND(".",B9157)-1)),"")</f>
        <v>14</v>
      </c>
      <c r="C9156" s="89" t="str">
        <f>IFERROR(VLOOKUP(B9156,Tabla_CyP,2,FALSE),"")</f>
        <v xml:space="preserve"> INSTALACIÓN ELECTROMECANICA</v>
      </c>
      <c r="E9156" s="95"/>
      <c r="G9156" s="277"/>
    </row>
    <row r="9157" spans="1:123" ht="24" customHeight="1" x14ac:dyDescent="0.25">
      <c r="A9157" s="276" t="s">
        <v>25</v>
      </c>
      <c r="B9157" s="98" t="str">
        <f>IFERROR(VLOOKUP(COUNTIF($A$1:A9157,"ANALISIS DE PRECIOS"),Tabla_NumeroItem,2,FALSE),"")</f>
        <v>14.2.1</v>
      </c>
      <c r="C9157" s="89" t="str">
        <f>IFERROR(VLOOKUP(B9157,Tabla_CyP,2,FALSE),"")</f>
        <v>Tablero eléctrico</v>
      </c>
      <c r="D9157" s="94"/>
      <c r="E9157" s="95"/>
      <c r="F9157" s="93" t="s">
        <v>26</v>
      </c>
      <c r="G9157" s="278" t="str">
        <f>IFERROR(VLOOKUP(B9157,Tabla_CyP,4,FALSE),"")</f>
        <v>gl</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14.2.1</v>
      </c>
      <c r="B9199" s="288" t="str">
        <f>C9157</f>
        <v>Tablero eléctrico</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ESCUELA SECUNDARIA Bº PIE DE PALO</v>
      </c>
      <c r="C9204" s="87"/>
      <c r="D9204" s="87"/>
      <c r="E9204" s="87"/>
      <c r="F9204" s="93" t="s">
        <v>38</v>
      </c>
      <c r="G9204" s="275">
        <f>Fecha_Base</f>
        <v>0</v>
      </c>
    </row>
    <row r="9205" spans="1:123" ht="24" customHeight="1" x14ac:dyDescent="0.25">
      <c r="A9205" s="276" t="s">
        <v>601</v>
      </c>
      <c r="B9205" s="88" t="str">
        <f>Ubicación</f>
        <v>CAUCETE - SAN JUAN</v>
      </c>
      <c r="C9205" s="88"/>
      <c r="D9205" s="94"/>
      <c r="E9205" s="95"/>
      <c r="G9205" s="277"/>
    </row>
    <row r="9206" spans="1:123" ht="24" customHeight="1" x14ac:dyDescent="0.25">
      <c r="A9206" s="276" t="s">
        <v>39</v>
      </c>
      <c r="B9206" s="97">
        <f>IFERROR(VALUE(LEFT(B9207,FIND(".",B9207)-1)),"")</f>
        <v>14</v>
      </c>
      <c r="C9206" s="89" t="str">
        <f>IFERROR(VLOOKUP(B9206,Tabla_CyP,2,FALSE),"")</f>
        <v xml:space="preserve"> INSTALACIÓN ELECTROMECANICA</v>
      </c>
      <c r="E9206" s="95"/>
      <c r="G9206" s="277"/>
    </row>
    <row r="9207" spans="1:123" ht="24" customHeight="1" x14ac:dyDescent="0.25">
      <c r="A9207" s="276" t="s">
        <v>25</v>
      </c>
      <c r="B9207" s="98" t="str">
        <f>IFERROR(VLOOKUP(COUNTIF($A$1:A9207,"ANALISIS DE PRECIOS"),Tabla_NumeroItem,2,FALSE),"")</f>
        <v>14.2.2</v>
      </c>
      <c r="C9207" s="89" t="str">
        <f>IFERROR(VLOOKUP(B9207,Tabla_CyP,2,FALSE),"")</f>
        <v>Grupo electrogeno</v>
      </c>
      <c r="D9207" s="94"/>
      <c r="E9207" s="95"/>
      <c r="F9207" s="93" t="s">
        <v>26</v>
      </c>
      <c r="G9207" s="278" t="str">
        <f>IFERROR(VLOOKUP(B9207,Tabla_CyP,4,FALSE),"")</f>
        <v>gl</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14.2.2</v>
      </c>
      <c r="B9249" s="288" t="str">
        <f>C9207</f>
        <v>Grupo electrogeno</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ESCUELA SECUNDARIA Bº PIE DE PALO</v>
      </c>
      <c r="C9254" s="87"/>
      <c r="D9254" s="87"/>
      <c r="E9254" s="87"/>
      <c r="F9254" s="93" t="s">
        <v>38</v>
      </c>
      <c r="G9254" s="275">
        <f>Fecha_Base</f>
        <v>0</v>
      </c>
    </row>
    <row r="9255" spans="1:123" ht="24" customHeight="1" x14ac:dyDescent="0.25">
      <c r="A9255" s="276" t="s">
        <v>601</v>
      </c>
      <c r="B9255" s="88" t="str">
        <f>Ubicación</f>
        <v>CAUCETE - SAN JUAN</v>
      </c>
      <c r="C9255" s="88"/>
      <c r="D9255" s="94"/>
      <c r="E9255" s="95"/>
      <c r="G9255" s="277"/>
    </row>
    <row r="9256" spans="1:123" ht="24" customHeight="1" x14ac:dyDescent="0.25">
      <c r="A9256" s="276" t="s">
        <v>39</v>
      </c>
      <c r="B9256" s="97">
        <f>IFERROR(VALUE(LEFT(B9257,FIND(".",B9257)-1)),"")</f>
        <v>16</v>
      </c>
      <c r="C9256" s="89" t="str">
        <f>IFERROR(VLOOKUP(B9256,Tabla_CyP,2,FALSE),"")</f>
        <v xml:space="preserve"> INSTALACIÓN DE AIRE ACONDICIONADO</v>
      </c>
      <c r="E9256" s="95"/>
      <c r="G9256" s="277"/>
    </row>
    <row r="9257" spans="1:123" ht="24" customHeight="1" x14ac:dyDescent="0.25">
      <c r="A9257" s="276" t="s">
        <v>25</v>
      </c>
      <c r="B9257" s="98" t="str">
        <f>IFERROR(VLOOKUP(COUNTIF($A$1:A9257,"ANALISIS DE PRECIOS"),Tabla_NumeroItem,2,FALSE),"")</f>
        <v>16.1.1</v>
      </c>
      <c r="C9257" s="89" t="str">
        <f>IFERROR(VLOOKUP(B9257,Tabla_CyP,2,FALSE),"")</f>
        <v>Equipos de Aire Acondicionado 8000 fr</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16.1.1</v>
      </c>
      <c r="B9299" s="288" t="str">
        <f>C9257</f>
        <v>Equipos de Aire Acondicionado 8000 fr</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ESCUELA SECUNDARIA Bº PIE DE PALO</v>
      </c>
      <c r="C9304" s="87"/>
      <c r="D9304" s="87"/>
      <c r="E9304" s="87"/>
      <c r="F9304" s="93" t="s">
        <v>38</v>
      </c>
      <c r="G9304" s="275">
        <f>Fecha_Base</f>
        <v>0</v>
      </c>
    </row>
    <row r="9305" spans="1:123" ht="24" customHeight="1" x14ac:dyDescent="0.25">
      <c r="A9305" s="276" t="s">
        <v>601</v>
      </c>
      <c r="B9305" s="88" t="str">
        <f>Ubicación</f>
        <v>CAUCETE - SAN JUAN</v>
      </c>
      <c r="C9305" s="88"/>
      <c r="D9305" s="94"/>
      <c r="E9305" s="95"/>
      <c r="G9305" s="277"/>
    </row>
    <row r="9306" spans="1:123" ht="24" customHeight="1" x14ac:dyDescent="0.25">
      <c r="A9306" s="276" t="s">
        <v>39</v>
      </c>
      <c r="B9306" s="97">
        <f>IFERROR(VALUE(LEFT(B9307,FIND(".",B9307)-1)),"")</f>
        <v>16</v>
      </c>
      <c r="C9306" s="89" t="str">
        <f>IFERROR(VLOOKUP(B9306,Tabla_CyP,2,FALSE),"")</f>
        <v xml:space="preserve"> INSTALACIÓN DE AIRE ACONDICIONADO</v>
      </c>
      <c r="E9306" s="95"/>
      <c r="G9306" s="277"/>
    </row>
    <row r="9307" spans="1:123" ht="24" customHeight="1" x14ac:dyDescent="0.25">
      <c r="A9307" s="276" t="s">
        <v>25</v>
      </c>
      <c r="B9307" s="98" t="str">
        <f>IFERROR(VLOOKUP(COUNTIF($A$1:A9307,"ANALISIS DE PRECIOS"),Tabla_NumeroItem,2,FALSE),"")</f>
        <v>16.1.2</v>
      </c>
      <c r="C9307" s="89" t="str">
        <f>IFERROR(VLOOKUP(B9307,Tabla_CyP,2,FALSE),"")</f>
        <v>Equipos de Aire Acondicionado 4500 fr</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16.1.2</v>
      </c>
      <c r="B9349" s="288" t="str">
        <f>C9307</f>
        <v>Equipos de Aire Acondicionado 4500 fr</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ESCUELA SECUNDARIA Bº PIE DE PALO</v>
      </c>
      <c r="C9354" s="87"/>
      <c r="D9354" s="87"/>
      <c r="E9354" s="87"/>
      <c r="F9354" s="93" t="s">
        <v>38</v>
      </c>
      <c r="G9354" s="275">
        <f>Fecha_Base</f>
        <v>0</v>
      </c>
    </row>
    <row r="9355" spans="1:123" ht="24" customHeight="1" x14ac:dyDescent="0.25">
      <c r="A9355" s="276" t="s">
        <v>601</v>
      </c>
      <c r="B9355" s="88" t="str">
        <f>Ubicación</f>
        <v>CAUCETE - SAN JUAN</v>
      </c>
      <c r="C9355" s="88"/>
      <c r="D9355" s="94"/>
      <c r="E9355" s="95"/>
      <c r="G9355" s="277"/>
    </row>
    <row r="9356" spans="1:123" ht="24" customHeight="1" x14ac:dyDescent="0.25">
      <c r="A9356" s="276" t="s">
        <v>39</v>
      </c>
      <c r="B9356" s="97">
        <f>IFERROR(VALUE(LEFT(B9357,FIND(".",B9357)-1)),"")</f>
        <v>16</v>
      </c>
      <c r="C9356" s="89" t="str">
        <f>IFERROR(VLOOKUP(B9356,Tabla_CyP,2,FALSE),"")</f>
        <v xml:space="preserve"> INSTALACIÓN DE AIRE ACONDICIONADO</v>
      </c>
      <c r="E9356" s="95"/>
      <c r="G9356" s="277"/>
    </row>
    <row r="9357" spans="1:123" ht="24" customHeight="1" x14ac:dyDescent="0.25">
      <c r="A9357" s="276" t="s">
        <v>25</v>
      </c>
      <c r="B9357" s="98" t="str">
        <f>IFERROR(VLOOKUP(COUNTIF($A$1:A9357,"ANALISIS DE PRECIOS"),Tabla_NumeroItem,2,FALSE),"")</f>
        <v>16.1.3</v>
      </c>
      <c r="C9357" s="89" t="str">
        <f>IFERROR(VLOOKUP(B9357,Tabla_CyP,2,FALSE),"")</f>
        <v>Accesorios</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16.1.3</v>
      </c>
      <c r="B9399" s="288" t="str">
        <f>C9357</f>
        <v>Accesorios</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ESCUELA SECUNDARIA Bº PIE DE PALO</v>
      </c>
      <c r="C9404" s="87"/>
      <c r="D9404" s="87"/>
      <c r="E9404" s="87"/>
      <c r="F9404" s="93" t="s">
        <v>38</v>
      </c>
      <c r="G9404" s="275">
        <f>Fecha_Base</f>
        <v>0</v>
      </c>
    </row>
    <row r="9405" spans="1:7" ht="24" customHeight="1" x14ac:dyDescent="0.25">
      <c r="A9405" s="276" t="s">
        <v>601</v>
      </c>
      <c r="B9405" s="88" t="str">
        <f>Ubicación</f>
        <v>CAUCETE - SAN JUAN</v>
      </c>
      <c r="C9405" s="88"/>
      <c r="D9405" s="94"/>
      <c r="E9405" s="95"/>
      <c r="G9405" s="277"/>
    </row>
    <row r="9406" spans="1:7" ht="24" customHeight="1" x14ac:dyDescent="0.25">
      <c r="A9406" s="276" t="s">
        <v>39</v>
      </c>
      <c r="B9406" s="97">
        <f>IFERROR(VALUE(LEFT(B9407,FIND(".",B9407)-1)),"")</f>
        <v>17</v>
      </c>
      <c r="C9406" s="89" t="str">
        <f>IFERROR(VLOOKUP(B9406,Tabla_CyP,2,FALSE),"")</f>
        <v xml:space="preserve"> INSTALACIÓN DE SEGURIDAD</v>
      </c>
      <c r="E9406" s="95"/>
      <c r="G9406" s="277"/>
    </row>
    <row r="9407" spans="1:7" ht="24" customHeight="1" x14ac:dyDescent="0.25">
      <c r="A9407" s="276" t="s">
        <v>25</v>
      </c>
      <c r="B9407" s="98" t="str">
        <f>IFERROR(VLOOKUP(COUNTIF($A$1:A9407,"ANALISIS DE PRECIOS"),Tabla_NumeroItem,2,FALSE),"")</f>
        <v>17.1.1.1</v>
      </c>
      <c r="C9407" s="89" t="str">
        <f>IFERROR(VLOOKUP(B9407,Tabla_CyP,2,FALSE),"")</f>
        <v>Caño PEAD 2 1/2"</v>
      </c>
      <c r="D9407" s="94"/>
      <c r="E9407" s="95"/>
      <c r="F9407" s="93" t="s">
        <v>26</v>
      </c>
      <c r="G9407" s="278" t="str">
        <f>IFERROR(VLOOKUP(B9407,Tabla_CyP,4,FALSE),"")</f>
        <v>m.</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17.1.1.1</v>
      </c>
      <c r="B9449" s="288" t="str">
        <f>C9407</f>
        <v>Caño PEAD 2 1/2"</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ESCUELA SECUNDARIA Bº PIE DE PALO</v>
      </c>
      <c r="C9454" s="87"/>
      <c r="D9454" s="87"/>
      <c r="E9454" s="87"/>
      <c r="F9454" s="93" t="s">
        <v>38</v>
      </c>
      <c r="G9454" s="275">
        <f>Fecha_Base</f>
        <v>0</v>
      </c>
    </row>
    <row r="9455" spans="1:7" ht="24" customHeight="1" x14ac:dyDescent="0.25">
      <c r="A9455" s="276" t="s">
        <v>601</v>
      </c>
      <c r="B9455" s="88" t="str">
        <f>Ubicación</f>
        <v>CAUCETE - SAN JUAN</v>
      </c>
      <c r="C9455" s="88"/>
      <c r="D9455" s="94"/>
      <c r="E9455" s="95"/>
      <c r="G9455" s="277"/>
    </row>
    <row r="9456" spans="1:7" ht="24" customHeight="1" x14ac:dyDescent="0.25">
      <c r="A9456" s="276" t="s">
        <v>39</v>
      </c>
      <c r="B9456" s="97">
        <f>IFERROR(VALUE(LEFT(B9457,FIND(".",B9457)-1)),"")</f>
        <v>17</v>
      </c>
      <c r="C9456" s="89" t="str">
        <f>IFERROR(VLOOKUP(B9456,Tabla_CyP,2,FALSE),"")</f>
        <v xml:space="preserve"> INSTALACIÓN DE SEGURIDAD</v>
      </c>
      <c r="E9456" s="95"/>
      <c r="G9456" s="277"/>
    </row>
    <row r="9457" spans="1:123" ht="24" customHeight="1" x14ac:dyDescent="0.25">
      <c r="A9457" s="276" t="s">
        <v>25</v>
      </c>
      <c r="B9457" s="98" t="str">
        <f>IFERROR(VLOOKUP(COUNTIF($A$1:A9457,"ANALISIS DE PRECIOS"),Tabla_NumeroItem,2,FALSE),"")</f>
        <v>17.1.1.2</v>
      </c>
      <c r="C9457" s="89" t="str">
        <f>IFERROR(VLOOKUP(B9457,Tabla_CyP,2,FALSE),"")</f>
        <v>Caño PEAD 3"</v>
      </c>
      <c r="D9457" s="94"/>
      <c r="E9457" s="95"/>
      <c r="F9457" s="93" t="s">
        <v>26</v>
      </c>
      <c r="G9457" s="278" t="str">
        <f>IFERROR(VLOOKUP(B9457,Tabla_CyP,4,FALSE),"")</f>
        <v>m.</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17.1.1.2</v>
      </c>
      <c r="B9499" s="288" t="str">
        <f>C9457</f>
        <v>Caño PEAD 3"</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ESCUELA SECUNDARIA Bº PIE DE PALO</v>
      </c>
      <c r="C9504" s="87"/>
      <c r="D9504" s="87"/>
      <c r="E9504" s="87"/>
      <c r="F9504" s="93" t="s">
        <v>38</v>
      </c>
      <c r="G9504" s="275">
        <f>Fecha_Base</f>
        <v>0</v>
      </c>
    </row>
    <row r="9505" spans="1:123" ht="24" customHeight="1" x14ac:dyDescent="0.25">
      <c r="A9505" s="276" t="s">
        <v>601</v>
      </c>
      <c r="B9505" s="88" t="str">
        <f>Ubicación</f>
        <v>CAUCETE - SAN JUAN</v>
      </c>
      <c r="C9505" s="88"/>
      <c r="D9505" s="94"/>
      <c r="E9505" s="95"/>
      <c r="G9505" s="277"/>
    </row>
    <row r="9506" spans="1:123" ht="24" customHeight="1" x14ac:dyDescent="0.25">
      <c r="A9506" s="276" t="s">
        <v>39</v>
      </c>
      <c r="B9506" s="97">
        <f>IFERROR(VALUE(LEFT(B9507,FIND(".",B9507)-1)),"")</f>
        <v>17</v>
      </c>
      <c r="C9506" s="89" t="str">
        <f>IFERROR(VLOOKUP(B9506,Tabla_CyP,2,FALSE),"")</f>
        <v xml:space="preserve"> INSTALACIÓN DE SEGURIDAD</v>
      </c>
      <c r="E9506" s="95"/>
      <c r="G9506" s="277"/>
    </row>
    <row r="9507" spans="1:123" ht="24" customHeight="1" x14ac:dyDescent="0.25">
      <c r="A9507" s="276" t="s">
        <v>25</v>
      </c>
      <c r="B9507" s="98" t="str">
        <f>IFERROR(VLOOKUP(COUNTIF($A$1:A9507,"ANALISIS DE PRECIOS"),Tabla_NumeroItem,2,FALSE),"")</f>
        <v>17.1.2.1</v>
      </c>
      <c r="C9507" s="89" t="str">
        <f>IFERROR(VLOOKUP(B9507,Tabla_CyP,2,FALSE),"")</f>
        <v>Toma de Incendio para Bomberos en Vereda</v>
      </c>
      <c r="D9507" s="94"/>
      <c r="E9507" s="95"/>
      <c r="F9507" s="93" t="s">
        <v>26</v>
      </c>
      <c r="G9507" s="278" t="str">
        <f>IFERROR(VLOOKUP(B9507,Tabla_CyP,4,FALSE),"")</f>
        <v>Un.</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17.1.2.1</v>
      </c>
      <c r="B9549" s="288" t="str">
        <f>C9507</f>
        <v>Toma de Incendio para Bomberos en Vereda</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ESCUELA SECUNDARIA Bº PIE DE PALO</v>
      </c>
      <c r="C9554" s="87"/>
      <c r="D9554" s="87"/>
      <c r="E9554" s="87"/>
      <c r="F9554" s="93" t="s">
        <v>38</v>
      </c>
      <c r="G9554" s="275">
        <f>Fecha_Base</f>
        <v>0</v>
      </c>
    </row>
    <row r="9555" spans="1:123" ht="24" customHeight="1" x14ac:dyDescent="0.25">
      <c r="A9555" s="276" t="s">
        <v>601</v>
      </c>
      <c r="B9555" s="88" t="str">
        <f>Ubicación</f>
        <v>CAUCETE - SAN JUAN</v>
      </c>
      <c r="C9555" s="88"/>
      <c r="D9555" s="94"/>
      <c r="E9555" s="95"/>
      <c r="G9555" s="277"/>
    </row>
    <row r="9556" spans="1:123" ht="24" customHeight="1" x14ac:dyDescent="0.25">
      <c r="A9556" s="276" t="s">
        <v>39</v>
      </c>
      <c r="B9556" s="97">
        <f>IFERROR(VALUE(LEFT(B9557,FIND(".",B9557)-1)),"")</f>
        <v>17</v>
      </c>
      <c r="C9556" s="89" t="str">
        <f>IFERROR(VLOOKUP(B9556,Tabla_CyP,2,FALSE),"")</f>
        <v xml:space="preserve"> INSTALACIÓN DE SEGURIDAD</v>
      </c>
      <c r="E9556" s="95"/>
      <c r="G9556" s="277"/>
    </row>
    <row r="9557" spans="1:123" ht="24" customHeight="1" x14ac:dyDescent="0.25">
      <c r="A9557" s="276" t="s">
        <v>25</v>
      </c>
      <c r="B9557" s="98" t="str">
        <f>IFERROR(VLOOKUP(COUNTIF($A$1:A9557,"ANALISIS DE PRECIOS"),Tabla_NumeroItem,2,FALSE),"")</f>
        <v>17.1.2.2</v>
      </c>
      <c r="C9557" s="89" t="str">
        <f>IFERROR(VLOOKUP(B9557,Tabla_CyP,2,FALSE),"")</f>
        <v>Gabinete Antivàndalo para Hidrantes Completo Manguera 45mm largo 25mtrs</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17.1.2.2</v>
      </c>
      <c r="B9599" s="288" t="str">
        <f>C9557</f>
        <v>Gabinete Antivàndalo para Hidrantes Completo Manguera 45mm largo 25mtrs</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ESCUELA SECUNDARIA Bº PIE DE PALO</v>
      </c>
      <c r="C9604" s="87"/>
      <c r="D9604" s="87"/>
      <c r="E9604" s="87"/>
      <c r="F9604" s="93" t="s">
        <v>38</v>
      </c>
      <c r="G9604" s="275">
        <f>Fecha_Base</f>
        <v>0</v>
      </c>
    </row>
    <row r="9605" spans="1:123" ht="24" customHeight="1" x14ac:dyDescent="0.25">
      <c r="A9605" s="276" t="s">
        <v>601</v>
      </c>
      <c r="B9605" s="88" t="str">
        <f>Ubicación</f>
        <v>CAUCETE - SAN JUAN</v>
      </c>
      <c r="C9605" s="88"/>
      <c r="D9605" s="94"/>
      <c r="E9605" s="95"/>
      <c r="G9605" s="277"/>
    </row>
    <row r="9606" spans="1:123" ht="24" customHeight="1" x14ac:dyDescent="0.25">
      <c r="A9606" s="276" t="s">
        <v>39</v>
      </c>
      <c r="B9606" s="97">
        <f>IFERROR(VALUE(LEFT(B9607,FIND(".",B9607)-1)),"")</f>
        <v>17</v>
      </c>
      <c r="C9606" s="89" t="str">
        <f>IFERROR(VLOOKUP(B9606,Tabla_CyP,2,FALSE),"")</f>
        <v xml:space="preserve"> INSTALACIÓN DE SEGURIDAD</v>
      </c>
      <c r="E9606" s="95"/>
      <c r="G9606" s="277"/>
    </row>
    <row r="9607" spans="1:123" ht="24" customHeight="1" x14ac:dyDescent="0.25">
      <c r="A9607" s="276" t="s">
        <v>25</v>
      </c>
      <c r="B9607" s="98" t="str">
        <f>IFERROR(VLOOKUP(COUNTIF($A$1:A9607,"ANALISIS DE PRECIOS"),Tabla_NumeroItem,2,FALSE),"")</f>
        <v>17.1.3.1</v>
      </c>
      <c r="C9607" s="89" t="str">
        <f>IFERROR(VLOOKUP(B9607,Tabla_CyP,2,FALSE),"")</f>
        <v>Matafuegos CO2 de 5 kg</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17.1.3.1</v>
      </c>
      <c r="B9649" s="288" t="str">
        <f>C9607</f>
        <v>Matafuegos CO2 de 5 kg</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ESCUELA SECUNDARIA Bº PIE DE PALO</v>
      </c>
      <c r="C9654" s="87"/>
      <c r="D9654" s="87"/>
      <c r="E9654" s="87"/>
      <c r="F9654" s="93" t="s">
        <v>38</v>
      </c>
      <c r="G9654" s="275">
        <f>Fecha_Base</f>
        <v>0</v>
      </c>
    </row>
    <row r="9655" spans="1:123" ht="24" customHeight="1" x14ac:dyDescent="0.25">
      <c r="A9655" s="276" t="s">
        <v>601</v>
      </c>
      <c r="B9655" s="88" t="str">
        <f>Ubicación</f>
        <v>CAUCETE - SAN JUAN</v>
      </c>
      <c r="C9655" s="88"/>
      <c r="D9655" s="94"/>
      <c r="E9655" s="95"/>
      <c r="G9655" s="277"/>
    </row>
    <row r="9656" spans="1:123" ht="24" customHeight="1" x14ac:dyDescent="0.25">
      <c r="A9656" s="276" t="s">
        <v>39</v>
      </c>
      <c r="B9656" s="97">
        <f>IFERROR(VALUE(LEFT(B9657,FIND(".",B9657)-1)),"")</f>
        <v>17</v>
      </c>
      <c r="C9656" s="89" t="str">
        <f>IFERROR(VLOOKUP(B9656,Tabla_CyP,2,FALSE),"")</f>
        <v xml:space="preserve"> INSTALACIÓN DE SEGURIDAD</v>
      </c>
      <c r="E9656" s="95"/>
      <c r="G9656" s="277"/>
    </row>
    <row r="9657" spans="1:123" ht="24" customHeight="1" x14ac:dyDescent="0.25">
      <c r="A9657" s="276" t="s">
        <v>25</v>
      </c>
      <c r="B9657" s="98" t="str">
        <f>IFERROR(VLOOKUP(COUNTIF($A$1:A9657,"ANALISIS DE PRECIOS"),Tabla_NumeroItem,2,FALSE),"")</f>
        <v>17.1.3.2</v>
      </c>
      <c r="C9657" s="89" t="str">
        <f>IFERROR(VLOOKUP(B9657,Tabla_CyP,2,FALSE),"")</f>
        <v>Matafuegos ABC de 5 kg</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17.1.3.2</v>
      </c>
      <c r="B9699" s="288" t="str">
        <f>C9657</f>
        <v>Matafuegos ABC de 5 kg</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ESCUELA SECUNDARIA Bº PIE DE PALO</v>
      </c>
      <c r="C9704" s="87"/>
      <c r="D9704" s="87"/>
      <c r="E9704" s="87"/>
      <c r="F9704" s="93" t="s">
        <v>38</v>
      </c>
      <c r="G9704" s="275">
        <f>Fecha_Base</f>
        <v>0</v>
      </c>
    </row>
    <row r="9705" spans="1:123" ht="24" customHeight="1" x14ac:dyDescent="0.25">
      <c r="A9705" s="276" t="s">
        <v>601</v>
      </c>
      <c r="B9705" s="88" t="str">
        <f>Ubicación</f>
        <v>CAUCETE - SAN JUAN</v>
      </c>
      <c r="C9705" s="88"/>
      <c r="D9705" s="94"/>
      <c r="E9705" s="95"/>
      <c r="G9705" s="277"/>
    </row>
    <row r="9706" spans="1:123" ht="24" customHeight="1" x14ac:dyDescent="0.25">
      <c r="A9706" s="276" t="s">
        <v>39</v>
      </c>
      <c r="B9706" s="97">
        <f>IFERROR(VALUE(LEFT(B9707,FIND(".",B9707)-1)),"")</f>
        <v>17</v>
      </c>
      <c r="C9706" s="89" t="str">
        <f>IFERROR(VLOOKUP(B9706,Tabla_CyP,2,FALSE),"")</f>
        <v xml:space="preserve"> INSTALACIÓN DE SEGURIDAD</v>
      </c>
      <c r="E9706" s="95"/>
      <c r="G9706" s="277"/>
    </row>
    <row r="9707" spans="1:123" ht="24" customHeight="1" x14ac:dyDescent="0.25">
      <c r="A9707" s="276" t="s">
        <v>25</v>
      </c>
      <c r="B9707" s="98" t="str">
        <f>IFERROR(VLOOKUP(COUNTIF($A$1:A9707,"ANALISIS DE PRECIOS"),Tabla_NumeroItem,2,FALSE),"")</f>
        <v>17.1.3.3</v>
      </c>
      <c r="C9707" s="89" t="str">
        <f>IFERROR(VLOOKUP(B9707,Tabla_CyP,2,FALSE),"")</f>
        <v>Matafuegos Clase K 5Kg</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17.1.3.3</v>
      </c>
      <c r="B9749" s="288" t="str">
        <f>C9707</f>
        <v>Matafuegos Clase K 5Kg</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ESCUELA SECUNDARIA Bº PIE DE PALO</v>
      </c>
      <c r="C9754" s="87"/>
      <c r="D9754" s="87"/>
      <c r="E9754" s="87"/>
      <c r="F9754" s="93" t="s">
        <v>38</v>
      </c>
      <c r="G9754" s="275">
        <f>Fecha_Base</f>
        <v>0</v>
      </c>
    </row>
    <row r="9755" spans="1:123" ht="24" customHeight="1" x14ac:dyDescent="0.25">
      <c r="A9755" s="276" t="s">
        <v>601</v>
      </c>
      <c r="B9755" s="88" t="str">
        <f>Ubicación</f>
        <v>CAUCETE - SAN JUAN</v>
      </c>
      <c r="C9755" s="88"/>
      <c r="D9755" s="94"/>
      <c r="E9755" s="95"/>
      <c r="G9755" s="277"/>
    </row>
    <row r="9756" spans="1:123" ht="24" customHeight="1" x14ac:dyDescent="0.25">
      <c r="A9756" s="276" t="s">
        <v>39</v>
      </c>
      <c r="B9756" s="97">
        <f>IFERROR(VALUE(LEFT(B9757,FIND(".",B9757)-1)),"")</f>
        <v>17</v>
      </c>
      <c r="C9756" s="89" t="str">
        <f>IFERROR(VLOOKUP(B9756,Tabla_CyP,2,FALSE),"")</f>
        <v xml:space="preserve"> INSTALACIÓN DE SEGURIDAD</v>
      </c>
      <c r="E9756" s="95"/>
      <c r="G9756" s="277"/>
    </row>
    <row r="9757" spans="1:123" ht="24" customHeight="1" x14ac:dyDescent="0.25">
      <c r="A9757" s="276" t="s">
        <v>25</v>
      </c>
      <c r="B9757" s="98" t="str">
        <f>IFERROR(VLOOKUP(COUNTIF($A$1:A9757,"ANALISIS DE PRECIOS"),Tabla_NumeroItem,2,FALSE),"")</f>
        <v>17.1.3.4</v>
      </c>
      <c r="C9757" s="89" t="str">
        <f>IFERROR(VLOOKUP(B9757,Tabla_CyP,2,FALSE),"")</f>
        <v>Cartel de Salida con Iluminación Autónoma Minimo 6 hs</v>
      </c>
      <c r="D9757" s="94"/>
      <c r="E9757" s="95"/>
      <c r="F9757" s="93" t="s">
        <v>26</v>
      </c>
      <c r="G9757" s="278" t="str">
        <f>IFERROR(VLOOKUP(B9757,Tabla_CyP,4,FALSE),"")</f>
        <v>Un.</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17.1.3.4</v>
      </c>
      <c r="B9799" s="288" t="str">
        <f>C9757</f>
        <v>Cartel de Salida con Iluminación Autónoma Minimo 6 hs</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ESCUELA SECUNDARIA Bº PIE DE PALO</v>
      </c>
      <c r="C9804" s="87"/>
      <c r="D9804" s="87"/>
      <c r="E9804" s="87"/>
      <c r="F9804" s="93" t="s">
        <v>38</v>
      </c>
      <c r="G9804" s="275">
        <f>Fecha_Base</f>
        <v>0</v>
      </c>
    </row>
    <row r="9805" spans="1:7" ht="24" customHeight="1" x14ac:dyDescent="0.25">
      <c r="A9805" s="276" t="s">
        <v>601</v>
      </c>
      <c r="B9805" s="88" t="str">
        <f>Ubicación</f>
        <v>CAUCETE - SAN JUAN</v>
      </c>
      <c r="C9805" s="88"/>
      <c r="D9805" s="94"/>
      <c r="E9805" s="95"/>
      <c r="G9805" s="277"/>
    </row>
    <row r="9806" spans="1:7" ht="24" customHeight="1" x14ac:dyDescent="0.25">
      <c r="A9806" s="276" t="s">
        <v>39</v>
      </c>
      <c r="B9806" s="97">
        <f>IFERROR(VALUE(LEFT(B9807,FIND(".",B9807)-1)),"")</f>
        <v>17</v>
      </c>
      <c r="C9806" s="89" t="str">
        <f>IFERROR(VLOOKUP(B9806,Tabla_CyP,2,FALSE),"")</f>
        <v xml:space="preserve"> INSTALACIÓN DE SEGURIDAD</v>
      </c>
      <c r="E9806" s="95"/>
      <c r="G9806" s="277"/>
    </row>
    <row r="9807" spans="1:7" ht="24" customHeight="1" x14ac:dyDescent="0.25">
      <c r="A9807" s="276" t="s">
        <v>25</v>
      </c>
      <c r="B9807" s="98" t="str">
        <f>IFERROR(VLOOKUP(COUNTIF($A$1:A9807,"ANALISIS DE PRECIOS"),Tabla_NumeroItem,2,FALSE),"")</f>
        <v>17.1.3.5</v>
      </c>
      <c r="C9807" s="89" t="str">
        <f>IFERROR(VLOOKUP(B9807,Tabla_CyP,2,FALSE),"")</f>
        <v>Cartel de Salida de PVC</v>
      </c>
      <c r="D9807" s="94"/>
      <c r="E9807" s="95"/>
      <c r="F9807" s="93" t="s">
        <v>26</v>
      </c>
      <c r="G9807" s="278" t="str">
        <f>IFERROR(VLOOKUP(B9807,Tabla_CyP,4,FALSE),"")</f>
        <v>Un.</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17.1.3.5</v>
      </c>
      <c r="B9849" s="288" t="str">
        <f>C9807</f>
        <v>Cartel de Salida de PVC</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ESCUELA SECUNDARIA Bº PIE DE PALO</v>
      </c>
      <c r="C9854" s="87"/>
      <c r="D9854" s="87"/>
      <c r="E9854" s="87"/>
      <c r="F9854" s="93" t="s">
        <v>38</v>
      </c>
      <c r="G9854" s="275">
        <f>Fecha_Base</f>
        <v>0</v>
      </c>
    </row>
    <row r="9855" spans="1:7" ht="24" customHeight="1" x14ac:dyDescent="0.25">
      <c r="A9855" s="276" t="s">
        <v>601</v>
      </c>
      <c r="B9855" s="88" t="str">
        <f>Ubicación</f>
        <v>CAUCETE - SAN JUAN</v>
      </c>
      <c r="C9855" s="88"/>
      <c r="D9855" s="94"/>
      <c r="E9855" s="95"/>
      <c r="G9855" s="277"/>
    </row>
    <row r="9856" spans="1:7" ht="24" customHeight="1" x14ac:dyDescent="0.25">
      <c r="A9856" s="276" t="s">
        <v>39</v>
      </c>
      <c r="B9856" s="97">
        <f>IFERROR(VALUE(LEFT(B9857,FIND(".",B9857)-1)),"")</f>
        <v>17</v>
      </c>
      <c r="C9856" s="89" t="str">
        <f>IFERROR(VLOOKUP(B9856,Tabla_CyP,2,FALSE),"")</f>
        <v xml:space="preserve"> INSTALACIÓN DE SEGURIDAD</v>
      </c>
      <c r="E9856" s="95"/>
      <c r="G9856" s="277"/>
    </row>
    <row r="9857" spans="1:123" ht="24" customHeight="1" x14ac:dyDescent="0.25">
      <c r="A9857" s="276" t="s">
        <v>25</v>
      </c>
      <c r="B9857" s="98" t="str">
        <f>IFERROR(VLOOKUP(COUNTIF($A$1:A9857,"ANALISIS DE PRECIOS"),Tabla_NumeroItem,2,FALSE),"")</f>
        <v>17.1.3.6</v>
      </c>
      <c r="C9857" s="89" t="str">
        <f>IFERROR(VLOOKUP(B9857,Tabla_CyP,2,FALSE),"")</f>
        <v xml:space="preserve">Botiquin Primeros Auxilios </v>
      </c>
      <c r="D9857" s="94"/>
      <c r="E9857" s="95"/>
      <c r="F9857" s="93" t="s">
        <v>26</v>
      </c>
      <c r="G9857" s="278" t="str">
        <f>IFERROR(VLOOKUP(B9857,Tabla_CyP,4,FALSE),"")</f>
        <v>Un.</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17.1.3.6</v>
      </c>
      <c r="B9899" s="288" t="str">
        <f>C9857</f>
        <v xml:space="preserve">Botiquin Primeros Auxilios </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ESCUELA SECUNDARIA Bº PIE DE PALO</v>
      </c>
      <c r="C9904" s="87"/>
      <c r="D9904" s="87"/>
      <c r="E9904" s="87"/>
      <c r="F9904" s="93" t="s">
        <v>38</v>
      </c>
      <c r="G9904" s="275">
        <f>Fecha_Base</f>
        <v>0</v>
      </c>
    </row>
    <row r="9905" spans="1:123" ht="24" customHeight="1" x14ac:dyDescent="0.25">
      <c r="A9905" s="276" t="s">
        <v>601</v>
      </c>
      <c r="B9905" s="88" t="str">
        <f>Ubicación</f>
        <v>CAUCETE - SAN JUAN</v>
      </c>
      <c r="C9905" s="88"/>
      <c r="D9905" s="94"/>
      <c r="E9905" s="95"/>
      <c r="G9905" s="277"/>
    </row>
    <row r="9906" spans="1:123" ht="24" customHeight="1" x14ac:dyDescent="0.25">
      <c r="A9906" s="276" t="s">
        <v>39</v>
      </c>
      <c r="B9906" s="97">
        <f>IFERROR(VALUE(LEFT(B9907,FIND(".",B9907)-1)),"")</f>
        <v>17</v>
      </c>
      <c r="C9906" s="89" t="str">
        <f>IFERROR(VLOOKUP(B9906,Tabla_CyP,2,FALSE),"")</f>
        <v xml:space="preserve"> INSTALACIÓN DE SEGURIDAD</v>
      </c>
      <c r="E9906" s="95"/>
      <c r="G9906" s="277"/>
    </row>
    <row r="9907" spans="1:123" ht="24" customHeight="1" x14ac:dyDescent="0.25">
      <c r="A9907" s="276" t="s">
        <v>25</v>
      </c>
      <c r="B9907" s="98" t="str">
        <f>IFERROR(VLOOKUP(COUNTIF($A$1:A9907,"ANALISIS DE PRECIOS"),Tabla_NumeroItem,2,FALSE),"")</f>
        <v>17.1.4.1</v>
      </c>
      <c r="C9907" s="89" t="str">
        <f>IFERROR(VLOOKUP(B9907,Tabla_CyP,2,FALSE),"")</f>
        <v>Tanque de Agua Exclusivo para Extincion de Incendio 5000 litros</v>
      </c>
      <c r="D9907" s="94"/>
      <c r="E9907" s="95"/>
      <c r="F9907" s="93" t="s">
        <v>26</v>
      </c>
      <c r="G9907" s="278" t="str">
        <f>IFERROR(VLOOKUP(B9907,Tabla_CyP,4,FALSE),"")</f>
        <v>Un.</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17.1.4.1</v>
      </c>
      <c r="B9949" s="288" t="str">
        <f>C9907</f>
        <v>Tanque de Agua Exclusivo para Extincion de Incendio 5000 litros</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ESCUELA SECUNDARIA Bº PIE DE PALO</v>
      </c>
      <c r="C9954" s="87"/>
      <c r="D9954" s="87"/>
      <c r="E9954" s="87"/>
      <c r="F9954" s="93" t="s">
        <v>38</v>
      </c>
      <c r="G9954" s="275">
        <f>Fecha_Base</f>
        <v>0</v>
      </c>
    </row>
    <row r="9955" spans="1:123" ht="24" customHeight="1" x14ac:dyDescent="0.25">
      <c r="A9955" s="276" t="s">
        <v>601</v>
      </c>
      <c r="B9955" s="88" t="str">
        <f>Ubicación</f>
        <v>CAUCETE - SAN JUAN</v>
      </c>
      <c r="C9955" s="88"/>
      <c r="D9955" s="94"/>
      <c r="E9955" s="95"/>
      <c r="G9955" s="277"/>
    </row>
    <row r="9956" spans="1:123" ht="24" customHeight="1" x14ac:dyDescent="0.25">
      <c r="A9956" s="276" t="s">
        <v>39</v>
      </c>
      <c r="B9956" s="97">
        <f>IFERROR(VALUE(LEFT(B9957,FIND(".",B9957)-1)),"")</f>
        <v>17</v>
      </c>
      <c r="C9956" s="89" t="str">
        <f>IFERROR(VLOOKUP(B9956,Tabla_CyP,2,FALSE),"")</f>
        <v xml:space="preserve"> INSTALACIÓN DE SEGURIDAD</v>
      </c>
      <c r="E9956" s="95"/>
      <c r="G9956" s="277"/>
    </row>
    <row r="9957" spans="1:123" ht="24" customHeight="1" x14ac:dyDescent="0.25">
      <c r="A9957" s="276" t="s">
        <v>25</v>
      </c>
      <c r="B9957" s="98" t="str">
        <f>IFERROR(VLOOKUP(COUNTIF($A$1:A9957,"ANALISIS DE PRECIOS"),Tabla_NumeroItem,2,FALSE),"")</f>
        <v>17.1.5</v>
      </c>
      <c r="C9957" s="89" t="str">
        <f>IFERROR(VLOOKUP(B9957,Tabla_CyP,2,FALSE),"")</f>
        <v xml:space="preserve">Planos   </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17.1.5</v>
      </c>
      <c r="B9999" s="288" t="str">
        <f>C9957</f>
        <v xml:space="preserve">Planos   </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ESCUELA SECUNDARIA Bº PIE DE PALO</v>
      </c>
      <c r="C10004" s="87"/>
      <c r="D10004" s="87"/>
      <c r="E10004" s="87"/>
      <c r="F10004" s="93" t="s">
        <v>38</v>
      </c>
      <c r="G10004" s="275">
        <f>Fecha_Base</f>
        <v>0</v>
      </c>
    </row>
    <row r="10005" spans="1:123" ht="24" customHeight="1" x14ac:dyDescent="0.25">
      <c r="A10005" s="276" t="s">
        <v>601</v>
      </c>
      <c r="B10005" s="88" t="str">
        <f>Ubicación</f>
        <v>CAUCETE - SAN JUAN</v>
      </c>
      <c r="C10005" s="88"/>
      <c r="D10005" s="94"/>
      <c r="E10005" s="95"/>
      <c r="G10005" s="277"/>
    </row>
    <row r="10006" spans="1:123" ht="24" customHeight="1" x14ac:dyDescent="0.25">
      <c r="A10006" s="276" t="s">
        <v>39</v>
      </c>
      <c r="B10006" s="97">
        <f>IFERROR(VALUE(LEFT(B10007,FIND(".",B10007)-1)),"")</f>
        <v>17</v>
      </c>
      <c r="C10006" s="89" t="str">
        <f>IFERROR(VLOOKUP(B10006,Tabla_CyP,2,FALSE),"")</f>
        <v xml:space="preserve"> INSTALACIÓN DE SEGURIDAD</v>
      </c>
      <c r="E10006" s="95"/>
      <c r="G10006" s="277"/>
    </row>
    <row r="10007" spans="1:123" ht="24" customHeight="1" x14ac:dyDescent="0.25">
      <c r="A10007" s="276" t="s">
        <v>25</v>
      </c>
      <c r="B10007" s="98" t="str">
        <f>IFERROR(VLOOKUP(COUNTIF($A$1:A10007,"ANALISIS DE PRECIOS"),Tabla_NumeroItem,2,FALSE),"")</f>
        <v>17.2.2.1</v>
      </c>
      <c r="C10007" s="89" t="str">
        <f>IFERROR(VLOOKUP(B10007,Tabla_CyP,2,FALSE),"")</f>
        <v>Avisador Manual de Incendio</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17.2.2.1</v>
      </c>
      <c r="B10049" s="288" t="str">
        <f>C10007</f>
        <v>Avisador Manual de Incendio</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ESCUELA SECUNDARIA Bº PIE DE PALO</v>
      </c>
      <c r="C10054" s="87"/>
      <c r="D10054" s="87"/>
      <c r="E10054" s="87"/>
      <c r="F10054" s="93" t="s">
        <v>38</v>
      </c>
      <c r="G10054" s="275">
        <f>Fecha_Base</f>
        <v>0</v>
      </c>
    </row>
    <row r="10055" spans="1:123" ht="24" customHeight="1" x14ac:dyDescent="0.25">
      <c r="A10055" s="276" t="s">
        <v>601</v>
      </c>
      <c r="B10055" s="88" t="str">
        <f>Ubicación</f>
        <v>CAUCETE - SAN JUAN</v>
      </c>
      <c r="C10055" s="88"/>
      <c r="D10055" s="94"/>
      <c r="E10055" s="95"/>
      <c r="G10055" s="277"/>
    </row>
    <row r="10056" spans="1:123" ht="24" customHeight="1" x14ac:dyDescent="0.25">
      <c r="A10056" s="276" t="s">
        <v>39</v>
      </c>
      <c r="B10056" s="97">
        <f>IFERROR(VALUE(LEFT(B10057,FIND(".",B10057)-1)),"")</f>
        <v>17</v>
      </c>
      <c r="C10056" s="89" t="str">
        <f>IFERROR(VLOOKUP(B10056,Tabla_CyP,2,FALSE),"")</f>
        <v xml:space="preserve"> INSTALACIÓN DE SEGURIDAD</v>
      </c>
      <c r="E10056" s="95"/>
      <c r="G10056" s="277"/>
    </row>
    <row r="10057" spans="1:123" ht="24" customHeight="1" x14ac:dyDescent="0.25">
      <c r="A10057" s="276" t="s">
        <v>25</v>
      </c>
      <c r="B10057" s="98" t="str">
        <f>IFERROR(VLOOKUP(COUNTIF($A$1:A10057,"ANALISIS DE PRECIOS"),Tabla_NumeroItem,2,FALSE),"")</f>
        <v>17.2.2.2</v>
      </c>
      <c r="C10057" s="89" t="str">
        <f>IFERROR(VLOOKUP(B10057,Tabla_CyP,2,FALSE),"")</f>
        <v>Alarma Combinada 90 d BA</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17.2.2.2</v>
      </c>
      <c r="B10099" s="288" t="str">
        <f>C10057</f>
        <v>Alarma Combinada 90 d BA</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ESCUELA SECUNDARIA Bº PIE DE PALO</v>
      </c>
      <c r="C10104" s="87"/>
      <c r="D10104" s="87"/>
      <c r="E10104" s="87"/>
      <c r="F10104" s="93" t="s">
        <v>38</v>
      </c>
      <c r="G10104" s="275">
        <f>Fecha_Base</f>
        <v>0</v>
      </c>
    </row>
    <row r="10105" spans="1:123" ht="24" customHeight="1" x14ac:dyDescent="0.25">
      <c r="A10105" s="276" t="s">
        <v>601</v>
      </c>
      <c r="B10105" s="88" t="str">
        <f>Ubicación</f>
        <v>CAUCETE - SAN JUAN</v>
      </c>
      <c r="C10105" s="88"/>
      <c r="D10105" s="94"/>
      <c r="E10105" s="95"/>
      <c r="G10105" s="277"/>
    </row>
    <row r="10106" spans="1:123" ht="24" customHeight="1" x14ac:dyDescent="0.25">
      <c r="A10106" s="276" t="s">
        <v>39</v>
      </c>
      <c r="B10106" s="97">
        <f>IFERROR(VALUE(LEFT(B10107,FIND(".",B10107)-1)),"")</f>
        <v>17</v>
      </c>
      <c r="C10106" s="89" t="str">
        <f>IFERROR(VLOOKUP(B10106,Tabla_CyP,2,FALSE),"")</f>
        <v xml:space="preserve"> INSTALACIÓN DE SEGURIDAD</v>
      </c>
      <c r="E10106" s="95"/>
      <c r="G10106" s="277"/>
    </row>
    <row r="10107" spans="1:123" ht="24" customHeight="1" x14ac:dyDescent="0.25">
      <c r="A10107" s="276" t="s">
        <v>25</v>
      </c>
      <c r="B10107" s="98" t="str">
        <f>IFERROR(VLOOKUP(COUNTIF($A$1:A10107,"ANALISIS DE PRECIOS"),Tabla_NumeroItem,2,FALSE),"")</f>
        <v>17.2.2.3</v>
      </c>
      <c r="C10107" s="89" t="str">
        <f>IFERROR(VLOOKUP(B10107,Tabla_CyP,2,FALSE),"")</f>
        <v>Luz Estrombótica</v>
      </c>
      <c r="D10107" s="94"/>
      <c r="E10107" s="95"/>
      <c r="F10107" s="93" t="s">
        <v>26</v>
      </c>
      <c r="G10107" s="278" t="str">
        <f>IFERROR(VLOOKUP(B10107,Tabla_CyP,4,FALSE),"")</f>
        <v>Un.</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17.2.2.3</v>
      </c>
      <c r="B10149" s="288" t="str">
        <f>C10107</f>
        <v>Luz Estrombótica</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ESCUELA SECUNDARIA Bº PIE DE PALO</v>
      </c>
      <c r="C10154" s="87"/>
      <c r="D10154" s="87"/>
      <c r="E10154" s="87"/>
      <c r="F10154" s="93" t="s">
        <v>38</v>
      </c>
      <c r="G10154" s="275">
        <f>Fecha_Base</f>
        <v>0</v>
      </c>
    </row>
    <row r="10155" spans="1:123" ht="24" customHeight="1" x14ac:dyDescent="0.25">
      <c r="A10155" s="276" t="s">
        <v>601</v>
      </c>
      <c r="B10155" s="88" t="str">
        <f>Ubicación</f>
        <v>CAUCETE - SAN JUAN</v>
      </c>
      <c r="C10155" s="88"/>
      <c r="D10155" s="94"/>
      <c r="E10155" s="95"/>
      <c r="G10155" s="277"/>
    </row>
    <row r="10156" spans="1:123" ht="24" customHeight="1" x14ac:dyDescent="0.25">
      <c r="A10156" s="276" t="s">
        <v>39</v>
      </c>
      <c r="B10156" s="97">
        <f>IFERROR(VALUE(LEFT(B10157,FIND(".",B10157)-1)),"")</f>
        <v>19</v>
      </c>
      <c r="C10156" s="89" t="str">
        <f>IFERROR(VLOOKUP(B10156,Tabla_CyP,2,FALSE),"")</f>
        <v xml:space="preserve"> CRISTALES, ESPEJOS Y VIDRIOS</v>
      </c>
      <c r="E10156" s="95"/>
      <c r="G10156" s="277"/>
    </row>
    <row r="10157" spans="1:123" ht="24" customHeight="1" x14ac:dyDescent="0.25">
      <c r="A10157" s="276" t="s">
        <v>25</v>
      </c>
      <c r="B10157" s="98" t="str">
        <f>IFERROR(VLOOKUP(COUNTIF($A$1:A10157,"ANALISIS DE PRECIOS"),Tabla_NumeroItem,2,FALSE),"")</f>
        <v>19.1</v>
      </c>
      <c r="C10157" s="89" t="str">
        <f>IFERROR(VLOOKUP(B10157,Tabla_CyP,2,FALSE),"")</f>
        <v>Vidrios</v>
      </c>
      <c r="D10157" s="94"/>
      <c r="E10157" s="95"/>
      <c r="F10157" s="93" t="s">
        <v>26</v>
      </c>
      <c r="G10157" s="278" t="str">
        <f>IFERROR(VLOOKUP(B10157,Tabla_CyP,4,FALSE),"")</f>
        <v>m2</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19.1</v>
      </c>
      <c r="B10199" s="288" t="str">
        <f>C10157</f>
        <v>Vidrios</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ESCUELA SECUNDARIA Bº PIE DE PALO</v>
      </c>
      <c r="C10204" s="87"/>
      <c r="D10204" s="87"/>
      <c r="E10204" s="87"/>
      <c r="F10204" s="93" t="s">
        <v>38</v>
      </c>
      <c r="G10204" s="275">
        <f>Fecha_Base</f>
        <v>0</v>
      </c>
    </row>
    <row r="10205" spans="1:7" ht="24" customHeight="1" x14ac:dyDescent="0.25">
      <c r="A10205" s="276" t="s">
        <v>601</v>
      </c>
      <c r="B10205" s="88" t="str">
        <f>Ubicación</f>
        <v>CAUCETE - SAN JUAN</v>
      </c>
      <c r="C10205" s="88"/>
      <c r="D10205" s="94"/>
      <c r="E10205" s="95"/>
      <c r="G10205" s="277"/>
    </row>
    <row r="10206" spans="1:7" ht="24" customHeight="1" x14ac:dyDescent="0.25">
      <c r="A10206" s="276" t="s">
        <v>39</v>
      </c>
      <c r="B10206" s="97">
        <f>IFERROR(VALUE(LEFT(B10207,FIND(".",B10207)-1)),"")</f>
        <v>19</v>
      </c>
      <c r="C10206" s="89" t="str">
        <f>IFERROR(VLOOKUP(B10206,Tabla_CyP,2,FALSE),"")</f>
        <v xml:space="preserve"> CRISTALES, ESPEJOS Y VIDRIOS</v>
      </c>
      <c r="E10206" s="95"/>
      <c r="G10206" s="277"/>
    </row>
    <row r="10207" spans="1:7" ht="24" customHeight="1" x14ac:dyDescent="0.25">
      <c r="A10207" s="276" t="s">
        <v>25</v>
      </c>
      <c r="B10207" s="98" t="str">
        <f>IFERROR(VLOOKUP(COUNTIF($A$1:A10207,"ANALISIS DE PRECIOS"),Tabla_NumeroItem,2,FALSE),"")</f>
        <v>19.2</v>
      </c>
      <c r="C10207" s="89" t="str">
        <f>IFERROR(VLOOKUP(B10207,Tabla_CyP,2,FALSE),"")</f>
        <v>Policarbonatos</v>
      </c>
      <c r="D10207" s="94"/>
      <c r="E10207" s="95"/>
      <c r="F10207" s="93" t="s">
        <v>26</v>
      </c>
      <c r="G10207" s="278" t="str">
        <f>IFERROR(VLOOKUP(B10207,Tabla_CyP,4,FALSE),"")</f>
        <v>m2</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19.2</v>
      </c>
      <c r="B10249" s="288" t="str">
        <f>C10207</f>
        <v>Policarbonatos</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ESCUELA SECUNDARIA Bº PIE DE PALO</v>
      </c>
      <c r="C10254" s="87"/>
      <c r="D10254" s="87"/>
      <c r="E10254" s="87"/>
      <c r="F10254" s="93" t="s">
        <v>38</v>
      </c>
      <c r="G10254" s="275">
        <f>Fecha_Base</f>
        <v>0</v>
      </c>
    </row>
    <row r="10255" spans="1:7" ht="24" customHeight="1" x14ac:dyDescent="0.25">
      <c r="A10255" s="276" t="s">
        <v>601</v>
      </c>
      <c r="B10255" s="88" t="str">
        <f>Ubicación</f>
        <v>CAUCETE - SAN JUAN</v>
      </c>
      <c r="C10255" s="88"/>
      <c r="D10255" s="94"/>
      <c r="E10255" s="95"/>
      <c r="G10255" s="277"/>
    </row>
    <row r="10256" spans="1:7" ht="24" customHeight="1" x14ac:dyDescent="0.25">
      <c r="A10256" s="276" t="s">
        <v>39</v>
      </c>
      <c r="B10256" s="97">
        <f>IFERROR(VALUE(LEFT(B10257,FIND(".",B10257)-1)),"")</f>
        <v>19</v>
      </c>
      <c r="C10256" s="89" t="str">
        <f>IFERROR(VLOOKUP(B10256,Tabla_CyP,2,FALSE),"")</f>
        <v xml:space="preserve"> CRISTALES, ESPEJOS Y VIDRIOS</v>
      </c>
      <c r="E10256" s="95"/>
      <c r="G10256" s="277"/>
    </row>
    <row r="10257" spans="1:123" ht="24" customHeight="1" x14ac:dyDescent="0.25">
      <c r="A10257" s="276" t="s">
        <v>25</v>
      </c>
      <c r="B10257" s="98" t="str">
        <f>IFERROR(VLOOKUP(COUNTIF($A$1:A10257,"ANALISIS DE PRECIOS"),Tabla_NumeroItem,2,FALSE),"")</f>
        <v>19.3</v>
      </c>
      <c r="C10257" s="89" t="str">
        <f>IFERROR(VLOOKUP(B10257,Tabla_CyP,2,FALSE),"")</f>
        <v>Espejos</v>
      </c>
      <c r="D10257" s="94"/>
      <c r="E10257" s="95"/>
      <c r="F10257" s="93" t="s">
        <v>26</v>
      </c>
      <c r="G10257" s="278" t="str">
        <f>IFERROR(VLOOKUP(B10257,Tabla_CyP,4,FALSE),"")</f>
        <v>m2</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19.3</v>
      </c>
      <c r="B10299" s="288" t="str">
        <f>C10257</f>
        <v>Espejos</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ESCUELA SECUNDARIA Bº PIE DE PALO</v>
      </c>
      <c r="C10304" s="87"/>
      <c r="D10304" s="87"/>
      <c r="E10304" s="87"/>
      <c r="F10304" s="93" t="s">
        <v>38</v>
      </c>
      <c r="G10304" s="275">
        <f>Fecha_Base</f>
        <v>0</v>
      </c>
    </row>
    <row r="10305" spans="1:123" ht="24" customHeight="1" x14ac:dyDescent="0.25">
      <c r="A10305" s="276" t="s">
        <v>601</v>
      </c>
      <c r="B10305" s="88" t="str">
        <f>Ubicación</f>
        <v>CAUCETE - SAN JUAN</v>
      </c>
      <c r="C10305" s="88"/>
      <c r="D10305" s="94"/>
      <c r="E10305" s="95"/>
      <c r="G10305" s="277"/>
    </row>
    <row r="10306" spans="1:123" ht="24" customHeight="1" x14ac:dyDescent="0.25">
      <c r="A10306" s="276" t="s">
        <v>39</v>
      </c>
      <c r="B10306" s="97">
        <f>IFERROR(VALUE(LEFT(B10307,FIND(".",B10307)-1)),"")</f>
        <v>20</v>
      </c>
      <c r="C10306" s="89" t="str">
        <f>IFERROR(VLOOKUP(B10306,Tabla_CyP,2,FALSE),"")</f>
        <v xml:space="preserve"> PINTURAS</v>
      </c>
      <c r="E10306" s="95"/>
      <c r="G10306" s="277"/>
    </row>
    <row r="10307" spans="1:123" ht="24" customHeight="1" x14ac:dyDescent="0.25">
      <c r="A10307" s="276" t="s">
        <v>25</v>
      </c>
      <c r="B10307" s="98" t="str">
        <f>IFERROR(VLOOKUP(COUNTIF($A$1:A10307,"ANALISIS DE PRECIOS"),Tabla_NumeroItem,2,FALSE),"")</f>
        <v>20.1</v>
      </c>
      <c r="C10307" s="89" t="str">
        <f>IFERROR(VLOOKUP(B10307,Tabla_CyP,2,FALSE),"")</f>
        <v>Pintura al látex en muros interiores</v>
      </c>
      <c r="D10307" s="94"/>
      <c r="E10307" s="95"/>
      <c r="F10307" s="93" t="s">
        <v>26</v>
      </c>
      <c r="G10307" s="278" t="str">
        <f>IFERROR(VLOOKUP(B10307,Tabla_CyP,4,FALSE),"")</f>
        <v>m2</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20.1</v>
      </c>
      <c r="B10349" s="288" t="str">
        <f>C10307</f>
        <v>Pintura al látex en muros interiores</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ESCUELA SECUNDARIA Bº PIE DE PALO</v>
      </c>
      <c r="C10354" s="87"/>
      <c r="D10354" s="87"/>
      <c r="E10354" s="87"/>
      <c r="F10354" s="93" t="s">
        <v>38</v>
      </c>
      <c r="G10354" s="275">
        <f>Fecha_Base</f>
        <v>0</v>
      </c>
    </row>
    <row r="10355" spans="1:123" ht="24" customHeight="1" x14ac:dyDescent="0.25">
      <c r="A10355" s="276" t="s">
        <v>601</v>
      </c>
      <c r="B10355" s="88" t="str">
        <f>Ubicación</f>
        <v>CAUCETE - SAN JUAN</v>
      </c>
      <c r="C10355" s="88"/>
      <c r="D10355" s="94"/>
      <c r="E10355" s="95"/>
      <c r="G10355" s="277"/>
    </row>
    <row r="10356" spans="1:123" ht="24" customHeight="1" x14ac:dyDescent="0.25">
      <c r="A10356" s="276" t="s">
        <v>39</v>
      </c>
      <c r="B10356" s="97">
        <f>IFERROR(VALUE(LEFT(B10357,FIND(".",B10357)-1)),"")</f>
        <v>20</v>
      </c>
      <c r="C10356" s="89" t="str">
        <f>IFERROR(VLOOKUP(B10356,Tabla_CyP,2,FALSE),"")</f>
        <v xml:space="preserve"> PINTURAS</v>
      </c>
      <c r="E10356" s="95"/>
      <c r="G10356" s="277"/>
    </row>
    <row r="10357" spans="1:123" ht="24" customHeight="1" x14ac:dyDescent="0.25">
      <c r="A10357" s="276" t="s">
        <v>25</v>
      </c>
      <c r="B10357" s="98" t="str">
        <f>IFERROR(VLOOKUP(COUNTIF($A$1:A10357,"ANALISIS DE PRECIOS"),Tabla_NumeroItem,2,FALSE),"")</f>
        <v>20.3</v>
      </c>
      <c r="C10357" s="89" t="str">
        <f>IFERROR(VLOOKUP(B10357,Tabla_CyP,2,FALSE),"")</f>
        <v>Pintura al látex en cielorrasos</v>
      </c>
      <c r="D10357" s="94"/>
      <c r="E10357" s="95"/>
      <c r="F10357" s="93" t="s">
        <v>26</v>
      </c>
      <c r="G10357" s="278" t="str">
        <f>IFERROR(VLOOKUP(B10357,Tabla_CyP,4,FALSE),"")</f>
        <v>m2</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20.3</v>
      </c>
      <c r="B10399" s="288" t="str">
        <f>C10357</f>
        <v>Pintura al látex en cielorrasos</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ESCUELA SECUNDARIA Bº PIE DE PALO</v>
      </c>
      <c r="C10404" s="87"/>
      <c r="D10404" s="87"/>
      <c r="E10404" s="87"/>
      <c r="F10404" s="93" t="s">
        <v>38</v>
      </c>
      <c r="G10404" s="275">
        <f>Fecha_Base</f>
        <v>0</v>
      </c>
    </row>
    <row r="10405" spans="1:123" ht="24" customHeight="1" x14ac:dyDescent="0.25">
      <c r="A10405" s="276" t="s">
        <v>601</v>
      </c>
      <c r="B10405" s="88" t="str">
        <f>Ubicación</f>
        <v>CAUCETE - SAN JUAN</v>
      </c>
      <c r="C10405" s="88"/>
      <c r="D10405" s="94"/>
      <c r="E10405" s="95"/>
      <c r="G10405" s="277"/>
    </row>
    <row r="10406" spans="1:123" ht="24" customHeight="1" x14ac:dyDescent="0.25">
      <c r="A10406" s="276" t="s">
        <v>39</v>
      </c>
      <c r="B10406" s="97">
        <f>IFERROR(VALUE(LEFT(B10407,FIND(".",B10407)-1)),"")</f>
        <v>20</v>
      </c>
      <c r="C10406" s="89" t="str">
        <f>IFERROR(VLOOKUP(B10406,Tabla_CyP,2,FALSE),"")</f>
        <v xml:space="preserve"> PINTURAS</v>
      </c>
      <c r="E10406" s="95"/>
      <c r="G10406" s="277"/>
    </row>
    <row r="10407" spans="1:123" ht="24" customHeight="1" x14ac:dyDescent="0.25">
      <c r="A10407" s="276" t="s">
        <v>25</v>
      </c>
      <c r="B10407" s="98" t="str">
        <f>IFERROR(VLOOKUP(COUNTIF($A$1:A10407,"ANALISIS DE PRECIOS"),Tabla_NumeroItem,2,FALSE),"")</f>
        <v>20.4.1</v>
      </c>
      <c r="C10407" s="89" t="str">
        <f>IFERROR(VLOOKUP(B10407,Tabla_CyP,2,FALSE),"")</f>
        <v>Sobre Carpintería Metálica y Herrería</v>
      </c>
      <c r="D10407" s="94"/>
      <c r="E10407" s="95"/>
      <c r="F10407" s="93" t="s">
        <v>26</v>
      </c>
      <c r="G10407" s="278" t="str">
        <f>IFERROR(VLOOKUP(B10407,Tabla_CyP,4,FALSE),"")</f>
        <v>m2</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20.4.1</v>
      </c>
      <c r="B10449" s="288" t="str">
        <f>C10407</f>
        <v>Sobre Carpintería Metálica y Herrería</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ESCUELA SECUNDARIA Bº PIE DE PALO</v>
      </c>
      <c r="C10454" s="87"/>
      <c r="D10454" s="87"/>
      <c r="E10454" s="87"/>
      <c r="F10454" s="93" t="s">
        <v>38</v>
      </c>
      <c r="G10454" s="275">
        <f>Fecha_Base</f>
        <v>0</v>
      </c>
    </row>
    <row r="10455" spans="1:123" ht="24" customHeight="1" x14ac:dyDescent="0.25">
      <c r="A10455" s="276" t="s">
        <v>601</v>
      </c>
      <c r="B10455" s="88" t="str">
        <f>Ubicación</f>
        <v>CAUCETE - SAN JUAN</v>
      </c>
      <c r="C10455" s="88"/>
      <c r="D10455" s="94"/>
      <c r="E10455" s="95"/>
      <c r="G10455" s="277"/>
    </row>
    <row r="10456" spans="1:123" ht="24" customHeight="1" x14ac:dyDescent="0.25">
      <c r="A10456" s="276" t="s">
        <v>39</v>
      </c>
      <c r="B10456" s="97">
        <f>IFERROR(VALUE(LEFT(B10457,FIND(".",B10457)-1)),"")</f>
        <v>20</v>
      </c>
      <c r="C10456" s="89" t="str">
        <f>IFERROR(VLOOKUP(B10456,Tabla_CyP,2,FALSE),"")</f>
        <v xml:space="preserve"> PINTURAS</v>
      </c>
      <c r="E10456" s="95"/>
      <c r="G10456" s="277"/>
    </row>
    <row r="10457" spans="1:123" ht="24" customHeight="1" x14ac:dyDescent="0.25">
      <c r="A10457" s="276" t="s">
        <v>25</v>
      </c>
      <c r="B10457" s="98" t="str">
        <f>IFERROR(VLOOKUP(COUNTIF($A$1:A10457,"ANALISIS DE PRECIOS"),Tabla_NumeroItem,2,FALSE),"")</f>
        <v>20.4.2</v>
      </c>
      <c r="C10457" s="89" t="str">
        <f>IFERROR(VLOOKUP(B10457,Tabla_CyP,2,FALSE),"")</f>
        <v>Pintura Antióxido</v>
      </c>
      <c r="D10457" s="94"/>
      <c r="E10457" s="95"/>
      <c r="F10457" s="93" t="s">
        <v>26</v>
      </c>
      <c r="G10457" s="278" t="str">
        <f>IFERROR(VLOOKUP(B10457,Tabla_CyP,4,FALSE),"")</f>
        <v>m2</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20.4.2</v>
      </c>
      <c r="B10499" s="288" t="str">
        <f>C10457</f>
        <v>Pintura Antióxido</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ESCUELA SECUNDARIA Bº PIE DE PALO</v>
      </c>
      <c r="C10504" s="87"/>
      <c r="D10504" s="87"/>
      <c r="E10504" s="87"/>
      <c r="F10504" s="93" t="s">
        <v>38</v>
      </c>
      <c r="G10504" s="275">
        <f>Fecha_Base</f>
        <v>0</v>
      </c>
    </row>
    <row r="10505" spans="1:123" ht="24" customHeight="1" x14ac:dyDescent="0.25">
      <c r="A10505" s="276" t="s">
        <v>601</v>
      </c>
      <c r="B10505" s="88" t="str">
        <f>Ubicación</f>
        <v>CAUCETE - SAN JUAN</v>
      </c>
      <c r="C10505" s="88"/>
      <c r="D10505" s="94"/>
      <c r="E10505" s="95"/>
      <c r="G10505" s="277"/>
    </row>
    <row r="10506" spans="1:123" ht="24" customHeight="1" x14ac:dyDescent="0.25">
      <c r="A10506" s="276" t="s">
        <v>39</v>
      </c>
      <c r="B10506" s="97">
        <f>IFERROR(VALUE(LEFT(B10507,FIND(".",B10507)-1)),"")</f>
        <v>20</v>
      </c>
      <c r="C10506" s="89" t="str">
        <f>IFERROR(VLOOKUP(B10506,Tabla_CyP,2,FALSE),"")</f>
        <v xml:space="preserve"> PINTURAS</v>
      </c>
      <c r="E10506" s="95"/>
      <c r="G10506" s="277"/>
    </row>
    <row r="10507" spans="1:123" ht="24" customHeight="1" x14ac:dyDescent="0.25">
      <c r="A10507" s="276" t="s">
        <v>25</v>
      </c>
      <c r="B10507" s="98" t="str">
        <f>IFERROR(VLOOKUP(COUNTIF($A$1:A10507,"ANALISIS DE PRECIOS"),Tabla_NumeroItem,2,FALSE),"")</f>
        <v>20.5.4</v>
      </c>
      <c r="C10507" s="89" t="str">
        <f>IFERROR(VLOOKUP(B10507,Tabla_CyP,2,FALSE),"")</f>
        <v>Pintura esmalte sintético en paredes (friso)</v>
      </c>
      <c r="D10507" s="94"/>
      <c r="E10507" s="95"/>
      <c r="F10507" s="93" t="s">
        <v>26</v>
      </c>
      <c r="G10507" s="278" t="str">
        <f>IFERROR(VLOOKUP(B10507,Tabla_CyP,4,FALSE),"")</f>
        <v>m2</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20.5.4</v>
      </c>
      <c r="B10549" s="288" t="str">
        <f>C10507</f>
        <v>Pintura esmalte sintético en paredes (friso)</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ESCUELA SECUNDARIA Bº PIE DE PALO</v>
      </c>
      <c r="C10554" s="87"/>
      <c r="D10554" s="87"/>
      <c r="E10554" s="87"/>
      <c r="F10554" s="93" t="s">
        <v>38</v>
      </c>
      <c r="G10554" s="275">
        <f>Fecha_Base</f>
        <v>0</v>
      </c>
    </row>
    <row r="10555" spans="1:123" ht="24" customHeight="1" x14ac:dyDescent="0.25">
      <c r="A10555" s="276" t="s">
        <v>601</v>
      </c>
      <c r="B10555" s="88" t="str">
        <f>Ubicación</f>
        <v>CAUCETE - SAN JUAN</v>
      </c>
      <c r="C10555" s="88"/>
      <c r="D10555" s="94"/>
      <c r="E10555" s="95"/>
      <c r="G10555" s="277"/>
    </row>
    <row r="10556" spans="1:123" ht="24" customHeight="1" x14ac:dyDescent="0.25">
      <c r="A10556" s="276" t="s">
        <v>39</v>
      </c>
      <c r="B10556" s="97">
        <f>IFERROR(VALUE(LEFT(B10557,FIND(".",B10557)-1)),"")</f>
        <v>21</v>
      </c>
      <c r="C10556" s="89" t="str">
        <f>IFERROR(VLOOKUP(B10556,Tabla_CyP,2,FALSE),"")</f>
        <v xml:space="preserve"> SEÑALETICA</v>
      </c>
      <c r="E10556" s="95"/>
      <c r="G10556" s="277"/>
    </row>
    <row r="10557" spans="1:123" ht="24" customHeight="1" x14ac:dyDescent="0.25">
      <c r="A10557" s="276" t="s">
        <v>25</v>
      </c>
      <c r="B10557" s="98" t="str">
        <f>IFERROR(VLOOKUP(COUNTIF($A$1:A10557,"ANALISIS DE PRECIOS"),Tabla_NumeroItem,2,FALSE),"")</f>
        <v>21.1</v>
      </c>
      <c r="C10557" s="89" t="str">
        <f>IFERROR(VLOOKUP(B10557,Tabla_CyP,2,FALSE),"")</f>
        <v>Señalización</v>
      </c>
      <c r="D10557" s="94"/>
      <c r="E10557" s="95"/>
      <c r="F10557" s="93" t="s">
        <v>26</v>
      </c>
      <c r="G10557" s="278" t="str">
        <f>IFERROR(VLOOKUP(B10557,Tabla_CyP,4,FALSE),"")</f>
        <v>Un</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21.1</v>
      </c>
      <c r="B10599" s="288" t="str">
        <f>C10557</f>
        <v>Señalización</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ESCUELA SECUNDARIA Bº PIE DE PALO</v>
      </c>
      <c r="C10604" s="87"/>
      <c r="D10604" s="87"/>
      <c r="E10604" s="87"/>
      <c r="F10604" s="93" t="s">
        <v>38</v>
      </c>
      <c r="G10604" s="275">
        <f>Fecha_Base</f>
        <v>0</v>
      </c>
    </row>
    <row r="10605" spans="1:7" ht="24" customHeight="1" x14ac:dyDescent="0.25">
      <c r="A10605" s="276" t="s">
        <v>601</v>
      </c>
      <c r="B10605" s="88" t="str">
        <f>Ubicación</f>
        <v>CAUCETE - SAN JUAN</v>
      </c>
      <c r="C10605" s="88"/>
      <c r="D10605" s="94"/>
      <c r="E10605" s="95"/>
      <c r="G10605" s="277"/>
    </row>
    <row r="10606" spans="1:7" ht="24" customHeight="1" x14ac:dyDescent="0.25">
      <c r="A10606" s="276" t="s">
        <v>39</v>
      </c>
      <c r="B10606" s="97">
        <f>IFERROR(VALUE(LEFT(B10607,FIND(".",B10607)-1)),"")</f>
        <v>21</v>
      </c>
      <c r="C10606" s="89" t="str">
        <f>IFERROR(VLOOKUP(B10606,Tabla_CyP,2,FALSE),"")</f>
        <v xml:space="preserve"> SEÑALETICA</v>
      </c>
      <c r="E10606" s="95"/>
      <c r="G10606" s="277"/>
    </row>
    <row r="10607" spans="1:7" ht="24" customHeight="1" x14ac:dyDescent="0.25">
      <c r="A10607" s="276" t="s">
        <v>25</v>
      </c>
      <c r="B10607" s="98" t="str">
        <f>IFERROR(VLOOKUP(COUNTIF($A$1:A10607,"ANALISIS DE PRECIOS"),Tabla_NumeroItem,2,FALSE),"")</f>
        <v>21.1.1</v>
      </c>
      <c r="C10607" s="89" t="str">
        <f>IFERROR(VLOOKUP(B10607,Tabla_CyP,2,FALSE),"")</f>
        <v>Cercos Perimetrales</v>
      </c>
      <c r="D10607" s="94"/>
      <c r="E10607" s="95"/>
      <c r="F10607" s="93" t="s">
        <v>26</v>
      </c>
      <c r="G10607" s="278" t="str">
        <f>IFERROR(VLOOKUP(B10607,Tabla_CyP,4,FALSE),"")</f>
        <v>ml</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21.1.1</v>
      </c>
      <c r="B10649" s="288" t="str">
        <f>C10607</f>
        <v>Cercos Perimetrales</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ESCUELA SECUNDARIA Bº PIE DE PALO</v>
      </c>
      <c r="C10654" s="87"/>
      <c r="D10654" s="87"/>
      <c r="E10654" s="87"/>
      <c r="F10654" s="93" t="s">
        <v>38</v>
      </c>
      <c r="G10654" s="275">
        <f>Fecha_Base</f>
        <v>0</v>
      </c>
    </row>
    <row r="10655" spans="1:7" ht="24" customHeight="1" x14ac:dyDescent="0.25">
      <c r="A10655" s="276" t="s">
        <v>601</v>
      </c>
      <c r="B10655" s="88" t="str">
        <f>Ubicación</f>
        <v>CAUCETE - SAN JUAN</v>
      </c>
      <c r="C10655" s="88"/>
      <c r="D10655" s="94"/>
      <c r="E10655" s="95"/>
      <c r="G10655" s="277"/>
    </row>
    <row r="10656" spans="1:7" ht="24" customHeight="1" x14ac:dyDescent="0.25">
      <c r="A10656" s="276" t="s">
        <v>39</v>
      </c>
      <c r="B10656" s="97">
        <f>IFERROR(VALUE(LEFT(B10657,FIND(".",B10657)-1)),"")</f>
        <v>22</v>
      </c>
      <c r="C10656" s="89" t="str">
        <f>IFERROR(VLOOKUP(B10656,Tabla_CyP,2,FALSE),"")</f>
        <v xml:space="preserve"> OBRAS EXTERIORES</v>
      </c>
      <c r="E10656" s="95"/>
      <c r="G10656" s="277"/>
    </row>
    <row r="10657" spans="1:123" ht="24" customHeight="1" x14ac:dyDescent="0.25">
      <c r="A10657" s="276" t="s">
        <v>25</v>
      </c>
      <c r="B10657" s="98" t="str">
        <f>IFERROR(VLOOKUP(COUNTIF($A$1:A10657,"ANALISIS DE PRECIOS"),Tabla_NumeroItem,2,FALSE),"")</f>
        <v>22.1.2</v>
      </c>
      <c r="C10657" s="89" t="str">
        <f>IFERROR(VLOOKUP(B10657,Tabla_CyP,2,FALSE),"")</f>
        <v>Cercos Frente</v>
      </c>
      <c r="D10657" s="94"/>
      <c r="E10657" s="95"/>
      <c r="F10657" s="93" t="s">
        <v>26</v>
      </c>
      <c r="G10657" s="278" t="str">
        <f>IFERROR(VLOOKUP(B10657,Tabla_CyP,4,FALSE),"")</f>
        <v>m2</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22.1.2</v>
      </c>
      <c r="B10699" s="288" t="str">
        <f>C10657</f>
        <v>Cercos Frente</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ESCUELA SECUNDARIA Bº PIE DE PALO</v>
      </c>
      <c r="C10704" s="87"/>
      <c r="D10704" s="87"/>
      <c r="E10704" s="87"/>
      <c r="F10704" s="93" t="s">
        <v>38</v>
      </c>
      <c r="G10704" s="275">
        <f>Fecha_Base</f>
        <v>0</v>
      </c>
    </row>
    <row r="10705" spans="1:123" ht="24" customHeight="1" x14ac:dyDescent="0.25">
      <c r="A10705" s="276" t="s">
        <v>601</v>
      </c>
      <c r="B10705" s="88" t="str">
        <f>Ubicación</f>
        <v>CAUCETE - SAN JUAN</v>
      </c>
      <c r="C10705" s="88"/>
      <c r="D10705" s="94"/>
      <c r="E10705" s="95"/>
      <c r="G10705" s="277"/>
    </row>
    <row r="10706" spans="1:123" ht="24" customHeight="1" x14ac:dyDescent="0.25">
      <c r="A10706" s="276" t="s">
        <v>39</v>
      </c>
      <c r="B10706" s="97">
        <f>IFERROR(VALUE(LEFT(B10707,FIND(".",B10707)-1)),"")</f>
        <v>22</v>
      </c>
      <c r="C10706" s="89" t="str">
        <f>IFERROR(VLOOKUP(B10706,Tabla_CyP,2,FALSE),"")</f>
        <v xml:space="preserve"> OBRAS EXTERIORES</v>
      </c>
      <c r="E10706" s="95"/>
      <c r="G10706" s="277"/>
    </row>
    <row r="10707" spans="1:123" ht="24" customHeight="1" x14ac:dyDescent="0.25">
      <c r="A10707" s="276" t="s">
        <v>25</v>
      </c>
      <c r="B10707" s="98" t="str">
        <f>IFERROR(VLOOKUP(COUNTIF($A$1:A10707,"ANALISIS DE PRECIOS"),Tabla_NumeroItem,2,FALSE),"")</f>
        <v>22.2.1</v>
      </c>
      <c r="C10707" s="89" t="str">
        <f>IFERROR(VLOOKUP(B10707,Tabla_CyP,2,FALSE),"")</f>
        <v>Bancos exteriores</v>
      </c>
      <c r="D10707" s="94"/>
      <c r="E10707" s="95"/>
      <c r="F10707" s="93" t="s">
        <v>26</v>
      </c>
      <c r="G10707" s="278" t="str">
        <f>IFERROR(VLOOKUP(B10707,Tabla_CyP,4,FALSE),"")</f>
        <v>gl</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22.2.1</v>
      </c>
      <c r="B10749" s="288" t="str">
        <f>C10707</f>
        <v>Bancos exteriores</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ESCUELA SECUNDARIA Bº PIE DE PALO</v>
      </c>
      <c r="C10754" s="87"/>
      <c r="D10754" s="87"/>
      <c r="E10754" s="87"/>
      <c r="F10754" s="93" t="s">
        <v>38</v>
      </c>
      <c r="G10754" s="275">
        <f>Fecha_Base</f>
        <v>0</v>
      </c>
    </row>
    <row r="10755" spans="1:123" ht="24" customHeight="1" x14ac:dyDescent="0.25">
      <c r="A10755" s="276" t="s">
        <v>601</v>
      </c>
      <c r="B10755" s="88" t="str">
        <f>Ubicación</f>
        <v>CAUCETE - SAN JUAN</v>
      </c>
      <c r="C10755" s="88"/>
      <c r="D10755" s="94"/>
      <c r="E10755" s="95"/>
      <c r="G10755" s="277"/>
    </row>
    <row r="10756" spans="1:123" ht="24" customHeight="1" x14ac:dyDescent="0.25">
      <c r="A10756" s="276" t="s">
        <v>39</v>
      </c>
      <c r="B10756" s="97">
        <f>IFERROR(VALUE(LEFT(B10757,FIND(".",B10757)-1)),"")</f>
        <v>22</v>
      </c>
      <c r="C10756" s="89" t="str">
        <f>IFERROR(VLOOKUP(B10756,Tabla_CyP,2,FALSE),"")</f>
        <v xml:space="preserve"> OBRAS EXTERIORES</v>
      </c>
      <c r="E10756" s="95"/>
      <c r="G10756" s="277"/>
    </row>
    <row r="10757" spans="1:123" ht="24" customHeight="1" x14ac:dyDescent="0.25">
      <c r="A10757" s="276" t="s">
        <v>25</v>
      </c>
      <c r="B10757" s="98" t="str">
        <f>IFERROR(VLOOKUP(COUNTIF($A$1:A10757,"ANALISIS DE PRECIOS"),Tabla_NumeroItem,2,FALSE),"")</f>
        <v>22.2.2</v>
      </c>
      <c r="C10757" s="89" t="str">
        <f>IFERROR(VLOOKUP(B10757,Tabla_CyP,2,FALSE),"")</f>
        <v>Bicicletero</v>
      </c>
      <c r="D10757" s="94"/>
      <c r="E10757" s="95"/>
      <c r="F10757" s="93" t="s">
        <v>26</v>
      </c>
      <c r="G10757" s="278" t="str">
        <f>IFERROR(VLOOKUP(B10757,Tabla_CyP,4,FALSE),"")</f>
        <v>gl</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22.2.2</v>
      </c>
      <c r="B10799" s="288" t="str">
        <f>C10757</f>
        <v>Bicicletero</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ESCUELA SECUNDARIA Bº PIE DE PALO</v>
      </c>
      <c r="C10804" s="87"/>
      <c r="D10804" s="87"/>
      <c r="E10804" s="87"/>
      <c r="F10804" s="93" t="s">
        <v>38</v>
      </c>
      <c r="G10804" s="275">
        <f>Fecha_Base</f>
        <v>0</v>
      </c>
    </row>
    <row r="10805" spans="1:123" ht="24" customHeight="1" x14ac:dyDescent="0.25">
      <c r="A10805" s="276" t="s">
        <v>601</v>
      </c>
      <c r="B10805" s="88" t="str">
        <f>Ubicación</f>
        <v>CAUCETE - SAN JUAN</v>
      </c>
      <c r="C10805" s="88"/>
      <c r="D10805" s="94"/>
      <c r="E10805" s="95"/>
      <c r="G10805" s="277"/>
    </row>
    <row r="10806" spans="1:123" ht="24" customHeight="1" x14ac:dyDescent="0.25">
      <c r="A10806" s="276" t="s">
        <v>39</v>
      </c>
      <c r="B10806" s="97">
        <f>IFERROR(VALUE(LEFT(B10807,FIND(".",B10807)-1)),"")</f>
        <v>22</v>
      </c>
      <c r="C10806" s="89" t="str">
        <f>IFERROR(VLOOKUP(B10806,Tabla_CyP,2,FALSE),"")</f>
        <v xml:space="preserve"> OBRAS EXTERIORES</v>
      </c>
      <c r="E10806" s="95"/>
      <c r="G10806" s="277"/>
    </row>
    <row r="10807" spans="1:123" ht="24" customHeight="1" x14ac:dyDescent="0.25">
      <c r="A10807" s="276" t="s">
        <v>25</v>
      </c>
      <c r="B10807" s="98" t="str">
        <f>IFERROR(VLOOKUP(COUNTIF($A$1:A10807,"ANALISIS DE PRECIOS"),Tabla_NumeroItem,2,FALSE),"")</f>
        <v>22.2.3</v>
      </c>
      <c r="C10807" s="89" t="str">
        <f>IFERROR(VLOOKUP(B10807,Tabla_CyP,2,FALSE),"")</f>
        <v>Bebederos</v>
      </c>
      <c r="D10807" s="94"/>
      <c r="E10807" s="95"/>
      <c r="F10807" s="93" t="s">
        <v>26</v>
      </c>
      <c r="G10807" s="278" t="str">
        <f>IFERROR(VLOOKUP(B10807,Tabla_CyP,4,FALSE),"")</f>
        <v>Un.</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22.2.3</v>
      </c>
      <c r="B10849" s="288" t="str">
        <f>C10807</f>
        <v>Bebederos</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ESCUELA SECUNDARIA Bº PIE DE PALO</v>
      </c>
      <c r="C10854" s="87"/>
      <c r="D10854" s="87"/>
      <c r="E10854" s="87"/>
      <c r="F10854" s="93" t="s">
        <v>38</v>
      </c>
      <c r="G10854" s="275">
        <f>Fecha_Base</f>
        <v>0</v>
      </c>
    </row>
    <row r="10855" spans="1:123" ht="24" customHeight="1" x14ac:dyDescent="0.25">
      <c r="A10855" s="276" t="s">
        <v>601</v>
      </c>
      <c r="B10855" s="88" t="str">
        <f>Ubicación</f>
        <v>CAUCETE - SAN JUAN</v>
      </c>
      <c r="C10855" s="88"/>
      <c r="D10855" s="94"/>
      <c r="E10855" s="95"/>
      <c r="G10855" s="277"/>
    </row>
    <row r="10856" spans="1:123" ht="24" customHeight="1" x14ac:dyDescent="0.25">
      <c r="A10856" s="276" t="s">
        <v>39</v>
      </c>
      <c r="B10856" s="97">
        <f>IFERROR(VALUE(LEFT(B10857,FIND(".",B10857)-1)),"")</f>
        <v>22</v>
      </c>
      <c r="C10856" s="89" t="str">
        <f>IFERROR(VLOOKUP(B10856,Tabla_CyP,2,FALSE),"")</f>
        <v xml:space="preserve"> OBRAS EXTERIORES</v>
      </c>
      <c r="E10856" s="95"/>
      <c r="G10856" s="277"/>
    </row>
    <row r="10857" spans="1:123" ht="24" customHeight="1" x14ac:dyDescent="0.25">
      <c r="A10857" s="276" t="s">
        <v>25</v>
      </c>
      <c r="B10857" s="98" t="str">
        <f>IFERROR(VLOOKUP(COUNTIF($A$1:A10857,"ANALISIS DE PRECIOS"),Tabla_NumeroItem,2,FALSE),"")</f>
        <v>22.3.1</v>
      </c>
      <c r="C10857" s="89" t="str">
        <f>IFERROR(VLOOKUP(B10857,Tabla_CyP,2,FALSE),"")</f>
        <v>Vegetación</v>
      </c>
      <c r="D10857" s="94"/>
      <c r="E10857" s="95"/>
      <c r="F10857" s="93" t="s">
        <v>26</v>
      </c>
      <c r="G10857" s="278" t="str">
        <f>IFERROR(VLOOKUP(B10857,Tabla_CyP,4,FALSE),"")</f>
        <v>gl</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22.3.1</v>
      </c>
      <c r="B10899" s="288" t="str">
        <f>C10857</f>
        <v>Vegetación</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ESCUELA SECUNDARIA Bº PIE DE PALO</v>
      </c>
      <c r="C10904" s="87"/>
      <c r="D10904" s="87"/>
      <c r="E10904" s="87"/>
      <c r="F10904" s="93" t="s">
        <v>38</v>
      </c>
      <c r="G10904" s="275">
        <f>Fecha_Base</f>
        <v>0</v>
      </c>
    </row>
    <row r="10905" spans="1:123" ht="24" customHeight="1" x14ac:dyDescent="0.25">
      <c r="A10905" s="276" t="s">
        <v>601</v>
      </c>
      <c r="B10905" s="88" t="str">
        <f>Ubicación</f>
        <v>CAUCETE - SAN JUAN</v>
      </c>
      <c r="C10905" s="88"/>
      <c r="D10905" s="94"/>
      <c r="E10905" s="95"/>
      <c r="G10905" s="277"/>
    </row>
    <row r="10906" spans="1:123" ht="24" customHeight="1" x14ac:dyDescent="0.25">
      <c r="A10906" s="276" t="s">
        <v>39</v>
      </c>
      <c r="B10906" s="97">
        <f>IFERROR(VALUE(LEFT(B10907,FIND(".",B10907)-1)),"")</f>
        <v>22</v>
      </c>
      <c r="C10906" s="89" t="str">
        <f>IFERROR(VLOOKUP(B10906,Tabla_CyP,2,FALSE),"")</f>
        <v xml:space="preserve"> OBRAS EXTERIORES</v>
      </c>
      <c r="E10906" s="95"/>
      <c r="G10906" s="277"/>
    </row>
    <row r="10907" spans="1:123" ht="24" customHeight="1" x14ac:dyDescent="0.25">
      <c r="A10907" s="276" t="s">
        <v>25</v>
      </c>
      <c r="B10907" s="98" t="str">
        <f>IFERROR(VLOOKUP(COUNTIF($A$1:A10907,"ANALISIS DE PRECIOS"),Tabla_NumeroItem,2,FALSE),"")</f>
        <v>22.4.1</v>
      </c>
      <c r="C10907" s="89" t="str">
        <f>IFERROR(VLOOKUP(B10907,Tabla_CyP,2,FALSE),"")</f>
        <v>Puentes pasantes</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22.4.1</v>
      </c>
      <c r="B10949" s="288" t="str">
        <f>C10907</f>
        <v>Puentes pasantes</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ESCUELA SECUNDARIA Bº PIE DE PALO</v>
      </c>
      <c r="C10954" s="87"/>
      <c r="D10954" s="87"/>
      <c r="E10954" s="87"/>
      <c r="F10954" s="93" t="s">
        <v>38</v>
      </c>
      <c r="G10954" s="275">
        <f>Fecha_Base</f>
        <v>0</v>
      </c>
    </row>
    <row r="10955" spans="1:123" ht="24" customHeight="1" x14ac:dyDescent="0.25">
      <c r="A10955" s="276" t="s">
        <v>601</v>
      </c>
      <c r="B10955" s="88" t="str">
        <f>Ubicación</f>
        <v>CAUCETE - SAN JUAN</v>
      </c>
      <c r="C10955" s="88"/>
      <c r="D10955" s="94"/>
      <c r="E10955" s="95"/>
      <c r="G10955" s="277"/>
    </row>
    <row r="10956" spans="1:123" ht="24" customHeight="1" x14ac:dyDescent="0.25">
      <c r="A10956" s="276" t="s">
        <v>39</v>
      </c>
      <c r="B10956" s="97">
        <f>IFERROR(VALUE(LEFT(B10957,FIND(".",B10957)-1)),"")</f>
        <v>22</v>
      </c>
      <c r="C10956" s="89" t="str">
        <f>IFERROR(VLOOKUP(B10956,Tabla_CyP,2,FALSE),"")</f>
        <v xml:space="preserve"> OBRAS EXTERIORES</v>
      </c>
      <c r="E10956" s="95"/>
      <c r="G10956" s="277"/>
    </row>
    <row r="10957" spans="1:123" ht="24" customHeight="1" x14ac:dyDescent="0.25">
      <c r="A10957" s="276" t="s">
        <v>25</v>
      </c>
      <c r="B10957" s="98" t="str">
        <f>IFERROR(VLOOKUP(COUNTIF($A$1:A10957,"ANALISIS DE PRECIOS"),Tabla_NumeroItem,2,FALSE),"")</f>
        <v>22.4.2</v>
      </c>
      <c r="C10957" s="89" t="str">
        <f>IFERROR(VLOOKUP(B10957,Tabla_CyP,2,FALSE),"")</f>
        <v>Rampas de acceso</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22.4.2</v>
      </c>
      <c r="B10999" s="288" t="str">
        <f>C10957</f>
        <v>Rampas de acceso</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ESCUELA SECUNDARIA Bº PIE DE PALO</v>
      </c>
      <c r="C11004" s="87"/>
      <c r="D11004" s="87"/>
      <c r="E11004" s="87"/>
      <c r="F11004" s="93" t="s">
        <v>38</v>
      </c>
      <c r="G11004" s="275">
        <f>Fecha_Base</f>
        <v>0</v>
      </c>
    </row>
    <row r="11005" spans="1:7" ht="24" customHeight="1" x14ac:dyDescent="0.25">
      <c r="A11005" s="276" t="s">
        <v>601</v>
      </c>
      <c r="B11005" s="88" t="str">
        <f>Ubicación</f>
        <v>CAUCETE - SAN JUAN</v>
      </c>
      <c r="C11005" s="88"/>
      <c r="D11005" s="94"/>
      <c r="E11005" s="95"/>
      <c r="G11005" s="277"/>
    </row>
    <row r="11006" spans="1:7" ht="24" customHeight="1" x14ac:dyDescent="0.25">
      <c r="A11006" s="276" t="s">
        <v>39</v>
      </c>
      <c r="B11006" s="97">
        <f>IFERROR(VALUE(LEFT(B11007,FIND(".",B11007)-1)),"")</f>
        <v>22</v>
      </c>
      <c r="C11006" s="89" t="str">
        <f>IFERROR(VLOOKUP(B11006,Tabla_CyP,2,FALSE),"")</f>
        <v xml:space="preserve"> OBRAS EXTERIORES</v>
      </c>
      <c r="E11006" s="95"/>
      <c r="G11006" s="277"/>
    </row>
    <row r="11007" spans="1:7" ht="24" customHeight="1" x14ac:dyDescent="0.25">
      <c r="A11007" s="276" t="s">
        <v>25</v>
      </c>
      <c r="B11007" s="98" t="str">
        <f>IFERROR(VLOOKUP(COUNTIF($A$1:A11007,"ANALISIS DE PRECIOS"),Tabla_NumeroItem,2,FALSE),"")</f>
        <v>22.4.3</v>
      </c>
      <c r="C11007" s="89" t="str">
        <f>IFERROR(VLOOKUP(B11007,Tabla_CyP,2,FALSE),"")</f>
        <v>Escalones de acceso</v>
      </c>
      <c r="D11007" s="94"/>
      <c r="E11007" s="95"/>
      <c r="F11007" s="93" t="s">
        <v>26</v>
      </c>
      <c r="G11007" s="278" t="str">
        <f>IFERROR(VLOOKUP(B11007,Tabla_CyP,4,FALSE),"")</f>
        <v>m2</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22.4.3</v>
      </c>
      <c r="B11049" s="288" t="str">
        <f>C11007</f>
        <v>Escalones de acceso</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ESCUELA SECUNDARIA Bº PIE DE PALO</v>
      </c>
      <c r="C11054" s="87"/>
      <c r="D11054" s="87"/>
      <c r="E11054" s="87"/>
      <c r="F11054" s="93" t="s">
        <v>38</v>
      </c>
      <c r="G11054" s="275">
        <f>Fecha_Base</f>
        <v>0</v>
      </c>
    </row>
    <row r="11055" spans="1:7" ht="24" customHeight="1" x14ac:dyDescent="0.25">
      <c r="A11055" s="276" t="s">
        <v>601</v>
      </c>
      <c r="B11055" s="88" t="str">
        <f>Ubicación</f>
        <v>CAUCETE - SAN JUAN</v>
      </c>
      <c r="C11055" s="88"/>
      <c r="D11055" s="94"/>
      <c r="E11055" s="95"/>
      <c r="G11055" s="277"/>
    </row>
    <row r="11056" spans="1:7" ht="24" customHeight="1" x14ac:dyDescent="0.25">
      <c r="A11056" s="276" t="s">
        <v>39</v>
      </c>
      <c r="B11056" s="97">
        <f>IFERROR(VALUE(LEFT(B11057,FIND(".",B11057)-1)),"")</f>
        <v>22</v>
      </c>
      <c r="C11056" s="89" t="str">
        <f>IFERROR(VLOOKUP(B11056,Tabla_CyP,2,FALSE),"")</f>
        <v xml:space="preserve"> OBRAS EXTERIORES</v>
      </c>
      <c r="E11056" s="95"/>
      <c r="G11056" s="277"/>
    </row>
    <row r="11057" spans="1:123" ht="24" customHeight="1" x14ac:dyDescent="0.25">
      <c r="A11057" s="276" t="s">
        <v>25</v>
      </c>
      <c r="B11057" s="98" t="str">
        <f>IFERROR(VLOOKUP(COUNTIF($A$1:A11057,"ANALISIS DE PRECIOS"),Tabla_NumeroItem,2,FALSE),"")</f>
        <v>22.4.4</v>
      </c>
      <c r="C11057" s="89" t="str">
        <f>IFERROR(VLOOKUP(B11057,Tabla_CyP,2,FALSE),"")</f>
        <v>Barandas de protección para escalones y rampas</v>
      </c>
      <c r="D11057" s="94"/>
      <c r="E11057" s="95"/>
      <c r="F11057" s="93" t="s">
        <v>26</v>
      </c>
      <c r="G11057" s="278" t="str">
        <f>IFERROR(VLOOKUP(B11057,Tabla_CyP,4,FALSE),"")</f>
        <v>gl</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22.4.4</v>
      </c>
      <c r="B11099" s="288" t="str">
        <f>C11057</f>
        <v>Barandas de protección para escalones y rampas</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ESCUELA SECUNDARIA Bº PIE DE PALO</v>
      </c>
      <c r="C11104" s="87"/>
      <c r="D11104" s="87"/>
      <c r="E11104" s="87"/>
      <c r="F11104" s="93" t="s">
        <v>38</v>
      </c>
      <c r="G11104" s="275">
        <f>Fecha_Base</f>
        <v>0</v>
      </c>
    </row>
    <row r="11105" spans="1:123" ht="24" customHeight="1" x14ac:dyDescent="0.25">
      <c r="A11105" s="276" t="s">
        <v>601</v>
      </c>
      <c r="B11105" s="88" t="str">
        <f>Ubicación</f>
        <v>CAUCETE - SAN JUAN</v>
      </c>
      <c r="C11105" s="88"/>
      <c r="D11105" s="94"/>
      <c r="E11105" s="95"/>
      <c r="G11105" s="277"/>
    </row>
    <row r="11106" spans="1:123" ht="24" customHeight="1" x14ac:dyDescent="0.25">
      <c r="A11106" s="276" t="s">
        <v>39</v>
      </c>
      <c r="B11106" s="97">
        <f>IFERROR(VALUE(LEFT(B11107,FIND(".",B11107)-1)),"")</f>
        <v>22</v>
      </c>
      <c r="C11106" s="89" t="str">
        <f>IFERROR(VLOOKUP(B11106,Tabla_CyP,2,FALSE),"")</f>
        <v xml:space="preserve"> OBRAS EXTERIORES</v>
      </c>
      <c r="E11106" s="95"/>
      <c r="G11106" s="277"/>
    </row>
    <row r="11107" spans="1:123" ht="24" customHeight="1" x14ac:dyDescent="0.25">
      <c r="A11107" s="276" t="s">
        <v>25</v>
      </c>
      <c r="B11107" s="98" t="str">
        <f>IFERROR(VLOOKUP(COUNTIF($A$1:A11107,"ANALISIS DE PRECIOS"),Tabla_NumeroItem,2,FALSE),"")</f>
        <v>22.8</v>
      </c>
      <c r="C11107" s="89" t="str">
        <f>IFERROR(VLOOKUP(B11107,Tabla_CyP,2,FALSE),"")</f>
        <v>Provisión de Equipamiento Deportivo</v>
      </c>
      <c r="D11107" s="94"/>
      <c r="E11107" s="95"/>
      <c r="F11107" s="93" t="s">
        <v>26</v>
      </c>
      <c r="G11107" s="278" t="str">
        <f>IFERROR(VLOOKUP(B11107,Tabla_CyP,4,FALSE),"")</f>
        <v>gl</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22.8</v>
      </c>
      <c r="B11149" s="288" t="str">
        <f>C11107</f>
        <v>Provisión de Equipamiento Deportivo</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ESCUELA SECUNDARIA Bº PIE DE PALO</v>
      </c>
      <c r="C11154" s="87"/>
      <c r="D11154" s="87"/>
      <c r="E11154" s="87"/>
      <c r="F11154" s="93" t="s">
        <v>38</v>
      </c>
      <c r="G11154" s="275">
        <f>Fecha_Base</f>
        <v>0</v>
      </c>
    </row>
    <row r="11155" spans="1:123" ht="24" customHeight="1" x14ac:dyDescent="0.25">
      <c r="A11155" s="276" t="s">
        <v>601</v>
      </c>
      <c r="B11155" s="88" t="str">
        <f>Ubicación</f>
        <v>CAUCETE - SAN JUAN</v>
      </c>
      <c r="C11155" s="88"/>
      <c r="D11155" s="94"/>
      <c r="E11155" s="95"/>
      <c r="G11155" s="277"/>
    </row>
    <row r="11156" spans="1:123" ht="24" customHeight="1" x14ac:dyDescent="0.25">
      <c r="A11156" s="276" t="s">
        <v>39</v>
      </c>
      <c r="B11156" s="97">
        <f>IFERROR(VALUE(LEFT(B11157,FIND(".",B11157)-1)),"")</f>
        <v>23</v>
      </c>
      <c r="C11156" s="89" t="str">
        <f>IFERROR(VLOOKUP(B11156,Tabla_CyP,2,FALSE),"")</f>
        <v xml:space="preserve"> LIMPIEZA DE OBRA</v>
      </c>
      <c r="E11156" s="95"/>
      <c r="G11156" s="277"/>
    </row>
    <row r="11157" spans="1:123" ht="24" customHeight="1" x14ac:dyDescent="0.25">
      <c r="A11157" s="276" t="s">
        <v>25</v>
      </c>
      <c r="B11157" s="98" t="str">
        <f>IFERROR(VLOOKUP(COUNTIF($A$1:A11157,"ANALISIS DE PRECIOS"),Tabla_NumeroItem,2,FALSE),"")</f>
        <v>23.1</v>
      </c>
      <c r="C11157" s="89" t="str">
        <f>IFERROR(VLOOKUP(B11157,Tabla_CyP,2,FALSE),"")</f>
        <v>Limpieza de obra periódica de la obra y el obrador</v>
      </c>
      <c r="D11157" s="94"/>
      <c r="E11157" s="95"/>
      <c r="F11157" s="93" t="s">
        <v>26</v>
      </c>
      <c r="G11157" s="278" t="str">
        <f>IFERROR(VLOOKUP(B11157,Tabla_CyP,4,FALSE),"")</f>
        <v>m2</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23.1</v>
      </c>
      <c r="B11199" s="288" t="str">
        <f>C11157</f>
        <v>Limpieza de obra periódica de la obra y el obrador</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ESCUELA SECUNDARIA Bº PIE DE PALO</v>
      </c>
      <c r="C11204" s="87"/>
      <c r="D11204" s="87"/>
      <c r="E11204" s="87"/>
      <c r="F11204" s="93" t="s">
        <v>38</v>
      </c>
      <c r="G11204" s="275">
        <f>Fecha_Base</f>
        <v>0</v>
      </c>
    </row>
    <row r="11205" spans="1:123" ht="24" customHeight="1" x14ac:dyDescent="0.25">
      <c r="A11205" s="276" t="s">
        <v>601</v>
      </c>
      <c r="B11205" s="88" t="str">
        <f>Ubicación</f>
        <v>CAUCETE - SAN JUAN</v>
      </c>
      <c r="C11205" s="88"/>
      <c r="D11205" s="94"/>
      <c r="E11205" s="95"/>
      <c r="G11205" s="277"/>
    </row>
    <row r="11206" spans="1:123" ht="24" customHeight="1" x14ac:dyDescent="0.25">
      <c r="A11206" s="276" t="s">
        <v>39</v>
      </c>
      <c r="B11206" s="97">
        <f>IFERROR(VALUE(LEFT(B11207,FIND(".",B11207)-1)),"")</f>
        <v>23</v>
      </c>
      <c r="C11206" s="89" t="str">
        <f>IFERROR(VLOOKUP(B11206,Tabla_CyP,2,FALSE),"")</f>
        <v xml:space="preserve"> LIMPIEZA DE OBRA</v>
      </c>
      <c r="E11206" s="95"/>
      <c r="G11206" s="277"/>
    </row>
    <row r="11207" spans="1:123" ht="24" customHeight="1" x14ac:dyDescent="0.25">
      <c r="A11207" s="276" t="s">
        <v>25</v>
      </c>
      <c r="B11207" s="98" t="str">
        <f>IFERROR(VLOOKUP(COUNTIF($A$1:A11207,"ANALISIS DE PRECIOS"),Tabla_NumeroItem,2,FALSE),"")</f>
        <v>23.2</v>
      </c>
      <c r="C11207" s="89" t="str">
        <f>IFERROR(VLOOKUP(B11207,Tabla_CyP,2,FALSE),"")</f>
        <v>Limpieza final de la obra y el obrador</v>
      </c>
      <c r="D11207" s="94"/>
      <c r="E11207" s="95"/>
      <c r="F11207" s="93" t="s">
        <v>26</v>
      </c>
      <c r="G11207" s="278" t="str">
        <f>IFERROR(VLOOKUP(B11207,Tabla_CyP,4,FALSE),"")</f>
        <v>m2</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23.2</v>
      </c>
      <c r="B11249" s="288" t="str">
        <f>C11207</f>
        <v>Limpieza final de la obra y el obrador</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ESCUELA SECUNDARIA Bº PIE DE PALO</v>
      </c>
      <c r="C11254" s="87"/>
      <c r="D11254" s="87"/>
      <c r="E11254" s="87"/>
      <c r="F11254" s="93" t="s">
        <v>38</v>
      </c>
      <c r="G11254" s="275">
        <f>Fecha_Base</f>
        <v>0</v>
      </c>
    </row>
    <row r="11255" spans="1:123" ht="24" customHeight="1" x14ac:dyDescent="0.25">
      <c r="A11255" s="276" t="s">
        <v>601</v>
      </c>
      <c r="B11255" s="88" t="str">
        <f>Ubicación</f>
        <v>CAUCETE - SAN JUAN</v>
      </c>
      <c r="C11255" s="88"/>
      <c r="D11255" s="94"/>
      <c r="E11255" s="95"/>
      <c r="G11255" s="277"/>
    </row>
    <row r="11256" spans="1:123" ht="24" customHeight="1" x14ac:dyDescent="0.25">
      <c r="A11256" s="276" t="s">
        <v>39</v>
      </c>
      <c r="B11256" s="97">
        <f>IFERROR(VALUE(LEFT(B11257,FIND(".",B11257)-1)),"")</f>
        <v>24</v>
      </c>
      <c r="C11256" s="89" t="str">
        <f>IFERROR(VLOOKUP(B11256,Tabla_CyP,2,FALSE),"")</f>
        <v xml:space="preserve"> VARIOS</v>
      </c>
      <c r="E11256" s="95"/>
      <c r="G11256" s="277"/>
    </row>
    <row r="11257" spans="1:123" ht="24" customHeight="1" x14ac:dyDescent="0.25">
      <c r="A11257" s="276" t="s">
        <v>25</v>
      </c>
      <c r="B11257" s="98" t="str">
        <f>IFERROR(VLOOKUP(COUNTIF($A$1:A11257,"ANALISIS DE PRECIOS"),Tabla_NumeroItem,2,FALSE),"")</f>
        <v>24.1.1</v>
      </c>
      <c r="C11257" s="89" t="str">
        <f>IFERROR(VLOOKUP(B11257,Tabla_CyP,2,FALSE),"")</f>
        <v>Mastil</v>
      </c>
      <c r="D11257" s="94"/>
      <c r="E11257" s="95"/>
      <c r="F11257" s="93" t="s">
        <v>26</v>
      </c>
      <c r="G11257" s="278" t="str">
        <f>IFERROR(VLOOKUP(B11257,Tabla_CyP,4,FALSE),"")</f>
        <v>Un</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24.1.1</v>
      </c>
      <c r="B11299" s="288" t="str">
        <f>C11257</f>
        <v>Mastil</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ESCUELA SECUNDARIA Bº PIE DE PALO</v>
      </c>
      <c r="C11304" s="87"/>
      <c r="D11304" s="87"/>
      <c r="E11304" s="87"/>
      <c r="F11304" s="93" t="s">
        <v>38</v>
      </c>
      <c r="G11304" s="275">
        <f>Fecha_Base</f>
        <v>0</v>
      </c>
    </row>
    <row r="11305" spans="1:123" ht="24" customHeight="1" x14ac:dyDescent="0.25">
      <c r="A11305" s="276" t="s">
        <v>601</v>
      </c>
      <c r="B11305" s="88" t="str">
        <f>Ubicación</f>
        <v>CAUCETE - SAN JUAN</v>
      </c>
      <c r="C11305" s="88"/>
      <c r="D11305" s="94"/>
      <c r="E11305" s="95"/>
      <c r="G11305" s="277"/>
    </row>
    <row r="11306" spans="1:123" ht="24" customHeight="1" x14ac:dyDescent="0.25">
      <c r="A11306" s="276" t="s">
        <v>39</v>
      </c>
      <c r="B11306" s="97">
        <f>IFERROR(VALUE(LEFT(B11307,FIND(".",B11307)-1)),"")</f>
        <v>24</v>
      </c>
      <c r="C11306" s="89" t="str">
        <f>IFERROR(VLOOKUP(B11306,Tabla_CyP,2,FALSE),"")</f>
        <v xml:space="preserve"> VARIOS</v>
      </c>
      <c r="E11306" s="95"/>
      <c r="G11306" s="277"/>
    </row>
    <row r="11307" spans="1:123" ht="24" customHeight="1" x14ac:dyDescent="0.25">
      <c r="A11307" s="276" t="s">
        <v>25</v>
      </c>
      <c r="B11307" s="98" t="str">
        <f>IFERROR(VLOOKUP(COUNTIF($A$1:A11307,"ANALISIS DE PRECIOS"),Tabla_NumeroItem,2,FALSE),"")</f>
        <v>24.2.1</v>
      </c>
      <c r="C11307" s="89" t="str">
        <f>IFERROR(VLOOKUP(B11307,Tabla_CyP,2,FALSE),"")</f>
        <v>Guardasillas</v>
      </c>
      <c r="D11307" s="94"/>
      <c r="E11307" s="95"/>
      <c r="F11307" s="93" t="s">
        <v>26</v>
      </c>
      <c r="G11307" s="278" t="str">
        <f>IFERROR(VLOOKUP(B11307,Tabla_CyP,4,FALSE),"")</f>
        <v>ml</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24.2.1</v>
      </c>
      <c r="B11349" s="288" t="str">
        <f>C11307</f>
        <v>Guardasillas</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ESCUELA SECUNDARIA Bº PIE DE PALO</v>
      </c>
      <c r="C11354" s="87"/>
      <c r="D11354" s="87"/>
      <c r="E11354" s="87"/>
      <c r="F11354" s="93" t="s">
        <v>38</v>
      </c>
      <c r="G11354" s="275">
        <f>Fecha_Base</f>
        <v>0</v>
      </c>
    </row>
    <row r="11355" spans="1:123" ht="24" customHeight="1" x14ac:dyDescent="0.25">
      <c r="A11355" s="276" t="s">
        <v>601</v>
      </c>
      <c r="B11355" s="88" t="str">
        <f>Ubicación</f>
        <v>CAUCETE - SAN JUAN</v>
      </c>
      <c r="C11355" s="88"/>
      <c r="D11355" s="94"/>
      <c r="E11355" s="95"/>
      <c r="G11355" s="277"/>
    </row>
    <row r="11356" spans="1:123" ht="24" customHeight="1" x14ac:dyDescent="0.25">
      <c r="A11356" s="276" t="s">
        <v>39</v>
      </c>
      <c r="B11356" s="97">
        <f>IFERROR(VALUE(LEFT(B11357,FIND(".",B11357)-1)),"")</f>
        <v>24</v>
      </c>
      <c r="C11356" s="89" t="str">
        <f>IFERROR(VLOOKUP(B11356,Tabla_CyP,2,FALSE),"")</f>
        <v xml:space="preserve"> VARIOS</v>
      </c>
      <c r="E11356" s="95"/>
      <c r="G11356" s="277"/>
    </row>
    <row r="11357" spans="1:123" ht="24" customHeight="1" x14ac:dyDescent="0.25">
      <c r="A11357" s="276" t="s">
        <v>25</v>
      </c>
      <c r="B11357" s="98" t="str">
        <f>IFERROR(VLOOKUP(COUNTIF($A$1:A11357,"ANALISIS DE PRECIOS"),Tabla_NumeroItem,2,FALSE),"")</f>
        <v>24.2.2</v>
      </c>
      <c r="C11357" s="89" t="str">
        <f>IFERROR(VLOOKUP(B11357,Tabla_CyP,2,FALSE),"")</f>
        <v>Provisión de canastos para residuos</v>
      </c>
      <c r="D11357" s="94"/>
      <c r="E11357" s="95"/>
      <c r="F11357" s="93" t="s">
        <v>26</v>
      </c>
      <c r="G11357" s="278" t="str">
        <f>IFERROR(VLOOKUP(B11357,Tabla_CyP,4,FALSE),"")</f>
        <v>Un</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24.2.2</v>
      </c>
      <c r="B11399" s="288" t="str">
        <f>C11357</f>
        <v>Provisión de canastos para residuos</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ESCUELA SECUNDARIA Bº PIE DE PALO</v>
      </c>
      <c r="C11404" s="87"/>
      <c r="D11404" s="87"/>
      <c r="E11404" s="87"/>
      <c r="F11404" s="93" t="s">
        <v>38</v>
      </c>
      <c r="G11404" s="275">
        <f>Fecha_Base</f>
        <v>0</v>
      </c>
    </row>
    <row r="11405" spans="1:7" ht="24" customHeight="1" x14ac:dyDescent="0.25">
      <c r="A11405" s="276" t="s">
        <v>601</v>
      </c>
      <c r="B11405" s="88" t="str">
        <f>Ubicación</f>
        <v>CAUCETE - SAN JUAN</v>
      </c>
      <c r="C11405" s="88"/>
      <c r="D11405" s="94"/>
      <c r="E11405" s="95"/>
      <c r="G11405" s="277"/>
    </row>
    <row r="11406" spans="1:7" ht="24" customHeight="1" x14ac:dyDescent="0.25">
      <c r="A11406" s="276" t="s">
        <v>39</v>
      </c>
      <c r="B11406" s="97">
        <f>IFERROR(VALUE(LEFT(B11407,FIND(".",B11407)-1)),"")</f>
        <v>24</v>
      </c>
      <c r="C11406" s="89" t="str">
        <f>IFERROR(VLOOKUP(B11406,Tabla_CyP,2,FALSE),"")</f>
        <v xml:space="preserve"> VARIOS</v>
      </c>
      <c r="E11406" s="95"/>
      <c r="G11406" s="277"/>
    </row>
    <row r="11407" spans="1:7" ht="24" customHeight="1" x14ac:dyDescent="0.25">
      <c r="A11407" s="276" t="s">
        <v>25</v>
      </c>
      <c r="B11407" s="98" t="str">
        <f>IFERROR(VLOOKUP(COUNTIF($A$1:A11407,"ANALISIS DE PRECIOS"),Tabla_NumeroItem,2,FALSE),"")</f>
        <v>24.2.3</v>
      </c>
      <c r="C11407" s="89" t="str">
        <f>IFERROR(VLOOKUP(B11407,Tabla_CyP,2,FALSE),"")</f>
        <v>Pizarrones</v>
      </c>
      <c r="D11407" s="94"/>
      <c r="E11407" s="95"/>
      <c r="F11407" s="93" t="s">
        <v>26</v>
      </c>
      <c r="G11407" s="278" t="str">
        <f>IFERROR(VLOOKUP(B11407,Tabla_CyP,4,FALSE),"")</f>
        <v>Un</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24.2.3</v>
      </c>
      <c r="B11449" s="288" t="str">
        <f>C11407</f>
        <v>Pizarrones</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ESCUELA SECUNDARIA Bº PIE DE PALO</v>
      </c>
      <c r="C11454" s="87"/>
      <c r="D11454" s="87"/>
      <c r="E11454" s="87"/>
      <c r="F11454" s="93" t="s">
        <v>38</v>
      </c>
      <c r="G11454" s="275">
        <f>Fecha_Base</f>
        <v>0</v>
      </c>
    </row>
    <row r="11455" spans="1:7" ht="24" customHeight="1" x14ac:dyDescent="0.25">
      <c r="A11455" s="276" t="s">
        <v>601</v>
      </c>
      <c r="B11455" s="88" t="str">
        <f>Ubicación</f>
        <v>CAUCETE - SAN JUAN</v>
      </c>
      <c r="C11455" s="88"/>
      <c r="D11455" s="94"/>
      <c r="E11455" s="95"/>
      <c r="G11455" s="277"/>
    </row>
    <row r="11456" spans="1:7" ht="24" customHeight="1" x14ac:dyDescent="0.25">
      <c r="A11456" s="276" t="s">
        <v>39</v>
      </c>
      <c r="B11456" s="97">
        <f>IFERROR(VALUE(LEFT(B11457,FIND(".",B11457)-1)),"")</f>
        <v>24</v>
      </c>
      <c r="C11456" s="89" t="str">
        <f>IFERROR(VLOOKUP(B11456,Tabla_CyP,2,FALSE),"")</f>
        <v xml:space="preserve"> VARIOS</v>
      </c>
      <c r="E11456" s="95"/>
      <c r="G11456" s="277"/>
    </row>
    <row r="11457" spans="1:123" ht="24" customHeight="1" x14ac:dyDescent="0.25">
      <c r="A11457" s="276" t="s">
        <v>25</v>
      </c>
      <c r="B11457" s="98" t="str">
        <f>IFERROR(VLOOKUP(COUNTIF($A$1:A11457,"ANALISIS DE PRECIOS"),Tabla_NumeroItem,2,FALSE),"")</f>
        <v>24.2.4</v>
      </c>
      <c r="C11457" s="89" t="str">
        <f>IFERROR(VLOOKUP(B11457,Tabla_CyP,2,FALSE),"")</f>
        <v>Caja Guarda llaves</v>
      </c>
      <c r="D11457" s="94"/>
      <c r="E11457" s="95"/>
      <c r="F11457" s="93" t="s">
        <v>26</v>
      </c>
      <c r="G11457" s="278" t="str">
        <f>IFERROR(VLOOKUP(B11457,Tabla_CyP,4,FALSE),"")</f>
        <v>Un</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24.2.4</v>
      </c>
      <c r="B11499" s="288" t="str">
        <f>C11457</f>
        <v>Caja Guarda llaves</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ESCUELA SECUNDARIA Bº PIE DE PALO</v>
      </c>
      <c r="C11504" s="87"/>
      <c r="D11504" s="87"/>
      <c r="E11504" s="87"/>
      <c r="F11504" s="93" t="s">
        <v>38</v>
      </c>
      <c r="G11504" s="275">
        <f>Fecha_Base</f>
        <v>0</v>
      </c>
    </row>
    <row r="11505" spans="1:123" ht="24" customHeight="1" x14ac:dyDescent="0.25">
      <c r="A11505" s="276" t="s">
        <v>601</v>
      </c>
      <c r="B11505" s="88" t="str">
        <f>Ubicación</f>
        <v>CAUCETE - SAN JUAN</v>
      </c>
      <c r="C11505" s="88"/>
      <c r="D11505" s="94"/>
      <c r="E11505" s="95"/>
      <c r="G11505" s="277"/>
    </row>
    <row r="11506" spans="1:123" ht="24" customHeight="1" x14ac:dyDescent="0.25">
      <c r="A11506" s="276" t="s">
        <v>39</v>
      </c>
      <c r="B11506" s="97">
        <f>IFERROR(VALUE(LEFT(B11507,FIND(".",B11507)-1)),"")</f>
        <v>24</v>
      </c>
      <c r="C11506" s="89" t="str">
        <f>IFERROR(VLOOKUP(B11506,Tabla_CyP,2,FALSE),"")</f>
        <v xml:space="preserve"> VARIOS</v>
      </c>
      <c r="E11506" s="95"/>
      <c r="G11506" s="277"/>
    </row>
    <row r="11507" spans="1:123" ht="24" customHeight="1" x14ac:dyDescent="0.25">
      <c r="A11507" s="276" t="s">
        <v>25</v>
      </c>
      <c r="B11507" s="98" t="str">
        <f>IFERROR(VLOOKUP(COUNTIF($A$1:A11507,"ANALISIS DE PRECIOS"),Tabla_NumeroItem,2,FALSE),"")</f>
        <v>24.3.1</v>
      </c>
      <c r="C11507" s="89" t="str">
        <f>IFERROR(VLOOKUP(B11507,Tabla_CyP,2,FALSE),"")</f>
        <v>Armario (1 p/ sala)</v>
      </c>
      <c r="D11507" s="94"/>
      <c r="E11507" s="95"/>
      <c r="F11507" s="93" t="s">
        <v>26</v>
      </c>
      <c r="G11507" s="278" t="str">
        <f>IFERROR(VLOOKUP(B11507,Tabla_CyP,4,FALSE),"")</f>
        <v>Un</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24.3.1</v>
      </c>
      <c r="B11549" s="288" t="str">
        <f>C11507</f>
        <v>Armario (1 p/ sala)</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ESCUELA SECUNDARIA Bº PIE DE PALO</v>
      </c>
      <c r="C11554" s="87"/>
      <c r="D11554" s="87"/>
      <c r="E11554" s="87"/>
      <c r="F11554" s="93" t="s">
        <v>38</v>
      </c>
      <c r="G11554" s="275">
        <f>Fecha_Base</f>
        <v>0</v>
      </c>
    </row>
    <row r="11555" spans="1:123" ht="24" customHeight="1" x14ac:dyDescent="0.25">
      <c r="A11555" s="276" t="s">
        <v>601</v>
      </c>
      <c r="B11555" s="88" t="str">
        <f>Ubicación</f>
        <v>CAUCETE - SAN JUAN</v>
      </c>
      <c r="C11555" s="88"/>
      <c r="D11555" s="94"/>
      <c r="E11555" s="95"/>
      <c r="G11555" s="277"/>
    </row>
    <row r="11556" spans="1:123" ht="24" customHeight="1" x14ac:dyDescent="0.25">
      <c r="A11556" s="276" t="s">
        <v>39</v>
      </c>
      <c r="B11556" s="97">
        <f>IFERROR(VALUE(LEFT(B11557,FIND(".",B11557)-1)),"")</f>
        <v>24</v>
      </c>
      <c r="C11556" s="89" t="str">
        <f>IFERROR(VLOOKUP(B11556,Tabla_CyP,2,FALSE),"")</f>
        <v xml:space="preserve"> VARIOS</v>
      </c>
      <c r="E11556" s="95"/>
      <c r="G11556" s="277"/>
    </row>
    <row r="11557" spans="1:123" ht="24" customHeight="1" x14ac:dyDescent="0.25">
      <c r="A11557" s="276" t="s">
        <v>25</v>
      </c>
      <c r="B11557" s="98" t="str">
        <f>IFERROR(VLOOKUP(COUNTIF($A$1:A11557,"ANALISIS DE PRECIOS"),Tabla_NumeroItem,2,FALSE),"")</f>
        <v>24.3.2</v>
      </c>
      <c r="C11557" s="89" t="str">
        <f>IFERROR(VLOOKUP(B11557,Tabla_CyP,2,FALSE),"")</f>
        <v>Mesa MCF1 (4 p/ sala)</v>
      </c>
      <c r="D11557" s="94"/>
      <c r="E11557" s="95"/>
      <c r="F11557" s="93" t="s">
        <v>26</v>
      </c>
      <c r="G11557" s="278" t="str">
        <f>IFERROR(VLOOKUP(B11557,Tabla_CyP,4,FALSE),"")</f>
        <v>Un</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24.3.2</v>
      </c>
      <c r="B11599" s="288" t="str">
        <f>C11557</f>
        <v>Mesa MCF1 (4 p/ sala)</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ESCUELA SECUNDARIA Bº PIE DE PALO</v>
      </c>
      <c r="C11604" s="87"/>
      <c r="D11604" s="87"/>
      <c r="E11604" s="87"/>
      <c r="F11604" s="93" t="s">
        <v>38</v>
      </c>
      <c r="G11604" s="275">
        <f>Fecha_Base</f>
        <v>0</v>
      </c>
    </row>
    <row r="11605" spans="1:123" ht="24" customHeight="1" x14ac:dyDescent="0.25">
      <c r="A11605" s="276" t="s">
        <v>601</v>
      </c>
      <c r="B11605" s="88" t="str">
        <f>Ubicación</f>
        <v>CAUCETE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24.3.3</v>
      </c>
      <c r="C11607" s="89" t="str">
        <f>IFERROR(VLOOKUP(B11607,Tabla_CyP,2,FALSE),"")</f>
        <v>Silla S1 (25 p/ sala)</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24.3.3</v>
      </c>
      <c r="B11649" s="288" t="str">
        <f>C11607</f>
        <v>Silla S1 (25 p/ sala)</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ESCUELA SECUNDARIA Bº PIE DE PALO</v>
      </c>
      <c r="C11654" s="87"/>
      <c r="D11654" s="87"/>
      <c r="E11654" s="87"/>
      <c r="F11654" s="93" t="s">
        <v>38</v>
      </c>
      <c r="G11654" s="275">
        <f>Fecha_Base</f>
        <v>0</v>
      </c>
    </row>
    <row r="11655" spans="1:123" ht="24" customHeight="1" x14ac:dyDescent="0.25">
      <c r="A11655" s="276" t="s">
        <v>601</v>
      </c>
      <c r="B11655" s="88" t="str">
        <f>Ubicación</f>
        <v>CAUCETE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24.3.4</v>
      </c>
      <c r="C11657" s="89" t="str">
        <f>IFERROR(VLOOKUP(B11657,Tabla_CyP,2,FALSE),"")</f>
        <v>Escritorio y silla docente</v>
      </c>
      <c r="D11657" s="94"/>
      <c r="E11657" s="95"/>
      <c r="F11657" s="93" t="s">
        <v>26</v>
      </c>
      <c r="G11657" s="278" t="str">
        <f>IFERROR(VLOOKUP(B11657,Tabla_CyP,4,FALSE),"")</f>
        <v>Un</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24.3.4</v>
      </c>
      <c r="B11699" s="288" t="str">
        <f>C11657</f>
        <v>Escritorio y silla docente</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ESCUELA SECUNDARIA Bº PIE DE PALO</v>
      </c>
      <c r="C11704" s="87"/>
      <c r="D11704" s="87"/>
      <c r="E11704" s="87"/>
      <c r="F11704" s="93" t="s">
        <v>38</v>
      </c>
      <c r="G11704" s="275">
        <f>Fecha_Base</f>
        <v>0</v>
      </c>
    </row>
    <row r="11705" spans="1:123" ht="24" customHeight="1" x14ac:dyDescent="0.25">
      <c r="A11705" s="276" t="s">
        <v>601</v>
      </c>
      <c r="B11705" s="88" t="str">
        <f>Ubicación</f>
        <v>CAUCETE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24.3.5</v>
      </c>
      <c r="C11707" s="89" t="str">
        <f>IFERROR(VLOOKUP(B11707,Tabla_CyP,2,FALSE),"")</f>
        <v>Biblioteca Ambulante BA1 (1 p/ sala N.I.)</v>
      </c>
      <c r="D11707" s="94"/>
      <c r="E11707" s="95"/>
      <c r="F11707" s="93" t="s">
        <v>26</v>
      </c>
      <c r="G11707" s="278" t="str">
        <f>IFERROR(VLOOKUP(B11707,Tabla_CyP,4,FALSE),"")</f>
        <v>Un</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24.3.5</v>
      </c>
      <c r="B11749" s="288" t="str">
        <f>C11707</f>
        <v>Biblioteca Ambulante BA1 (1 p/ sala N.I.)</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ESCUELA SECUNDARIA Bº PIE DE PALO</v>
      </c>
      <c r="C11754" s="87"/>
      <c r="D11754" s="87"/>
      <c r="E11754" s="87"/>
      <c r="F11754" s="93" t="s">
        <v>38</v>
      </c>
      <c r="G11754" s="275">
        <f>Fecha_Base</f>
        <v>0</v>
      </c>
    </row>
    <row r="11755" spans="1:123" ht="24" customHeight="1" x14ac:dyDescent="0.25">
      <c r="A11755" s="276" t="s">
        <v>601</v>
      </c>
      <c r="B11755" s="88" t="str">
        <f>Ubicación</f>
        <v>CAUCETE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24.3.6</v>
      </c>
      <c r="C11757" s="89" t="str">
        <f>IFERROR(VLOOKUP(B11757,Tabla_CyP,2,FALSE),"")</f>
        <v>Estanteria ED1 (1 p/ sala N.I.)</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24.3.6</v>
      </c>
      <c r="B11799" s="288" t="str">
        <f>C11757</f>
        <v>Estanteria ED1 (1 p/ sala N.I.)</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ESCUELA SECUNDARIA Bº PIE DE PALO</v>
      </c>
      <c r="C11804" s="87"/>
      <c r="D11804" s="87"/>
      <c r="E11804" s="87"/>
      <c r="F11804" s="93" t="s">
        <v>38</v>
      </c>
      <c r="G11804" s="275">
        <f>Fecha_Base</f>
        <v>0</v>
      </c>
    </row>
    <row r="11805" spans="1:7" ht="24" customHeight="1" x14ac:dyDescent="0.25">
      <c r="A11805" s="276" t="s">
        <v>601</v>
      </c>
      <c r="B11805" s="88" t="str">
        <f>Ubicación</f>
        <v>CAUCETE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24.3.7</v>
      </c>
      <c r="C11807" s="89" t="str">
        <f>IFERROR(VLOOKUP(B11807,Tabla_CyP,2,FALSE),"")</f>
        <v>Mueble Bajo (1 p/ sala N.I.)</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24.3.7</v>
      </c>
      <c r="B11849" s="288" t="str">
        <f>C11807</f>
        <v>Mueble Bajo (1 p/ sala N.I.)</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ESCUELA SECUNDARIA Bº PIE DE PALO</v>
      </c>
      <c r="C11854" s="87"/>
      <c r="D11854" s="87"/>
      <c r="E11854" s="87"/>
      <c r="F11854" s="93" t="s">
        <v>38</v>
      </c>
      <c r="G11854" s="275">
        <f>Fecha_Base</f>
        <v>0</v>
      </c>
    </row>
    <row r="11855" spans="1:7" ht="24" customHeight="1" x14ac:dyDescent="0.25">
      <c r="A11855" s="276" t="s">
        <v>601</v>
      </c>
      <c r="B11855" s="88" t="str">
        <f>Ubicación</f>
        <v>CAUCETE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24.3.8</v>
      </c>
      <c r="C11857" s="89" t="str">
        <f>IFERROR(VLOOKUP(B11857,Tabla_CyP,2,FALSE),"")</f>
        <v>Modulo biblioteca (N.I.)</v>
      </c>
      <c r="D11857" s="94"/>
      <c r="E11857" s="95"/>
      <c r="F11857" s="93" t="s">
        <v>26</v>
      </c>
      <c r="G11857" s="278" t="str">
        <f>IFERROR(VLOOKUP(B11857,Tabla_CyP,4,FALSE),"")</f>
        <v>Un</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24.3.8</v>
      </c>
      <c r="B11899" s="288" t="str">
        <f>C11857</f>
        <v>Modulo biblioteca (N.I.)</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ESCUELA SECUNDARIA Bº PIE DE PALO</v>
      </c>
      <c r="C11904" s="87"/>
      <c r="D11904" s="87"/>
      <c r="E11904" s="87"/>
      <c r="F11904" s="93" t="s">
        <v>38</v>
      </c>
      <c r="G11904" s="275">
        <f>Fecha_Base</f>
        <v>0</v>
      </c>
    </row>
    <row r="11905" spans="1:123" ht="24" customHeight="1" x14ac:dyDescent="0.25">
      <c r="A11905" s="276" t="s">
        <v>601</v>
      </c>
      <c r="B11905" s="88" t="str">
        <f>Ubicación</f>
        <v>CAUCETE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24.3.9</v>
      </c>
      <c r="C11907" s="89" t="str">
        <f>IFERROR(VLOOKUP(B11907,Tabla_CyP,2,FALSE),"")</f>
        <v>Armario (1 p/ direccion)</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1" t="s">
        <v>507</v>
      </c>
      <c r="B11909" s="332"/>
      <c r="C11909" s="333" t="s">
        <v>0</v>
      </c>
      <c r="D11909" s="333" t="s">
        <v>27</v>
      </c>
      <c r="E11909" s="335" t="s">
        <v>28</v>
      </c>
      <c r="F11909" s="337" t="s">
        <v>29</v>
      </c>
      <c r="G11909" s="337" t="s">
        <v>30</v>
      </c>
    </row>
    <row r="11910" spans="1:123" s="94" customFormat="1" ht="24" customHeight="1" x14ac:dyDescent="0.25">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24.3.9</v>
      </c>
      <c r="B11949" s="288" t="str">
        <f>C11907</f>
        <v>Armario (1 p/ direccion)</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ESCUELA SECUNDARIA Bº PIE DE PALO</v>
      </c>
      <c r="C11954" s="87"/>
      <c r="D11954" s="87"/>
      <c r="E11954" s="87"/>
      <c r="F11954" s="93" t="s">
        <v>38</v>
      </c>
      <c r="G11954" s="275">
        <f>Fecha_Base</f>
        <v>0</v>
      </c>
    </row>
    <row r="11955" spans="1:123" ht="24" customHeight="1" x14ac:dyDescent="0.25">
      <c r="A11955" s="276" t="s">
        <v>601</v>
      </c>
      <c r="B11955" s="88" t="str">
        <f>Ubicación</f>
        <v>CAUCETE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24.3.10</v>
      </c>
      <c r="C11957" s="89" t="str">
        <f>IFERROR(VLOOKUP(B11957,Tabla_CyP,2,FALSE),"")</f>
        <v>Conjunto docente (dirección)</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1" t="s">
        <v>507</v>
      </c>
      <c r="B11959" s="332"/>
      <c r="C11959" s="333" t="s">
        <v>0</v>
      </c>
      <c r="D11959" s="333" t="s">
        <v>27</v>
      </c>
      <c r="E11959" s="335" t="s">
        <v>28</v>
      </c>
      <c r="F11959" s="337" t="s">
        <v>29</v>
      </c>
      <c r="G11959" s="337" t="s">
        <v>30</v>
      </c>
    </row>
    <row r="11960" spans="1:123" s="94" customFormat="1" ht="24" customHeight="1" x14ac:dyDescent="0.25">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24.3.10</v>
      </c>
      <c r="B11999" s="288" t="str">
        <f>C11957</f>
        <v>Conjunto docente (dirección)</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ESCUELA SECUNDARIA Bº PIE DE PALO</v>
      </c>
      <c r="C12004" s="87"/>
      <c r="D12004" s="87"/>
      <c r="E12004" s="87"/>
      <c r="F12004" s="93" t="s">
        <v>38</v>
      </c>
      <c r="G12004" s="275">
        <f>Fecha_Base</f>
        <v>0</v>
      </c>
    </row>
    <row r="12005" spans="1:123" ht="24" customHeight="1" x14ac:dyDescent="0.25">
      <c r="A12005" s="276" t="s">
        <v>601</v>
      </c>
      <c r="B12005" s="88" t="str">
        <f>Ubicación</f>
        <v>CAUCETE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24.5</v>
      </c>
      <c r="C12007" s="89" t="str">
        <f>IFERROR(VLOOKUP(B12007,Tabla_CyP,2,FALSE),"")</f>
        <v>Planos aprobados</v>
      </c>
      <c r="D12007" s="94"/>
      <c r="E12007" s="95"/>
      <c r="F12007" s="93" t="s">
        <v>26</v>
      </c>
      <c r="G12007" s="278" t="str">
        <f>IFERROR(VLOOKUP(B12007,Tabla_CyP,4,FALSE),"")</f>
        <v>gl</v>
      </c>
    </row>
    <row r="12008" spans="1:123" ht="24" customHeight="1" x14ac:dyDescent="0.25">
      <c r="A12008" s="276"/>
      <c r="B12008" s="88"/>
      <c r="D12008" s="94"/>
      <c r="E12008" s="95"/>
      <c r="G12008" s="277"/>
    </row>
    <row r="12009" spans="1:123" ht="24" customHeight="1" x14ac:dyDescent="0.25">
      <c r="A12009" s="331" t="s">
        <v>507</v>
      </c>
      <c r="B12009" s="332"/>
      <c r="C12009" s="333" t="s">
        <v>0</v>
      </c>
      <c r="D12009" s="333" t="s">
        <v>27</v>
      </c>
      <c r="E12009" s="335" t="s">
        <v>28</v>
      </c>
      <c r="F12009" s="337" t="s">
        <v>29</v>
      </c>
      <c r="G12009" s="337" t="s">
        <v>30</v>
      </c>
    </row>
    <row r="12010" spans="1:123" s="94" customFormat="1" ht="24" customHeight="1" x14ac:dyDescent="0.25">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7" ht="24" customHeight="1" x14ac:dyDescent="0.25">
      <c r="A12049" s="287" t="str">
        <f>B12007</f>
        <v>24.5</v>
      </c>
      <c r="B12049" s="288" t="str">
        <f>C12007</f>
        <v>Planos aprobados</v>
      </c>
      <c r="C12049" s="101"/>
      <c r="D12049" s="101" t="s">
        <v>34</v>
      </c>
      <c r="E12049" s="102"/>
      <c r="F12049" s="290" t="s">
        <v>35</v>
      </c>
      <c r="G12049" s="289">
        <f>SUBTOTAL(9,G12012:G12048)</f>
        <v>0</v>
      </c>
    </row>
  </sheetData>
  <sheetProtection insertRows="0" deleteRows="0"/>
  <mergeCells count="1446">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43"/>
  <sheetViews>
    <sheetView showZeros="0" view="pageBreakPreview" topLeftCell="A319" zoomScaleNormal="100" zoomScaleSheetLayoutView="100" workbookViewId="0">
      <selection activeCell="B330" sqref="B330:C330"/>
    </sheetView>
  </sheetViews>
  <sheetFormatPr baseColWidth="10" defaultColWidth="11.44140625" defaultRowHeight="20.100000000000001" customHeight="1" x14ac:dyDescent="0.25"/>
  <cols>
    <col min="1" max="1" width="8.6640625" style="8" customWidth="1"/>
    <col min="2" max="2" width="30.6640625" style="8" customWidth="1"/>
    <col min="3" max="3" width="20.6640625" style="8" customWidth="1"/>
    <col min="4" max="4" width="18.6640625" style="8" customWidth="1"/>
    <col min="5" max="17" width="15.6640625" style="8" customWidth="1"/>
    <col min="18" max="19" width="10.6640625" style="8" customWidth="1"/>
    <col min="20" max="39" width="10.6640625" style="109" customWidth="1"/>
    <col min="40" max="88" width="11.44140625" style="109"/>
    <col min="89" max="16384" width="11.44140625" style="8"/>
  </cols>
  <sheetData>
    <row r="1" spans="1:88" s="2" customFormat="1" ht="20.100000000000001" customHeight="1" x14ac:dyDescent="0.25">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5">
      <c r="A2" s="11" t="s">
        <v>12</v>
      </c>
      <c r="B2" s="11"/>
      <c r="C2" s="11" t="str">
        <f>Obra</f>
        <v>ESCUELA SECUNDARIA Bº PIE DE PALO</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5">
      <c r="A3" s="11" t="s">
        <v>16</v>
      </c>
      <c r="B3" s="11"/>
      <c r="C3" s="11" t="str">
        <f>Ubicación</f>
        <v>CAUCETE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5">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5">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5">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5">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5">
      <c r="A8" s="341" t="s">
        <v>45</v>
      </c>
      <c r="B8" s="342"/>
      <c r="C8" s="342"/>
      <c r="D8" s="343"/>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5">
      <c r="A10" s="346" t="s">
        <v>991</v>
      </c>
      <c r="B10" s="344" t="s">
        <v>0</v>
      </c>
      <c r="C10" s="344"/>
      <c r="D10" s="347" t="s">
        <v>14</v>
      </c>
      <c r="E10" s="48"/>
      <c r="F10" s="344" t="s">
        <v>20</v>
      </c>
      <c r="G10" s="344"/>
      <c r="H10" s="344"/>
      <c r="I10" s="344"/>
      <c r="J10" s="344"/>
      <c r="K10" s="344"/>
      <c r="L10" s="344"/>
      <c r="M10" s="344"/>
      <c r="N10" s="344"/>
      <c r="O10" s="344"/>
      <c r="P10" s="344"/>
      <c r="Q10" s="344"/>
      <c r="R10" s="15"/>
      <c r="S10" s="345" t="s">
        <v>19</v>
      </c>
    </row>
    <row r="11" spans="1:88" ht="20.100000000000001" customHeight="1" x14ac:dyDescent="0.25">
      <c r="A11" s="346"/>
      <c r="B11" s="344"/>
      <c r="C11" s="344"/>
      <c r="D11" s="347"/>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5"/>
    </row>
    <row r="12" spans="1:88" ht="20.100000000000001" customHeight="1" x14ac:dyDescent="0.25">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5">
      <c r="A13" s="51">
        <f>CyP!A18</f>
        <v>1</v>
      </c>
      <c r="B13" s="339" t="str">
        <f t="shared" ref="B13:B44" si="6">IFERROR(VLOOKUP(A13,Tabla_CyP,2,FALSE),"")</f>
        <v xml:space="preserve"> TRABAJOS PREPARATORIOS</v>
      </c>
      <c r="C13" s="340"/>
      <c r="D13" s="13">
        <f t="shared" ref="D13:D44"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5">
      <c r="A14" s="51" t="str">
        <f>CyP!A19</f>
        <v>1.1</v>
      </c>
      <c r="B14" s="339" t="str">
        <f t="shared" si="6"/>
        <v>Preparación y limpieza de los terrenos.</v>
      </c>
      <c r="C14" s="340"/>
      <c r="D14" s="13">
        <f t="shared" si="7"/>
        <v>0</v>
      </c>
      <c r="E14" s="49"/>
      <c r="F14" s="105"/>
      <c r="G14" s="105"/>
      <c r="H14" s="105"/>
      <c r="I14" s="105"/>
      <c r="J14" s="105"/>
      <c r="K14" s="105"/>
      <c r="L14" s="105"/>
      <c r="M14" s="105"/>
      <c r="N14" s="105"/>
      <c r="O14" s="105"/>
      <c r="P14" s="105"/>
      <c r="Q14" s="105"/>
      <c r="R14" s="19"/>
      <c r="S14" s="18">
        <f t="shared" si="8"/>
        <v>0</v>
      </c>
    </row>
    <row r="15" spans="1:88" ht="20.100000000000001" customHeight="1" x14ac:dyDescent="0.25">
      <c r="A15" s="51" t="str">
        <f>CyP!A20</f>
        <v>1.1.1</v>
      </c>
      <c r="B15" s="339" t="str">
        <f t="shared" si="6"/>
        <v>Preparación y limpieza.</v>
      </c>
      <c r="C15" s="340"/>
      <c r="D15" s="13">
        <f t="shared" si="7"/>
        <v>0</v>
      </c>
      <c r="E15" s="49"/>
      <c r="F15" s="105"/>
      <c r="G15" s="105"/>
      <c r="H15" s="105"/>
      <c r="I15" s="105"/>
      <c r="J15" s="105"/>
      <c r="K15" s="105"/>
      <c r="L15" s="105"/>
      <c r="M15" s="105"/>
      <c r="N15" s="105"/>
      <c r="O15" s="105"/>
      <c r="P15" s="105"/>
      <c r="Q15" s="105"/>
      <c r="R15" s="19"/>
      <c r="S15" s="18">
        <f t="shared" si="8"/>
        <v>0</v>
      </c>
    </row>
    <row r="16" spans="1:88" ht="20.100000000000001" customHeight="1" x14ac:dyDescent="0.25">
      <c r="A16" s="51" t="str">
        <f>CyP!A21</f>
        <v>1.1.3</v>
      </c>
      <c r="B16" s="339" t="str">
        <f t="shared" si="6"/>
        <v>Construcción del Obrador, Depósitos de materiales, Sanitarios de personal</v>
      </c>
      <c r="C16" s="340"/>
      <c r="D16" s="13">
        <f t="shared" si="7"/>
        <v>0</v>
      </c>
      <c r="E16" s="49"/>
      <c r="F16" s="105"/>
      <c r="G16" s="105"/>
      <c r="H16" s="105"/>
      <c r="I16" s="105"/>
      <c r="J16" s="105"/>
      <c r="K16" s="105"/>
      <c r="L16" s="105"/>
      <c r="M16" s="105"/>
      <c r="N16" s="105"/>
      <c r="O16" s="105"/>
      <c r="P16" s="105"/>
      <c r="Q16" s="105"/>
      <c r="R16" s="19"/>
      <c r="S16" s="18">
        <f t="shared" si="8"/>
        <v>0</v>
      </c>
    </row>
    <row r="17" spans="1:19" ht="20.100000000000001" customHeight="1" x14ac:dyDescent="0.25">
      <c r="A17" s="51" t="str">
        <f>CyP!A22</f>
        <v>1.1.4</v>
      </c>
      <c r="B17" s="339" t="str">
        <f t="shared" si="6"/>
        <v>Provisión y colocación del Cartel de Obra</v>
      </c>
      <c r="C17" s="340"/>
      <c r="D17" s="13">
        <f t="shared" si="7"/>
        <v>0</v>
      </c>
      <c r="E17" s="49"/>
      <c r="F17" s="105"/>
      <c r="G17" s="105"/>
      <c r="H17" s="105"/>
      <c r="I17" s="105"/>
      <c r="J17" s="105"/>
      <c r="K17" s="105"/>
      <c r="L17" s="105"/>
      <c r="M17" s="105"/>
      <c r="N17" s="105"/>
      <c r="O17" s="105"/>
      <c r="P17" s="105"/>
      <c r="Q17" s="105"/>
      <c r="R17" s="19"/>
      <c r="S17" s="18">
        <f t="shared" si="8"/>
        <v>0</v>
      </c>
    </row>
    <row r="18" spans="1:19" ht="20.100000000000001" customHeight="1" x14ac:dyDescent="0.25">
      <c r="A18" s="51" t="str">
        <f>CyP!A23</f>
        <v>1.2</v>
      </c>
      <c r="B18" s="339" t="str">
        <f t="shared" si="6"/>
        <v>Replanteo y Otros</v>
      </c>
      <c r="C18" s="340"/>
      <c r="D18" s="13">
        <f t="shared" si="7"/>
        <v>0</v>
      </c>
      <c r="E18" s="49"/>
      <c r="F18" s="105"/>
      <c r="G18" s="105"/>
      <c r="H18" s="105"/>
      <c r="I18" s="105"/>
      <c r="J18" s="105"/>
      <c r="K18" s="105"/>
      <c r="L18" s="105"/>
      <c r="M18" s="105"/>
      <c r="N18" s="105"/>
      <c r="O18" s="105"/>
      <c r="P18" s="105"/>
      <c r="Q18" s="105"/>
      <c r="R18" s="19"/>
      <c r="S18" s="18">
        <f t="shared" si="8"/>
        <v>0</v>
      </c>
    </row>
    <row r="19" spans="1:19" ht="20.100000000000001" customHeight="1" x14ac:dyDescent="0.25">
      <c r="A19" s="51" t="str">
        <f>CyP!A24</f>
        <v>1.2.1</v>
      </c>
      <c r="B19" s="339" t="str">
        <f t="shared" si="6"/>
        <v>Replanteo de la Obra</v>
      </c>
      <c r="C19" s="340"/>
      <c r="D19" s="13">
        <f t="shared" si="7"/>
        <v>0</v>
      </c>
      <c r="E19" s="49"/>
      <c r="F19" s="105"/>
      <c r="G19" s="105"/>
      <c r="H19" s="105"/>
      <c r="I19" s="105"/>
      <c r="J19" s="105"/>
      <c r="K19" s="105"/>
      <c r="L19" s="105"/>
      <c r="M19" s="105"/>
      <c r="N19" s="105"/>
      <c r="O19" s="105"/>
      <c r="P19" s="105"/>
      <c r="Q19" s="105"/>
      <c r="R19" s="19"/>
      <c r="S19" s="18">
        <f t="shared" si="8"/>
        <v>0</v>
      </c>
    </row>
    <row r="20" spans="1:19" ht="20.100000000000001" customHeight="1" x14ac:dyDescent="0.25">
      <c r="A20" s="51" t="str">
        <f>CyP!A25</f>
        <v>1.2.2</v>
      </c>
      <c r="B20" s="339" t="str">
        <f t="shared" si="6"/>
        <v>Oficina para la Inspección</v>
      </c>
      <c r="C20" s="340"/>
      <c r="D20" s="13">
        <f t="shared" si="7"/>
        <v>0</v>
      </c>
      <c r="E20" s="49"/>
      <c r="F20" s="105"/>
      <c r="G20" s="105"/>
      <c r="H20" s="105"/>
      <c r="I20" s="105"/>
      <c r="J20" s="105"/>
      <c r="K20" s="105"/>
      <c r="L20" s="105"/>
      <c r="M20" s="105"/>
      <c r="N20" s="105"/>
      <c r="O20" s="105"/>
      <c r="P20" s="105"/>
      <c r="Q20" s="105"/>
      <c r="R20" s="19"/>
      <c r="S20" s="18">
        <f t="shared" si="8"/>
        <v>0</v>
      </c>
    </row>
    <row r="21" spans="1:19" ht="20.100000000000001" customHeight="1" x14ac:dyDescent="0.25">
      <c r="A21" s="51" t="str">
        <f>CyP!A26</f>
        <v>1.2.3</v>
      </c>
      <c r="B21" s="339" t="str">
        <f t="shared" si="6"/>
        <v>Cegado de Pozos Absorbentes o Negros, Cámaras, Zanjas o excavaciones</v>
      </c>
      <c r="C21" s="340"/>
      <c r="D21" s="13">
        <f t="shared" si="7"/>
        <v>0</v>
      </c>
      <c r="E21" s="49"/>
      <c r="F21" s="105"/>
      <c r="G21" s="105"/>
      <c r="H21" s="105"/>
      <c r="I21" s="105"/>
      <c r="J21" s="105"/>
      <c r="K21" s="105"/>
      <c r="L21" s="105"/>
      <c r="M21" s="105"/>
      <c r="N21" s="105"/>
      <c r="O21" s="105"/>
      <c r="P21" s="105"/>
      <c r="Q21" s="105"/>
      <c r="R21" s="19"/>
      <c r="S21" s="18">
        <f t="shared" si="8"/>
        <v>0</v>
      </c>
    </row>
    <row r="22" spans="1:19" ht="20.100000000000001" customHeight="1" x14ac:dyDescent="0.25">
      <c r="A22" s="51" t="str">
        <f>CyP!A27</f>
        <v>1.2.5</v>
      </c>
      <c r="B22" s="339" t="str">
        <f t="shared" si="6"/>
        <v>Vallados y Cierres Perimetrales</v>
      </c>
      <c r="C22" s="340"/>
      <c r="D22" s="13">
        <f t="shared" si="7"/>
        <v>0</v>
      </c>
      <c r="E22" s="49"/>
      <c r="F22" s="105"/>
      <c r="G22" s="105"/>
      <c r="H22" s="105"/>
      <c r="I22" s="105"/>
      <c r="J22" s="105"/>
      <c r="K22" s="105"/>
      <c r="L22" s="105"/>
      <c r="M22" s="105"/>
      <c r="N22" s="105"/>
      <c r="O22" s="105"/>
      <c r="P22" s="105"/>
      <c r="Q22" s="105"/>
      <c r="R22" s="19"/>
      <c r="S22" s="18">
        <f t="shared" si="8"/>
        <v>0</v>
      </c>
    </row>
    <row r="23" spans="1:19" ht="20.100000000000001" customHeight="1" x14ac:dyDescent="0.25">
      <c r="A23" s="51" t="str">
        <f>CyP!A28</f>
        <v>1.3</v>
      </c>
      <c r="B23" s="339" t="str">
        <f t="shared" si="6"/>
        <v>Actividades complementarias</v>
      </c>
      <c r="C23" s="340"/>
      <c r="D23" s="13">
        <f t="shared" si="7"/>
        <v>0</v>
      </c>
      <c r="E23" s="49"/>
      <c r="F23" s="105"/>
      <c r="G23" s="105"/>
      <c r="H23" s="105"/>
      <c r="I23" s="105"/>
      <c r="J23" s="105"/>
      <c r="K23" s="105"/>
      <c r="L23" s="105"/>
      <c r="M23" s="105"/>
      <c r="N23" s="105"/>
      <c r="O23" s="105"/>
      <c r="P23" s="105"/>
      <c r="Q23" s="105"/>
      <c r="R23" s="19"/>
      <c r="S23" s="18">
        <f t="shared" si="8"/>
        <v>0</v>
      </c>
    </row>
    <row r="24" spans="1:19" ht="20.100000000000001" customHeight="1" x14ac:dyDescent="0.25">
      <c r="A24" s="51" t="str">
        <f>CyP!A29</f>
        <v>1.3.1</v>
      </c>
      <c r="B24" s="339" t="str">
        <f t="shared" si="6"/>
        <v>Vigilancia y alumbrado de obra</v>
      </c>
      <c r="C24" s="340"/>
      <c r="D24" s="13">
        <f t="shared" si="7"/>
        <v>0</v>
      </c>
      <c r="E24" s="49"/>
      <c r="F24" s="105"/>
      <c r="G24" s="105"/>
      <c r="H24" s="105"/>
      <c r="I24" s="105"/>
      <c r="J24" s="105"/>
      <c r="K24" s="105"/>
      <c r="L24" s="105"/>
      <c r="M24" s="105"/>
      <c r="N24" s="105"/>
      <c r="O24" s="105"/>
      <c r="P24" s="105"/>
      <c r="Q24" s="105"/>
      <c r="R24" s="19"/>
      <c r="S24" s="18">
        <f t="shared" si="8"/>
        <v>0</v>
      </c>
    </row>
    <row r="25" spans="1:19" ht="20.100000000000001" customHeight="1" x14ac:dyDescent="0.25">
      <c r="A25" s="51" t="str">
        <f>CyP!A30</f>
        <v>1.3.2</v>
      </c>
      <c r="B25" s="339" t="str">
        <f t="shared" si="6"/>
        <v>Energia de obra. Agua para construcción</v>
      </c>
      <c r="C25" s="340"/>
      <c r="D25" s="13">
        <f t="shared" si="7"/>
        <v>0</v>
      </c>
      <c r="E25" s="49"/>
      <c r="F25" s="105"/>
      <c r="G25" s="105"/>
      <c r="H25" s="105"/>
      <c r="I25" s="105"/>
      <c r="J25" s="105"/>
      <c r="K25" s="105"/>
      <c r="L25" s="105"/>
      <c r="M25" s="105"/>
      <c r="N25" s="105"/>
      <c r="O25" s="105"/>
      <c r="P25" s="105"/>
      <c r="Q25" s="105"/>
      <c r="R25" s="19"/>
      <c r="S25" s="18">
        <f t="shared" si="8"/>
        <v>0</v>
      </c>
    </row>
    <row r="26" spans="1:19" ht="20.100000000000001" customHeight="1" x14ac:dyDescent="0.25">
      <c r="A26" s="51" t="str">
        <f>CyP!A31</f>
        <v>1.3.3</v>
      </c>
      <c r="B26" s="339" t="str">
        <f t="shared" si="6"/>
        <v>Medidas de Seguridad</v>
      </c>
      <c r="C26" s="340"/>
      <c r="D26" s="13">
        <f t="shared" si="7"/>
        <v>0</v>
      </c>
      <c r="E26" s="49"/>
      <c r="F26" s="105"/>
      <c r="G26" s="105"/>
      <c r="H26" s="105"/>
      <c r="I26" s="105"/>
      <c r="J26" s="105"/>
      <c r="K26" s="105"/>
      <c r="L26" s="105"/>
      <c r="M26" s="105"/>
      <c r="N26" s="105"/>
      <c r="O26" s="105"/>
      <c r="P26" s="105"/>
      <c r="Q26" s="105"/>
      <c r="R26" s="19"/>
      <c r="S26" s="18">
        <f t="shared" si="8"/>
        <v>0</v>
      </c>
    </row>
    <row r="27" spans="1:19" ht="20.100000000000001" customHeight="1" x14ac:dyDescent="0.25">
      <c r="A27" s="51" t="str">
        <f>CyP!A32</f>
        <v>1.4</v>
      </c>
      <c r="B27" s="339" t="str">
        <f t="shared" si="6"/>
        <v>Cumplimiento Plan de Gestión Ambiental y Social. Condiciones de Higiene y Seguridad</v>
      </c>
      <c r="C27" s="340"/>
      <c r="D27" s="13">
        <f t="shared" si="7"/>
        <v>0</v>
      </c>
      <c r="E27" s="49"/>
      <c r="F27" s="105"/>
      <c r="G27" s="105"/>
      <c r="H27" s="105"/>
      <c r="I27" s="105"/>
      <c r="J27" s="105"/>
      <c r="K27" s="105"/>
      <c r="L27" s="105"/>
      <c r="M27" s="105"/>
      <c r="N27" s="105"/>
      <c r="O27" s="105"/>
      <c r="P27" s="105"/>
      <c r="Q27" s="105"/>
      <c r="R27" s="19"/>
      <c r="S27" s="18">
        <f t="shared" si="8"/>
        <v>0</v>
      </c>
    </row>
    <row r="28" spans="1:19" ht="20.100000000000001" customHeight="1" x14ac:dyDescent="0.25">
      <c r="A28" s="51" t="str">
        <f>CyP!A33</f>
        <v>1.4.1</v>
      </c>
      <c r="B28" s="339" t="str">
        <f t="shared" si="6"/>
        <v>Plan de Manejo Ambiental</v>
      </c>
      <c r="C28" s="340"/>
      <c r="D28" s="13">
        <f t="shared" si="7"/>
        <v>0</v>
      </c>
      <c r="E28" s="49"/>
      <c r="F28" s="105"/>
      <c r="G28" s="105"/>
      <c r="H28" s="105"/>
      <c r="I28" s="105"/>
      <c r="J28" s="105"/>
      <c r="K28" s="105"/>
      <c r="L28" s="105"/>
      <c r="M28" s="105"/>
      <c r="N28" s="105"/>
      <c r="O28" s="105"/>
      <c r="P28" s="105"/>
      <c r="Q28" s="105"/>
      <c r="R28" s="19"/>
      <c r="S28" s="18">
        <f t="shared" si="8"/>
        <v>0</v>
      </c>
    </row>
    <row r="29" spans="1:19" ht="20.100000000000001" customHeight="1" x14ac:dyDescent="0.25">
      <c r="A29" s="51" t="str">
        <f>CyP!A34</f>
        <v>1.4.2</v>
      </c>
      <c r="B29" s="339" t="str">
        <f t="shared" si="6"/>
        <v>Permiso Ambiental</v>
      </c>
      <c r="C29" s="340"/>
      <c r="D29" s="13">
        <f t="shared" si="7"/>
        <v>0</v>
      </c>
      <c r="E29" s="49"/>
      <c r="F29" s="105"/>
      <c r="G29" s="105"/>
      <c r="H29" s="105"/>
      <c r="I29" s="105"/>
      <c r="J29" s="105"/>
      <c r="K29" s="105"/>
      <c r="L29" s="105"/>
      <c r="M29" s="105"/>
      <c r="N29" s="105"/>
      <c r="O29" s="105"/>
      <c r="P29" s="105"/>
      <c r="Q29" s="105"/>
      <c r="R29" s="19"/>
      <c r="S29" s="18">
        <f t="shared" si="8"/>
        <v>0</v>
      </c>
    </row>
    <row r="30" spans="1:19" ht="20.100000000000001" customHeight="1" x14ac:dyDescent="0.25">
      <c r="A30" s="51" t="str">
        <f>CyP!A35</f>
        <v>1.4.3</v>
      </c>
      <c r="B30" s="339" t="str">
        <f t="shared" si="6"/>
        <v>Seguimiento Pmas</v>
      </c>
      <c r="C30" s="340"/>
      <c r="D30" s="13">
        <f t="shared" si="7"/>
        <v>0</v>
      </c>
      <c r="E30" s="49"/>
      <c r="F30" s="105"/>
      <c r="G30" s="105"/>
      <c r="H30" s="105"/>
      <c r="I30" s="105"/>
      <c r="J30" s="105"/>
      <c r="K30" s="105"/>
      <c r="L30" s="105"/>
      <c r="M30" s="105"/>
      <c r="N30" s="105"/>
      <c r="O30" s="105"/>
      <c r="P30" s="105"/>
      <c r="Q30" s="105"/>
      <c r="R30" s="19"/>
      <c r="S30" s="18">
        <f t="shared" si="8"/>
        <v>0</v>
      </c>
    </row>
    <row r="31" spans="1:19" ht="20.100000000000001" customHeight="1" x14ac:dyDescent="0.25">
      <c r="A31" s="51">
        <f>CyP!A36</f>
        <v>2</v>
      </c>
      <c r="B31" s="339" t="str">
        <f t="shared" si="6"/>
        <v>MOVIMIENTO DE SUELOS</v>
      </c>
      <c r="C31" s="340"/>
      <c r="D31" s="13">
        <f t="shared" si="7"/>
        <v>0</v>
      </c>
      <c r="E31" s="49"/>
      <c r="F31" s="105"/>
      <c r="G31" s="105"/>
      <c r="H31" s="105"/>
      <c r="I31" s="105"/>
      <c r="J31" s="105"/>
      <c r="K31" s="105"/>
      <c r="L31" s="105"/>
      <c r="M31" s="105"/>
      <c r="N31" s="105"/>
      <c r="O31" s="105"/>
      <c r="P31" s="105"/>
      <c r="Q31" s="105"/>
      <c r="R31" s="19"/>
      <c r="S31" s="18">
        <f t="shared" si="8"/>
        <v>0</v>
      </c>
    </row>
    <row r="32" spans="1:19" ht="20.100000000000001" customHeight="1" x14ac:dyDescent="0.25">
      <c r="A32" s="51" t="str">
        <f>CyP!A37</f>
        <v>2.1</v>
      </c>
      <c r="B32" s="339" t="str">
        <f t="shared" si="6"/>
        <v>Terraplenamientos, Rellenos y Compactación</v>
      </c>
      <c r="C32" s="340"/>
      <c r="D32" s="13">
        <f t="shared" si="7"/>
        <v>0</v>
      </c>
      <c r="E32" s="49"/>
      <c r="F32" s="105"/>
      <c r="G32" s="105"/>
      <c r="H32" s="105"/>
      <c r="I32" s="105"/>
      <c r="J32" s="105"/>
      <c r="K32" s="105"/>
      <c r="L32" s="105"/>
      <c r="M32" s="105"/>
      <c r="N32" s="105"/>
      <c r="O32" s="105"/>
      <c r="P32" s="105"/>
      <c r="Q32" s="105"/>
      <c r="R32" s="19"/>
      <c r="S32" s="18">
        <f t="shared" si="8"/>
        <v>0</v>
      </c>
    </row>
    <row r="33" spans="1:19" ht="20.100000000000001" customHeight="1" x14ac:dyDescent="0.25">
      <c r="A33" s="51" t="str">
        <f>CyP!A38</f>
        <v>2.1.1</v>
      </c>
      <c r="B33" s="339" t="str">
        <f t="shared" si="6"/>
        <v>Relleno Bajo Contrapiso</v>
      </c>
      <c r="C33" s="340"/>
      <c r="D33" s="13">
        <f t="shared" si="7"/>
        <v>0</v>
      </c>
      <c r="E33" s="49"/>
      <c r="F33" s="105"/>
      <c r="G33" s="105"/>
      <c r="H33" s="105"/>
      <c r="I33" s="105"/>
      <c r="J33" s="105"/>
      <c r="K33" s="105"/>
      <c r="L33" s="105"/>
      <c r="M33" s="105"/>
      <c r="N33" s="105"/>
      <c r="O33" s="105"/>
      <c r="P33" s="105"/>
      <c r="Q33" s="105"/>
      <c r="R33" s="19"/>
      <c r="S33" s="18">
        <f t="shared" si="8"/>
        <v>0</v>
      </c>
    </row>
    <row r="34" spans="1:19" ht="20.100000000000001" customHeight="1" x14ac:dyDescent="0.25">
      <c r="A34" s="51" t="str">
        <f>CyP!A39</f>
        <v>2.1.2</v>
      </c>
      <c r="B34" s="339" t="str">
        <f t="shared" si="6"/>
        <v>Relleno de Zanjas y Conductos</v>
      </c>
      <c r="C34" s="340"/>
      <c r="D34" s="13">
        <f t="shared" si="7"/>
        <v>0</v>
      </c>
      <c r="E34" s="49"/>
      <c r="F34" s="105"/>
      <c r="G34" s="105"/>
      <c r="H34" s="105"/>
      <c r="I34" s="105"/>
      <c r="J34" s="105"/>
      <c r="K34" s="105"/>
      <c r="L34" s="105"/>
      <c r="M34" s="105"/>
      <c r="N34" s="105"/>
      <c r="O34" s="105"/>
      <c r="P34" s="105"/>
      <c r="Q34" s="105"/>
      <c r="R34" s="19"/>
      <c r="S34" s="18">
        <f t="shared" si="8"/>
        <v>0</v>
      </c>
    </row>
    <row r="35" spans="1:19" ht="20.100000000000001" customHeight="1" x14ac:dyDescent="0.25">
      <c r="A35" s="51" t="str">
        <f>CyP!A40</f>
        <v>2.1.3</v>
      </c>
      <c r="B35" s="339" t="str">
        <f t="shared" si="6"/>
        <v>Nivelación del Terreno</v>
      </c>
      <c r="C35" s="340"/>
      <c r="D35" s="13">
        <f t="shared" si="7"/>
        <v>0</v>
      </c>
      <c r="E35" s="49"/>
      <c r="F35" s="105"/>
      <c r="G35" s="105"/>
      <c r="H35" s="105"/>
      <c r="I35" s="105"/>
      <c r="J35" s="105"/>
      <c r="K35" s="105"/>
      <c r="L35" s="105"/>
      <c r="M35" s="105"/>
      <c r="N35" s="105"/>
      <c r="O35" s="105"/>
      <c r="P35" s="105"/>
      <c r="Q35" s="105"/>
      <c r="R35" s="19"/>
      <c r="S35" s="18">
        <f t="shared" si="8"/>
        <v>0</v>
      </c>
    </row>
    <row r="36" spans="1:19" ht="20.100000000000001" customHeight="1" x14ac:dyDescent="0.25">
      <c r="A36" s="51" t="str">
        <f>CyP!A41</f>
        <v>2.1.4</v>
      </c>
      <c r="B36" s="339" t="str">
        <f t="shared" si="6"/>
        <v xml:space="preserve">Terraplenamientos  </v>
      </c>
      <c r="C36" s="340"/>
      <c r="D36" s="13">
        <f t="shared" si="7"/>
        <v>0</v>
      </c>
      <c r="E36" s="49"/>
      <c r="F36" s="105"/>
      <c r="G36" s="105"/>
      <c r="H36" s="105"/>
      <c r="I36" s="105"/>
      <c r="J36" s="105"/>
      <c r="K36" s="105"/>
      <c r="L36" s="105"/>
      <c r="M36" s="105"/>
      <c r="N36" s="105"/>
      <c r="O36" s="105"/>
      <c r="P36" s="105"/>
      <c r="Q36" s="105"/>
      <c r="R36" s="19"/>
      <c r="S36" s="18">
        <f t="shared" si="8"/>
        <v>0</v>
      </c>
    </row>
    <row r="37" spans="1:19" ht="20.100000000000001" customHeight="1" x14ac:dyDescent="0.25">
      <c r="A37" s="51" t="str">
        <f>CyP!A42</f>
        <v>2.2</v>
      </c>
      <c r="B37" s="339" t="str">
        <f t="shared" si="6"/>
        <v>Excavacion para fundaciones</v>
      </c>
      <c r="C37" s="340"/>
      <c r="D37" s="13">
        <f t="shared" si="7"/>
        <v>0</v>
      </c>
      <c r="E37" s="49"/>
      <c r="F37" s="105"/>
      <c r="G37" s="105"/>
      <c r="H37" s="105"/>
      <c r="I37" s="105"/>
      <c r="J37" s="105"/>
      <c r="K37" s="105"/>
      <c r="L37" s="105"/>
      <c r="M37" s="105"/>
      <c r="N37" s="105"/>
      <c r="O37" s="105"/>
      <c r="P37" s="105"/>
      <c r="Q37" s="105"/>
      <c r="R37" s="19"/>
      <c r="S37" s="18">
        <f t="shared" si="8"/>
        <v>0</v>
      </c>
    </row>
    <row r="38" spans="1:19" ht="20.100000000000001" customHeight="1" x14ac:dyDescent="0.25">
      <c r="A38" s="51">
        <f>CyP!A43</f>
        <v>3</v>
      </c>
      <c r="B38" s="339" t="str">
        <f t="shared" si="6"/>
        <v>ESTRUCTURA RESISTENTE</v>
      </c>
      <c r="C38" s="340"/>
      <c r="D38" s="13">
        <f t="shared" si="7"/>
        <v>0</v>
      </c>
      <c r="E38" s="49"/>
      <c r="F38" s="105"/>
      <c r="G38" s="105"/>
      <c r="H38" s="105"/>
      <c r="I38" s="105"/>
      <c r="J38" s="105"/>
      <c r="K38" s="105"/>
      <c r="L38" s="105"/>
      <c r="M38" s="105"/>
      <c r="N38" s="105"/>
      <c r="O38" s="105"/>
      <c r="P38" s="105"/>
      <c r="Q38" s="105"/>
      <c r="R38" s="19"/>
      <c r="S38" s="18">
        <f t="shared" si="8"/>
        <v>0</v>
      </c>
    </row>
    <row r="39" spans="1:19" ht="20.100000000000001" customHeight="1" x14ac:dyDescent="0.25">
      <c r="A39" s="51" t="str">
        <f>CyP!A44</f>
        <v>3.1</v>
      </c>
      <c r="B39" s="339" t="str">
        <f t="shared" si="6"/>
        <v>Estructura de Hº Aº</v>
      </c>
      <c r="C39" s="340"/>
      <c r="D39" s="13">
        <f t="shared" si="7"/>
        <v>0</v>
      </c>
      <c r="E39" s="49"/>
      <c r="F39" s="105"/>
      <c r="G39" s="105"/>
      <c r="H39" s="105"/>
      <c r="I39" s="105"/>
      <c r="J39" s="105"/>
      <c r="K39" s="105"/>
      <c r="L39" s="105"/>
      <c r="M39" s="105"/>
      <c r="N39" s="105"/>
      <c r="O39" s="105"/>
      <c r="P39" s="105"/>
      <c r="Q39" s="105"/>
      <c r="R39" s="19"/>
      <c r="S39" s="18">
        <f t="shared" si="8"/>
        <v>0</v>
      </c>
    </row>
    <row r="40" spans="1:19" ht="20.100000000000001" customHeight="1" x14ac:dyDescent="0.25">
      <c r="A40" s="51" t="str">
        <f>CyP!A45</f>
        <v>3.1.1</v>
      </c>
      <c r="B40" s="339" t="str">
        <f t="shared" si="6"/>
        <v>Hormigones de limpieza y no resistentes</v>
      </c>
      <c r="C40" s="340"/>
      <c r="D40" s="13">
        <f t="shared" si="7"/>
        <v>0</v>
      </c>
      <c r="E40" s="49"/>
      <c r="F40" s="105"/>
      <c r="G40" s="105"/>
      <c r="H40" s="105"/>
      <c r="I40" s="105"/>
      <c r="J40" s="105"/>
      <c r="K40" s="105"/>
      <c r="L40" s="105"/>
      <c r="M40" s="105"/>
      <c r="N40" s="105"/>
      <c r="O40" s="105"/>
      <c r="P40" s="105"/>
      <c r="Q40" s="105"/>
      <c r="R40" s="19"/>
      <c r="S40" s="18">
        <f t="shared" si="8"/>
        <v>0</v>
      </c>
    </row>
    <row r="41" spans="1:19" ht="20.100000000000001" customHeight="1" x14ac:dyDescent="0.25">
      <c r="A41" s="51" t="str">
        <f>CyP!A46</f>
        <v>3.1.4</v>
      </c>
      <c r="B41" s="339" t="str">
        <f t="shared" si="6"/>
        <v>Hormigones para plateas, zapatas, bases y vigas de fundación</v>
      </c>
      <c r="C41" s="340"/>
      <c r="D41" s="13">
        <f t="shared" si="7"/>
        <v>0</v>
      </c>
      <c r="E41" s="49"/>
      <c r="F41" s="105"/>
      <c r="G41" s="105"/>
      <c r="H41" s="105"/>
      <c r="I41" s="105"/>
      <c r="J41" s="105"/>
      <c r="K41" s="105"/>
      <c r="L41" s="105"/>
      <c r="M41" s="105"/>
      <c r="N41" s="105"/>
      <c r="O41" s="105"/>
      <c r="P41" s="105"/>
      <c r="Q41" s="105"/>
      <c r="R41" s="19"/>
      <c r="S41" s="18">
        <f t="shared" si="8"/>
        <v>0</v>
      </c>
    </row>
    <row r="42" spans="1:19" ht="20.100000000000001" customHeight="1" x14ac:dyDescent="0.25">
      <c r="A42" s="51" t="str">
        <f>CyP!A47</f>
        <v>3.1.5</v>
      </c>
      <c r="B42" s="339" t="str">
        <f t="shared" si="6"/>
        <v>Hormigones para vigas de arriostramiento</v>
      </c>
      <c r="C42" s="340"/>
      <c r="D42" s="13">
        <f t="shared" si="7"/>
        <v>0</v>
      </c>
      <c r="E42" s="49"/>
      <c r="F42" s="105"/>
      <c r="G42" s="105"/>
      <c r="H42" s="105"/>
      <c r="I42" s="105"/>
      <c r="J42" s="105"/>
      <c r="K42" s="105"/>
      <c r="L42" s="105"/>
      <c r="M42" s="105"/>
      <c r="N42" s="105"/>
      <c r="O42" s="105"/>
      <c r="P42" s="105"/>
      <c r="Q42" s="105"/>
      <c r="R42" s="19"/>
      <c r="S42" s="18">
        <f t="shared" si="8"/>
        <v>0</v>
      </c>
    </row>
    <row r="43" spans="1:19" ht="20.100000000000001" customHeight="1" x14ac:dyDescent="0.25">
      <c r="A43" s="51" t="str">
        <f>CyP!A48</f>
        <v>3.1.6</v>
      </c>
      <c r="B43" s="339" t="str">
        <f t="shared" si="6"/>
        <v>Hormigones para columnas de carga</v>
      </c>
      <c r="C43" s="340"/>
      <c r="D43" s="13">
        <f t="shared" si="7"/>
        <v>0</v>
      </c>
      <c r="E43" s="49"/>
      <c r="F43" s="105"/>
      <c r="G43" s="105"/>
      <c r="H43" s="105"/>
      <c r="I43" s="105"/>
      <c r="J43" s="105"/>
      <c r="K43" s="105"/>
      <c r="L43" s="105"/>
      <c r="M43" s="105"/>
      <c r="N43" s="105"/>
      <c r="O43" s="105"/>
      <c r="P43" s="105"/>
      <c r="Q43" s="105"/>
      <c r="R43" s="19"/>
      <c r="S43" s="18">
        <f t="shared" si="8"/>
        <v>0</v>
      </c>
    </row>
    <row r="44" spans="1:19" ht="20.100000000000001" customHeight="1" x14ac:dyDescent="0.25">
      <c r="A44" s="51" t="str">
        <f>CyP!A49</f>
        <v>3.1.7</v>
      </c>
      <c r="B44" s="339" t="str">
        <f t="shared" si="6"/>
        <v>Hormigones para columnas de encadenado</v>
      </c>
      <c r="C44" s="340"/>
      <c r="D44" s="13">
        <f t="shared" si="7"/>
        <v>0</v>
      </c>
      <c r="E44" s="49"/>
      <c r="F44" s="105"/>
      <c r="G44" s="105"/>
      <c r="H44" s="105"/>
      <c r="I44" s="105"/>
      <c r="J44" s="105"/>
      <c r="K44" s="105"/>
      <c r="L44" s="105"/>
      <c r="M44" s="105"/>
      <c r="N44" s="105"/>
      <c r="O44" s="105"/>
      <c r="P44" s="105"/>
      <c r="Q44" s="105"/>
      <c r="R44" s="19"/>
      <c r="S44" s="18">
        <f t="shared" si="8"/>
        <v>0</v>
      </c>
    </row>
    <row r="45" spans="1:19" ht="20.100000000000001" customHeight="1" x14ac:dyDescent="0.25">
      <c r="A45" s="51" t="str">
        <f>CyP!A50</f>
        <v>3.1.8</v>
      </c>
      <c r="B45" s="339" t="str">
        <f t="shared" ref="B45:B76" si="9">IFERROR(VLOOKUP(A45,Tabla_CyP,2,FALSE),"")</f>
        <v>Hormigones para vigas  de carga</v>
      </c>
      <c r="C45" s="340"/>
      <c r="D45" s="13">
        <f t="shared" ref="D45:D76"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5">
      <c r="A46" s="51" t="str">
        <f>CyP!A51</f>
        <v>3.1.9</v>
      </c>
      <c r="B46" s="339" t="str">
        <f t="shared" si="9"/>
        <v>Hormigones para vigas de encadenado</v>
      </c>
      <c r="C46" s="340"/>
      <c r="D46" s="13">
        <f t="shared"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5">
      <c r="A47" s="51" t="str">
        <f>CyP!A52</f>
        <v>3.1.10</v>
      </c>
      <c r="B47" s="339" t="str">
        <f t="shared" si="9"/>
        <v>Hormigones para losas</v>
      </c>
      <c r="C47" s="340"/>
      <c r="D47" s="13">
        <f t="shared"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5">
      <c r="A48" s="51" t="str">
        <f>CyP!A53</f>
        <v>3.2</v>
      </c>
      <c r="B48" s="339" t="str">
        <f t="shared" si="9"/>
        <v>Estructuras  metálicas</v>
      </c>
      <c r="C48" s="340"/>
      <c r="D48" s="13">
        <f t="shared"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5">
      <c r="A49" s="51" t="str">
        <f>CyP!A54</f>
        <v>3.2.1</v>
      </c>
      <c r="B49" s="339" t="str">
        <f t="shared" si="9"/>
        <v>Vigas, correas, y cerramiento</v>
      </c>
      <c r="C49" s="340"/>
      <c r="D49" s="13">
        <f t="shared"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5">
      <c r="A50" s="51" t="str">
        <f>CyP!A55</f>
        <v>3.2.2</v>
      </c>
      <c r="B50" s="339" t="str">
        <f t="shared" si="9"/>
        <v>Estructura metálica de Torre de Tanque</v>
      </c>
      <c r="C50" s="340"/>
      <c r="D50" s="13">
        <f t="shared"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5">
      <c r="A51" s="51" t="str">
        <f>CyP!A56</f>
        <v>3.2.4</v>
      </c>
      <c r="B51" s="339" t="str">
        <f t="shared" si="9"/>
        <v>Pérgolas metálicas</v>
      </c>
      <c r="C51" s="340"/>
      <c r="D51" s="13">
        <f t="shared"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5">
      <c r="A52" s="51">
        <f>CyP!A57</f>
        <v>4</v>
      </c>
      <c r="B52" s="339" t="str">
        <f t="shared" si="9"/>
        <v xml:space="preserve"> ALBAÑILERÍA</v>
      </c>
      <c r="C52" s="340"/>
      <c r="D52" s="13">
        <f t="shared"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5">
      <c r="A53" s="51" t="str">
        <f>CyP!A58</f>
        <v>4.1</v>
      </c>
      <c r="B53" s="339" t="str">
        <f t="shared" si="9"/>
        <v>Muros</v>
      </c>
      <c r="C53" s="340"/>
      <c r="D53" s="13">
        <f t="shared"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5">
      <c r="A54" s="51" t="str">
        <f>CyP!A59</f>
        <v>4.1.3</v>
      </c>
      <c r="B54" s="339" t="str">
        <f t="shared" si="9"/>
        <v>Mamposterías  de 0,20 m</v>
      </c>
      <c r="C54" s="340"/>
      <c r="D54" s="13">
        <f t="shared"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5">
      <c r="A55" s="51" t="str">
        <f>CyP!A60</f>
        <v>4.2</v>
      </c>
      <c r="B55" s="339" t="str">
        <f t="shared" si="9"/>
        <v>Tabiques</v>
      </c>
      <c r="C55" s="340"/>
      <c r="D55" s="13">
        <f t="shared"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5">
      <c r="A56" s="51" t="str">
        <f>CyP!A61</f>
        <v>4.2.2</v>
      </c>
      <c r="B56" s="339" t="str">
        <f t="shared" si="9"/>
        <v>Tabiques de  Hº Aº</v>
      </c>
      <c r="C56" s="340"/>
      <c r="D56" s="13">
        <f t="shared"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5">
      <c r="A57" s="51" t="str">
        <f>CyP!A62</f>
        <v>4.4</v>
      </c>
      <c r="B57" s="339" t="str">
        <f t="shared" si="9"/>
        <v>Aislaciones</v>
      </c>
      <c r="C57" s="340"/>
      <c r="D57" s="13">
        <f t="shared"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5">
      <c r="A58" s="51" t="str">
        <f>CyP!A63</f>
        <v>4.4.1</v>
      </c>
      <c r="B58" s="339" t="str">
        <f t="shared" si="9"/>
        <v>Capa Aisladora Horizontal y Vertical</v>
      </c>
      <c r="C58" s="340"/>
      <c r="D58" s="13">
        <f t="shared"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5">
      <c r="A59" s="51" t="str">
        <f>CyP!A64</f>
        <v>4.5</v>
      </c>
      <c r="B59" s="339" t="str">
        <f t="shared" si="9"/>
        <v>Revoques</v>
      </c>
      <c r="C59" s="340"/>
      <c r="D59" s="13">
        <f t="shared"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5">
      <c r="A60" s="51" t="str">
        <f>CyP!A65</f>
        <v>4.5.1</v>
      </c>
      <c r="B60" s="339" t="str">
        <f t="shared" si="9"/>
        <v>Jaharro a la cal  interior y exterior</v>
      </c>
      <c r="C60" s="340"/>
      <c r="D60" s="13">
        <f t="shared"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5">
      <c r="A61" s="51" t="str">
        <f>CyP!A66</f>
        <v>4.5.2</v>
      </c>
      <c r="B61" s="339" t="str">
        <f t="shared" si="9"/>
        <v>Revoque  impermeable</v>
      </c>
      <c r="C61" s="340"/>
      <c r="D61" s="13">
        <f t="shared"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5">
      <c r="A62" s="51" t="str">
        <f>CyP!A67</f>
        <v>4.5.3</v>
      </c>
      <c r="B62" s="339" t="str">
        <f t="shared" si="9"/>
        <v>Jaharro bajo revestimiento</v>
      </c>
      <c r="C62" s="340"/>
      <c r="D62" s="13">
        <f t="shared"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5">
      <c r="A63" s="51" t="str">
        <f>CyP!A68</f>
        <v>4.5.4</v>
      </c>
      <c r="B63" s="339" t="str">
        <f t="shared" si="9"/>
        <v>Enlucidos</v>
      </c>
      <c r="C63" s="340"/>
      <c r="D63" s="13">
        <f t="shared"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5">
      <c r="A64" s="51" t="str">
        <f>CyP!A69</f>
        <v>4.6</v>
      </c>
      <c r="B64" s="339" t="str">
        <f t="shared" si="9"/>
        <v>Contrapisos</v>
      </c>
      <c r="C64" s="340"/>
      <c r="D64" s="13">
        <f t="shared"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5">
      <c r="A65" s="51" t="str">
        <f>CyP!A70</f>
        <v>4.6.2</v>
      </c>
      <c r="B65" s="339" t="str">
        <f t="shared" si="9"/>
        <v>De hormigón armado</v>
      </c>
      <c r="C65" s="340"/>
      <c r="D65" s="13">
        <f t="shared"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5">
      <c r="A66" s="51" t="str">
        <f>CyP!A71</f>
        <v>4.7</v>
      </c>
      <c r="B66" s="339" t="str">
        <f t="shared" si="9"/>
        <v>Antepechos</v>
      </c>
      <c r="C66" s="340"/>
      <c r="D66" s="13">
        <f t="shared"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5">
      <c r="A67" s="51" t="str">
        <f>CyP!A72</f>
        <v>4.7.1</v>
      </c>
      <c r="B67" s="339" t="str">
        <f t="shared" si="9"/>
        <v>De hormigón</v>
      </c>
      <c r="C67" s="340"/>
      <c r="D67" s="13">
        <f t="shared"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5">
      <c r="A68" s="51">
        <f>CyP!A73</f>
        <v>5</v>
      </c>
      <c r="B68" s="339" t="str">
        <f t="shared" si="9"/>
        <v xml:space="preserve"> REVESTIMIENTOS</v>
      </c>
      <c r="C68" s="340"/>
      <c r="D68" s="13">
        <f t="shared"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5">
      <c r="A69" s="51" t="str">
        <f>CyP!A74</f>
        <v>5.1</v>
      </c>
      <c r="B69" s="339" t="str">
        <f t="shared" si="9"/>
        <v>Cerámico</v>
      </c>
      <c r="C69" s="340"/>
      <c r="D69" s="13">
        <f t="shared"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5">
      <c r="A70" s="51" t="str">
        <f>CyP!A75</f>
        <v>5.6</v>
      </c>
      <c r="B70" s="339" t="str">
        <f t="shared" si="9"/>
        <v>Acrílico con color incorporado</v>
      </c>
      <c r="C70" s="340"/>
      <c r="D70" s="13">
        <f t="shared"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5">
      <c r="A71" s="51">
        <f>CyP!A76</f>
        <v>6</v>
      </c>
      <c r="B71" s="339" t="str">
        <f t="shared" si="9"/>
        <v xml:space="preserve"> PISOS Y ZÓCALOS</v>
      </c>
      <c r="C71" s="340"/>
      <c r="D71" s="13">
        <f t="shared"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5">
      <c r="A72" s="51" t="str">
        <f>CyP!A77</f>
        <v>6.1</v>
      </c>
      <c r="B72" s="339" t="str">
        <f t="shared" si="9"/>
        <v>Pisos Interiores</v>
      </c>
      <c r="C72" s="340"/>
      <c r="D72" s="13">
        <f t="shared"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5">
      <c r="A73" s="51" t="str">
        <f>CyP!A78</f>
        <v>6.1.1</v>
      </c>
      <c r="B73" s="339" t="str">
        <f t="shared" si="9"/>
        <v>De hormigón</v>
      </c>
      <c r="C73" s="340"/>
      <c r="D73" s="13">
        <f t="shared"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5">
      <c r="A74" s="51" t="str">
        <f>CyP!A79</f>
        <v>6.1.2</v>
      </c>
      <c r="B74" s="339" t="str">
        <f t="shared" si="9"/>
        <v>Pisos de mosaico granítico (0,30 x 0,30)</v>
      </c>
      <c r="C74" s="340"/>
      <c r="D74" s="13">
        <f t="shared"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5">
      <c r="A75" s="51" t="str">
        <f>CyP!A80</f>
        <v>6.1.7</v>
      </c>
      <c r="B75" s="339" t="str">
        <f t="shared" si="9"/>
        <v>Zócalos graníticos (0,07x0,30)</v>
      </c>
      <c r="C75" s="340"/>
      <c r="D75" s="13">
        <f t="shared"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5">
      <c r="A76" s="51" t="str">
        <f>CyP!A81</f>
        <v>6.1.10</v>
      </c>
      <c r="B76" s="339" t="str">
        <f t="shared" si="9"/>
        <v>Zócalo cementicio</v>
      </c>
      <c r="C76" s="340"/>
      <c r="D76" s="13">
        <f t="shared"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5">
      <c r="A77" s="51" t="str">
        <f>CyP!A82</f>
        <v>6.1.12</v>
      </c>
      <c r="B77" s="339" t="str">
        <f t="shared" ref="B77:B211" si="12">IFERROR(VLOOKUP(A77,Tabla_CyP,2,FALSE),"")</f>
        <v>Umbrales y solías</v>
      </c>
      <c r="C77" s="340"/>
      <c r="D77" s="13">
        <f t="shared" ref="D77:D108"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5">
      <c r="A78" s="51" t="str">
        <f>CyP!A83</f>
        <v>6.2</v>
      </c>
      <c r="B78" s="339" t="str">
        <f t="shared" si="12"/>
        <v>Pisos Exteriores</v>
      </c>
      <c r="C78" s="340"/>
      <c r="D78" s="13">
        <f t="shared"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5">
      <c r="A79" s="51" t="str">
        <f>CyP!A84</f>
        <v>6.2.1</v>
      </c>
      <c r="B79" s="339" t="str">
        <f t="shared" si="12"/>
        <v>De hormigón armado fratasado</v>
      </c>
      <c r="C79" s="340"/>
      <c r="D79" s="13">
        <f t="shared"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5">
      <c r="A80" s="51" t="str">
        <f>CyP!A85</f>
        <v>6.2.2</v>
      </c>
      <c r="B80" s="339" t="str">
        <f t="shared" si="12"/>
        <v>De hormigón fratazado</v>
      </c>
      <c r="C80" s="340"/>
      <c r="D80" s="13">
        <f t="shared"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5">
      <c r="A81" s="51" t="str">
        <f>CyP!A86</f>
        <v>6.2.3</v>
      </c>
      <c r="B81" s="339" t="str">
        <f t="shared" si="12"/>
        <v>Piso consolidado de grancilla + fillet</v>
      </c>
      <c r="C81" s="340"/>
      <c r="D81" s="13">
        <f t="shared"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5">
      <c r="A82" s="51" t="str">
        <f>CyP!A87</f>
        <v>6.2.9</v>
      </c>
      <c r="B82" s="339" t="str">
        <f t="shared" si="12"/>
        <v>Zocalo exterior rehundido</v>
      </c>
      <c r="C82" s="340"/>
      <c r="D82" s="13">
        <f t="shared"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5">
      <c r="A83" s="51">
        <f>CyP!A88</f>
        <v>7</v>
      </c>
      <c r="B83" s="339" t="str">
        <f t="shared" si="12"/>
        <v xml:space="preserve"> MARMOLERÍA</v>
      </c>
      <c r="C83" s="340"/>
      <c r="D83" s="13">
        <f t="shared"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5">
      <c r="A84" s="51" t="str">
        <f>CyP!A89</f>
        <v>7.1</v>
      </c>
      <c r="B84" s="339" t="str">
        <f t="shared" si="12"/>
        <v>Mesadas de granito natural</v>
      </c>
      <c r="C84" s="340"/>
      <c r="D84" s="13">
        <f t="shared"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5">
      <c r="A85" s="51">
        <f>CyP!A90</f>
        <v>8</v>
      </c>
      <c r="B85" s="339" t="str">
        <f t="shared" si="12"/>
        <v xml:space="preserve"> CUBIERTAS Y TECHOS</v>
      </c>
      <c r="C85" s="340"/>
      <c r="D85" s="13">
        <f t="shared"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5">
      <c r="A86" s="51" t="str">
        <f>CyP!A91</f>
        <v>8.1</v>
      </c>
      <c r="B86" s="339" t="str">
        <f t="shared" si="12"/>
        <v>Sobre losa de hormigón armado</v>
      </c>
      <c r="C86" s="340"/>
      <c r="D86" s="13">
        <f t="shared"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5">
      <c r="A87" s="51" t="str">
        <f>CyP!A92</f>
        <v>8.2</v>
      </c>
      <c r="B87" s="339" t="str">
        <f t="shared" si="12"/>
        <v>Cubiertas metálicas (incluída aislaciones)</v>
      </c>
      <c r="C87" s="340"/>
      <c r="D87" s="13">
        <f t="shared"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5">
      <c r="A88" s="51">
        <f>CyP!A93</f>
        <v>9</v>
      </c>
      <c r="B88" s="339" t="str">
        <f t="shared" si="12"/>
        <v xml:space="preserve"> CIELORRASOS</v>
      </c>
      <c r="C88" s="340"/>
      <c r="D88" s="13">
        <f t="shared"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5">
      <c r="A89" s="51" t="str">
        <f>CyP!A94</f>
        <v>9.1</v>
      </c>
      <c r="B89" s="339" t="str">
        <f t="shared" si="12"/>
        <v>Aplicados</v>
      </c>
      <c r="C89" s="340"/>
      <c r="D89" s="13">
        <f t="shared"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5">
      <c r="A90" s="51" t="str">
        <f>CyP!A95</f>
        <v>9.1.1</v>
      </c>
      <c r="B90" s="339" t="str">
        <f t="shared" si="12"/>
        <v>A la cal</v>
      </c>
      <c r="C90" s="340"/>
      <c r="D90" s="13">
        <f t="shared"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5">
      <c r="A91" s="51" t="str">
        <f>CyP!A96</f>
        <v>9.1.2</v>
      </c>
      <c r="B91" s="339" t="str">
        <f t="shared" si="12"/>
        <v>Al yeso</v>
      </c>
      <c r="C91" s="340"/>
      <c r="D91" s="13">
        <f t="shared"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5">
      <c r="A92" s="51">
        <f>CyP!A97</f>
        <v>10</v>
      </c>
      <c r="B92" s="339" t="str">
        <f t="shared" si="12"/>
        <v xml:space="preserve"> CARPINTERÍAS</v>
      </c>
      <c r="C92" s="340"/>
      <c r="D92" s="13">
        <f t="shared"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5">
      <c r="A93" s="51" t="str">
        <f>CyP!A98</f>
        <v>10.1</v>
      </c>
      <c r="B93" s="339" t="str">
        <f t="shared" si="12"/>
        <v>Carpinteria metalica</v>
      </c>
      <c r="C93" s="340"/>
      <c r="D93" s="13">
        <f t="shared"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5">
      <c r="A94" s="51" t="str">
        <f>CyP!A99</f>
        <v>10.1.1</v>
      </c>
      <c r="B94" s="339" t="str">
        <f t="shared" si="12"/>
        <v>Chapa Doblada y herrería</v>
      </c>
      <c r="C94" s="340"/>
      <c r="D94" s="13">
        <f t="shared"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5">
      <c r="A95" s="51" t="str">
        <f>CyP!A100</f>
        <v>10.1.1.1</v>
      </c>
      <c r="B95" s="339" t="str">
        <f t="shared" si="12"/>
        <v>P1</v>
      </c>
      <c r="C95" s="340"/>
      <c r="D95" s="13">
        <f t="shared"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5">
      <c r="A96" s="51" t="str">
        <f>CyP!A101</f>
        <v>10.1.1.2</v>
      </c>
      <c r="B96" s="339" t="str">
        <f t="shared" si="12"/>
        <v>P2</v>
      </c>
      <c r="C96" s="340"/>
      <c r="D96" s="13">
        <f t="shared"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5">
      <c r="A97" s="51" t="str">
        <f>CyP!A102</f>
        <v>10.1.1.3</v>
      </c>
      <c r="B97" s="339" t="str">
        <f t="shared" si="12"/>
        <v>P3</v>
      </c>
      <c r="C97" s="340"/>
      <c r="D97" s="13">
        <f t="shared"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5">
      <c r="A98" s="51" t="str">
        <f>CyP!A103</f>
        <v>10.1.1.4</v>
      </c>
      <c r="B98" s="339" t="str">
        <f t="shared" ref="B98:B161" si="15">IFERROR(VLOOKUP(A98,Tabla_CyP,2,FALSE),"")</f>
        <v>P4</v>
      </c>
      <c r="C98" s="340"/>
      <c r="D98" s="13">
        <f t="shared"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5">
      <c r="A99" s="51" t="str">
        <f>CyP!A104</f>
        <v>10.1.1.5</v>
      </c>
      <c r="B99" s="339" t="str">
        <f t="shared" si="15"/>
        <v>P5</v>
      </c>
      <c r="C99" s="340"/>
      <c r="D99" s="13">
        <f t="shared"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5">
      <c r="A100" s="51" t="str">
        <f>CyP!A105</f>
        <v>10.1.1.6</v>
      </c>
      <c r="B100" s="339" t="str">
        <f t="shared" si="15"/>
        <v>P6</v>
      </c>
      <c r="C100" s="340"/>
      <c r="D100" s="13">
        <f t="shared"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5">
      <c r="A101" s="51" t="str">
        <f>CyP!A106</f>
        <v>10.1.1.7</v>
      </c>
      <c r="B101" s="339" t="str">
        <f t="shared" si="15"/>
        <v>P7</v>
      </c>
      <c r="C101" s="340"/>
      <c r="D101" s="13">
        <f t="shared"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5">
      <c r="A102" s="51" t="str">
        <f>CyP!A107</f>
        <v>10.1.1.8</v>
      </c>
      <c r="B102" s="339" t="str">
        <f t="shared" si="15"/>
        <v>P8</v>
      </c>
      <c r="C102" s="340"/>
      <c r="D102" s="13">
        <f t="shared"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5">
      <c r="A103" s="51" t="str">
        <f>CyP!A108</f>
        <v>10.1.1.9</v>
      </c>
      <c r="B103" s="339" t="str">
        <f t="shared" si="15"/>
        <v>P9</v>
      </c>
      <c r="C103" s="340"/>
      <c r="D103" s="13">
        <f t="shared"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5">
      <c r="A104" s="51" t="str">
        <f>CyP!A109</f>
        <v>10.1.1.10</v>
      </c>
      <c r="B104" s="339" t="str">
        <f t="shared" si="15"/>
        <v>PL</v>
      </c>
      <c r="C104" s="340"/>
      <c r="D104" s="13">
        <f t="shared"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5">
      <c r="A105" s="51" t="str">
        <f>CyP!A110</f>
        <v>10.1.1.11</v>
      </c>
      <c r="B105" s="339" t="str">
        <f t="shared" si="15"/>
        <v>PL1</v>
      </c>
      <c r="C105" s="340"/>
      <c r="D105" s="13">
        <f t="shared"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5">
      <c r="A106" s="51" t="str">
        <f>CyP!A111</f>
        <v>10.1.1.12</v>
      </c>
      <c r="B106" s="339" t="str">
        <f t="shared" si="15"/>
        <v>V2</v>
      </c>
      <c r="C106" s="340"/>
      <c r="D106" s="13">
        <f t="shared"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5">
      <c r="A107" s="51" t="str">
        <f>CyP!A112</f>
        <v>10.1.1.13</v>
      </c>
      <c r="B107" s="339" t="str">
        <f t="shared" si="15"/>
        <v>V3</v>
      </c>
      <c r="C107" s="340"/>
      <c r="D107" s="13">
        <f t="shared"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5">
      <c r="A108" s="51" t="str">
        <f>CyP!A113</f>
        <v>10.1.1.14</v>
      </c>
      <c r="B108" s="339" t="str">
        <f t="shared" si="15"/>
        <v>V5</v>
      </c>
      <c r="C108" s="340"/>
      <c r="D108" s="13">
        <f t="shared"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5">
      <c r="A109" s="51" t="str">
        <f>CyP!A114</f>
        <v>10.1.3</v>
      </c>
      <c r="B109" s="339" t="str">
        <f t="shared" si="15"/>
        <v>Chapa artística microperforada</v>
      </c>
      <c r="C109" s="340"/>
      <c r="D109" s="13">
        <f t="shared" ref="D109:D140"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5">
      <c r="A110" s="51" t="str">
        <f>CyP!A115</f>
        <v>10.1.5</v>
      </c>
      <c r="B110" s="339" t="str">
        <f t="shared" si="15"/>
        <v>Malla de seguridad</v>
      </c>
      <c r="C110" s="340"/>
      <c r="D110" s="13">
        <f t="shared"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5">
      <c r="A111" s="51" t="str">
        <f>CyP!A116</f>
        <v>10.2</v>
      </c>
      <c r="B111" s="339" t="str">
        <f t="shared" si="15"/>
        <v>Carpintería de Aluminio</v>
      </c>
      <c r="C111" s="340"/>
      <c r="D111" s="13">
        <f t="shared"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5">
      <c r="A112" s="51" t="str">
        <f>CyP!A117</f>
        <v>10.2.1</v>
      </c>
      <c r="B112" s="339" t="str">
        <f t="shared" si="15"/>
        <v>V1</v>
      </c>
      <c r="C112" s="340"/>
      <c r="D112" s="13">
        <f t="shared"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5">
      <c r="A113" s="51" t="str">
        <f>CyP!A118</f>
        <v>10.4</v>
      </c>
      <c r="B113" s="339" t="str">
        <f t="shared" si="15"/>
        <v>Muebles fijos</v>
      </c>
      <c r="C113" s="340"/>
      <c r="D113" s="13">
        <f t="shared"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5">
      <c r="A114" s="51">
        <f>CyP!A119</f>
        <v>11</v>
      </c>
      <c r="B114" s="339" t="str">
        <f t="shared" si="15"/>
        <v xml:space="preserve"> INSTALACIÓN ELÉCTRICA</v>
      </c>
      <c r="C114" s="340"/>
      <c r="D114" s="13">
        <f t="shared"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5">
      <c r="A115" s="51" t="str">
        <f>CyP!A120</f>
        <v>11.1</v>
      </c>
      <c r="B115" s="339" t="str">
        <f t="shared" si="15"/>
        <v>Fuerza motriz</v>
      </c>
      <c r="C115" s="340"/>
      <c r="D115" s="13">
        <f t="shared"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5">
      <c r="A116" s="51" t="str">
        <f>CyP!A121</f>
        <v>11.1.1</v>
      </c>
      <c r="B116" s="339" t="str">
        <f t="shared" si="15"/>
        <v>BOMBA CENTRIFUGA 1 HP</v>
      </c>
      <c r="C116" s="340"/>
      <c r="D116" s="13">
        <f t="shared"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5">
      <c r="A117" s="51" t="str">
        <f>CyP!A122</f>
        <v>11.2</v>
      </c>
      <c r="B117" s="339" t="str">
        <f t="shared" si="15"/>
        <v>Media tensión</v>
      </c>
      <c r="C117" s="340"/>
      <c r="D117" s="13">
        <f t="shared"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5">
      <c r="A118" s="51" t="str">
        <f>CyP!A123</f>
        <v>11.2.1</v>
      </c>
      <c r="B118" s="339" t="str">
        <f t="shared" si="15"/>
        <v>Llave 1 pto. Jeluz</v>
      </c>
      <c r="C118" s="340"/>
      <c r="D118" s="13">
        <f t="shared"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5">
      <c r="A119" s="51" t="str">
        <f>CyP!A124</f>
        <v>11.2.2</v>
      </c>
      <c r="B119" s="339" t="str">
        <f t="shared" si="15"/>
        <v>Llave combinación</v>
      </c>
      <c r="C119" s="340"/>
      <c r="D119" s="13">
        <f t="shared"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5">
      <c r="A120" s="51" t="str">
        <f>CyP!A125</f>
        <v>11.2.3</v>
      </c>
      <c r="B120" s="339" t="str">
        <f t="shared" si="15"/>
        <v>Toma Monofásico 10A  Exterior Exult (doble)</v>
      </c>
      <c r="C120" s="340"/>
      <c r="D120" s="13">
        <f t="shared"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5">
      <c r="A121" s="51" t="str">
        <f>CyP!A126</f>
        <v>11.2.4</v>
      </c>
      <c r="B121" s="339" t="str">
        <f t="shared" si="15"/>
        <v>Toma Monofásico 20A  Exterior Exult</v>
      </c>
      <c r="C121" s="340"/>
      <c r="D121" s="13">
        <f t="shared"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5">
      <c r="A122" s="51" t="str">
        <f>CyP!A127</f>
        <v>11.2.5</v>
      </c>
      <c r="B122" s="339" t="str">
        <f t="shared" si="15"/>
        <v>Pulsador timbre</v>
      </c>
      <c r="C122" s="340"/>
      <c r="D122" s="13">
        <f t="shared"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5">
      <c r="A123" s="51" t="str">
        <f>CyP!A128</f>
        <v>11.2.6</v>
      </c>
      <c r="B123" s="339" t="str">
        <f t="shared" si="15"/>
        <v>Timbre común Domiciliario</v>
      </c>
      <c r="C123" s="340"/>
      <c r="D123" s="13">
        <f t="shared"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5">
      <c r="A124" s="51" t="str">
        <f>CyP!A129</f>
        <v>11.2.7</v>
      </c>
      <c r="B124" s="339" t="str">
        <f t="shared" si="15"/>
        <v>Caja chapa 18 rectangular</v>
      </c>
      <c r="C124" s="340"/>
      <c r="D124" s="13">
        <f t="shared"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5">
      <c r="A125" s="51" t="str">
        <f>CyP!A130</f>
        <v>11.2.8</v>
      </c>
      <c r="B125" s="339" t="str">
        <f t="shared" si="15"/>
        <v xml:space="preserve">Caja chapa 18 octogonal grande </v>
      </c>
      <c r="C125" s="340"/>
      <c r="D125" s="13">
        <f t="shared"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5">
      <c r="A126" s="51" t="str">
        <f>CyP!A131</f>
        <v>11.2.9</v>
      </c>
      <c r="B126" s="339" t="str">
        <f t="shared" si="15"/>
        <v>Caja chapa 18 octogonal chica</v>
      </c>
      <c r="C126" s="340"/>
      <c r="D126" s="13">
        <f t="shared"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5">
      <c r="A127" s="51" t="str">
        <f>CyP!A132</f>
        <v>11.2.10</v>
      </c>
      <c r="B127" s="339" t="str">
        <f t="shared" si="15"/>
        <v>Caja conexión P=7 10 x 10 x 5</v>
      </c>
      <c r="C127" s="340"/>
      <c r="D127" s="13">
        <f t="shared"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5">
      <c r="A128" s="51" t="str">
        <f>CyP!A133</f>
        <v>11.2.11</v>
      </c>
      <c r="B128" s="339" t="str">
        <f t="shared" si="15"/>
        <v>Caja conexión P=7 15 x 15</v>
      </c>
      <c r="C128" s="340"/>
      <c r="D128" s="13">
        <f t="shared"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5">
      <c r="A129" s="51" t="str">
        <f>CyP!A134</f>
        <v>11.2.12</v>
      </c>
      <c r="B129" s="339" t="str">
        <f t="shared" si="15"/>
        <v>Caja conexión P=7 20 x 20</v>
      </c>
      <c r="C129" s="340"/>
      <c r="D129" s="13">
        <f t="shared"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5">
      <c r="A130" s="51" t="str">
        <f>CyP!A135</f>
        <v>11.2.13</v>
      </c>
      <c r="B130" s="339" t="str">
        <f t="shared" si="15"/>
        <v>Ganchos "U" c/tuercas para cajas</v>
      </c>
      <c r="C130" s="340"/>
      <c r="D130" s="13">
        <f t="shared"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5">
      <c r="A131" s="51" t="str">
        <f>CyP!A136</f>
        <v>11.2.14</v>
      </c>
      <c r="B131" s="339" t="str">
        <f t="shared" si="15"/>
        <v>Conector 3/4" zincado a rosca</v>
      </c>
      <c r="C131" s="340"/>
      <c r="D131" s="13">
        <f t="shared"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5">
      <c r="A132" s="51" t="str">
        <f>CyP!A137</f>
        <v>11.2.15</v>
      </c>
      <c r="B132" s="339" t="str">
        <f t="shared" si="15"/>
        <v>Caño semipesado 3/4" (15,4 mm) tramo de 3m</v>
      </c>
      <c r="C132" s="340"/>
      <c r="D132" s="13">
        <f t="shared"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5">
      <c r="A133" s="51" t="str">
        <f>CyP!A138</f>
        <v>11.2.16</v>
      </c>
      <c r="B133" s="339" t="str">
        <f t="shared" si="15"/>
        <v>Curvas 3/4"</v>
      </c>
      <c r="C133" s="340"/>
      <c r="D133" s="13">
        <f t="shared"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5">
      <c r="A134" s="51" t="str">
        <f>CyP!A139</f>
        <v>11.2.17</v>
      </c>
      <c r="B134" s="339" t="str">
        <f t="shared" si="15"/>
        <v>Cupla 3/4"</v>
      </c>
      <c r="C134" s="340"/>
      <c r="D134" s="13">
        <f t="shared"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5">
      <c r="A135" s="51" t="str">
        <f>CyP!A140</f>
        <v>11.2.18</v>
      </c>
      <c r="B135" s="339" t="str">
        <f t="shared" si="15"/>
        <v>Gabinete metálico de embutir 12 módulos</v>
      </c>
      <c r="C135" s="340"/>
      <c r="D135" s="13">
        <f t="shared"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5">
      <c r="A136" s="51" t="str">
        <f>CyP!A141</f>
        <v>11.2.19</v>
      </c>
      <c r="B136" s="339" t="str">
        <f t="shared" si="15"/>
        <v>Gabinete metálico de embutir 24/30 módulos</v>
      </c>
      <c r="C136" s="340"/>
      <c r="D136" s="13">
        <f t="shared"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5">
      <c r="A137" s="51" t="str">
        <f>CyP!A142</f>
        <v>11.2.20</v>
      </c>
      <c r="B137" s="339" t="str">
        <f t="shared" si="15"/>
        <v xml:space="preserve">Gabinete metálico de embutir 32/40 módulos                         </v>
      </c>
      <c r="C137" s="340"/>
      <c r="D137" s="13">
        <f t="shared"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5">
      <c r="A138" s="51" t="str">
        <f>CyP!A143</f>
        <v>11.2.21</v>
      </c>
      <c r="B138" s="339" t="str">
        <f t="shared" si="15"/>
        <v xml:space="preserve">Jabalinas 15x1500 tipo Cooperwel </v>
      </c>
      <c r="C138" s="340"/>
      <c r="D138" s="13">
        <f t="shared"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5">
      <c r="A139" s="51" t="str">
        <f>CyP!A144</f>
        <v>11.2.22</v>
      </c>
      <c r="B139" s="339" t="str">
        <f t="shared" si="15"/>
        <v>Prensa cable p/jabalina</v>
      </c>
      <c r="C139" s="340"/>
      <c r="D139" s="13">
        <f t="shared"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5">
      <c r="A140" s="51" t="str">
        <f>CyP!A145</f>
        <v>11.2.23</v>
      </c>
      <c r="B140" s="339" t="str">
        <f t="shared" si="15"/>
        <v>Caja de Inspección Hierro fundido</v>
      </c>
      <c r="C140" s="340"/>
      <c r="D140" s="13">
        <f t="shared"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5">
      <c r="A141" s="51" t="str">
        <f>CyP!A146</f>
        <v>11.2.24</v>
      </c>
      <c r="B141" s="339" t="str">
        <f t="shared" si="15"/>
        <v xml:space="preserve">Cable Cu desnudo 25 mm2 </v>
      </c>
      <c r="C141" s="340"/>
      <c r="D141" s="13">
        <f t="shared" ref="D141:D172"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5">
      <c r="A142" s="51" t="str">
        <f>CyP!A147</f>
        <v>11.2.25</v>
      </c>
      <c r="B142" s="339" t="str">
        <f t="shared" si="15"/>
        <v>Cable Cu antillama 1,5 mm2  Pirelli</v>
      </c>
      <c r="C142" s="340"/>
      <c r="D142" s="13">
        <f t="shared"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5">
      <c r="A143" s="51" t="str">
        <f>CyP!A148</f>
        <v>11.2.26</v>
      </c>
      <c r="B143" s="339" t="str">
        <f t="shared" si="15"/>
        <v>Cable Cu antillama 2,5 mm2 pirelli</v>
      </c>
      <c r="C143" s="340"/>
      <c r="D143" s="13">
        <f t="shared"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5">
      <c r="A144" s="51" t="str">
        <f>CyP!A149</f>
        <v>11.2.27</v>
      </c>
      <c r="B144" s="339" t="str">
        <f t="shared" si="15"/>
        <v>Cable Cu antillama 4 mm2  Pirelli</v>
      </c>
      <c r="C144" s="340"/>
      <c r="D144" s="13">
        <f t="shared"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5">
      <c r="A145" s="51" t="str">
        <f>CyP!A150</f>
        <v>11.2.28</v>
      </c>
      <c r="B145" s="339" t="str">
        <f t="shared" si="15"/>
        <v>Cable Cu antillama 6 mm2 Pirelli</v>
      </c>
      <c r="C145" s="340"/>
      <c r="D145" s="13">
        <f t="shared"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5">
      <c r="A146" s="51" t="str">
        <f>CyP!A151</f>
        <v>11.2.29</v>
      </c>
      <c r="B146" s="339" t="str">
        <f t="shared" si="15"/>
        <v>Cable Cu antillama 10 mm2 Pirelli</v>
      </c>
      <c r="C146" s="340"/>
      <c r="D146" s="13">
        <f t="shared"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5">
      <c r="A147" s="51" t="str">
        <f>CyP!A152</f>
        <v>11.2.30</v>
      </c>
      <c r="B147" s="339" t="str">
        <f t="shared" si="15"/>
        <v>Cable Cu antillama 35 mm2 Pirelli</v>
      </c>
      <c r="C147" s="340"/>
      <c r="D147" s="13">
        <f t="shared"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5">
      <c r="A148" s="51" t="str">
        <f>CyP!A153</f>
        <v>11.2.31</v>
      </c>
      <c r="B148" s="339" t="str">
        <f t="shared" si="15"/>
        <v>Interrupt. difer. 4 x 16 Amp. 30 mA.</v>
      </c>
      <c r="C148" s="340"/>
      <c r="D148" s="13">
        <f t="shared"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5">
      <c r="A149" s="51" t="str">
        <f>CyP!A154</f>
        <v>11.2.32</v>
      </c>
      <c r="B149" s="339" t="str">
        <f t="shared" si="15"/>
        <v>Interrupt. difer. 4 x 25 Amp. 30 mA.</v>
      </c>
      <c r="C149" s="340"/>
      <c r="D149" s="13">
        <f t="shared"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5">
      <c r="A150" s="51" t="str">
        <f>CyP!A155</f>
        <v>11.2.33</v>
      </c>
      <c r="B150" s="339" t="str">
        <f t="shared" si="15"/>
        <v>Interrupt. difer. 4 x 32 Amp. 30 mA.</v>
      </c>
      <c r="C150" s="340"/>
      <c r="D150" s="13">
        <f t="shared"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5">
      <c r="A151" s="51" t="str">
        <f>CyP!A156</f>
        <v>11.2.34</v>
      </c>
      <c r="B151" s="339" t="str">
        <f t="shared" si="15"/>
        <v>Interrupt. difer. 4 x 60 Amp. 30 mA.</v>
      </c>
      <c r="C151" s="340"/>
      <c r="D151" s="13">
        <f t="shared"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5">
      <c r="A152" s="51" t="str">
        <f>CyP!A157</f>
        <v>11.2.35</v>
      </c>
      <c r="B152" s="339" t="str">
        <f t="shared" si="15"/>
        <v>Interrupt. difer. 4 x 120 Amp. 300 mA.</v>
      </c>
      <c r="C152" s="340"/>
      <c r="D152" s="13">
        <f t="shared"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5">
      <c r="A153" s="51" t="str">
        <f>CyP!A158</f>
        <v>11.2.36</v>
      </c>
      <c r="B153" s="339" t="str">
        <f t="shared" si="15"/>
        <v>Llaves termomagneticas 2 x 6A - MG</v>
      </c>
      <c r="C153" s="340"/>
      <c r="D153" s="13">
        <f t="shared"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5">
      <c r="A154" s="51" t="str">
        <f>CyP!A159</f>
        <v>11.2.37</v>
      </c>
      <c r="B154" s="339" t="str">
        <f t="shared" si="15"/>
        <v>Llaves termomagneticas 2 x 10A - MG</v>
      </c>
      <c r="C154" s="340"/>
      <c r="D154" s="13">
        <f t="shared"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5">
      <c r="A155" s="51" t="str">
        <f>CyP!A160</f>
        <v>11.2.38</v>
      </c>
      <c r="B155" s="339" t="str">
        <f t="shared" si="15"/>
        <v>Llaves termomagneticas 2 x 16A - MG</v>
      </c>
      <c r="C155" s="340"/>
      <c r="D155" s="13">
        <f t="shared"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5">
      <c r="A156" s="51" t="str">
        <f>CyP!A161</f>
        <v>11.2.39</v>
      </c>
      <c r="B156" s="339" t="str">
        <f t="shared" si="15"/>
        <v>Llaves termomagneticas 2 x 20A - MG</v>
      </c>
      <c r="C156" s="340"/>
      <c r="D156" s="13">
        <f t="shared"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5">
      <c r="A157" s="51" t="str">
        <f>CyP!A162</f>
        <v>11.2.40</v>
      </c>
      <c r="B157" s="339" t="str">
        <f t="shared" si="15"/>
        <v>Llaves termomagneticas 2x25A - MG</v>
      </c>
      <c r="C157" s="340"/>
      <c r="D157" s="13">
        <f t="shared"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5">
      <c r="A158" s="51" t="str">
        <f>CyP!A163</f>
        <v>11.2.41</v>
      </c>
      <c r="B158" s="339" t="str">
        <f t="shared" si="15"/>
        <v>Llaves termomagneticas 4 x 25 A - MG</v>
      </c>
      <c r="C158" s="340"/>
      <c r="D158" s="13">
        <f t="shared"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5">
      <c r="A159" s="51" t="str">
        <f>CyP!A164</f>
        <v>11.2.42</v>
      </c>
      <c r="B159" s="339" t="str">
        <f t="shared" si="15"/>
        <v>Llaves termomagneticas 4 x 32 A - MG</v>
      </c>
      <c r="C159" s="340"/>
      <c r="D159" s="13">
        <f t="shared"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5">
      <c r="A160" s="51" t="str">
        <f>CyP!A165</f>
        <v>11.2.43</v>
      </c>
      <c r="B160" s="339" t="str">
        <f t="shared" si="15"/>
        <v>Contactor p 10 KA</v>
      </c>
      <c r="C160" s="340"/>
      <c r="D160" s="13">
        <f t="shared"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5">
      <c r="A161" s="51" t="str">
        <f>CyP!A166</f>
        <v>11.2.44</v>
      </c>
      <c r="B161" s="339" t="str">
        <f t="shared" si="15"/>
        <v>llave Selectora p transferencia GE tetrapolar</v>
      </c>
      <c r="C161" s="340"/>
      <c r="D161" s="13">
        <f t="shared"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5">
      <c r="A162" s="51" t="str">
        <f>CyP!A167</f>
        <v>11.2.45</v>
      </c>
      <c r="B162" s="339" t="str">
        <f t="shared" ref="B162:B208" si="20">IFERROR(VLOOKUP(A162,Tabla_CyP,2,FALSE),"")</f>
        <v xml:space="preserve">Juego de Barras 200A c. tapa acrilico                        </v>
      </c>
      <c r="C162" s="340"/>
      <c r="D162" s="13">
        <f t="shared"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5">
      <c r="A163" s="51" t="str">
        <f>CyP!A168</f>
        <v>11.2.46</v>
      </c>
      <c r="B163" s="339" t="str">
        <f t="shared" si="20"/>
        <v>Cámara de HºA</v>
      </c>
      <c r="C163" s="340"/>
      <c r="D163" s="13">
        <f t="shared"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5">
      <c r="A164" s="51" t="str">
        <f>CyP!A169</f>
        <v>11.3</v>
      </c>
      <c r="B164" s="339" t="str">
        <f t="shared" si="20"/>
        <v>Baja tensión</v>
      </c>
      <c r="C164" s="340"/>
      <c r="D164" s="13">
        <f t="shared"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5">
      <c r="A165" s="51" t="str">
        <f>CyP!A170</f>
        <v>11.3.1</v>
      </c>
      <c r="B165" s="339" t="str">
        <f t="shared" si="20"/>
        <v>Router inalámbrico 24 bocas</v>
      </c>
      <c r="C165" s="340"/>
      <c r="D165" s="13">
        <f t="shared"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5">
      <c r="A166" s="51" t="str">
        <f>CyP!A171</f>
        <v>11.3.2</v>
      </c>
      <c r="B166" s="339" t="str">
        <f t="shared" si="20"/>
        <v>Rack XL con 4 montantes de 19" 600x500x600mm</v>
      </c>
      <c r="C166" s="340"/>
      <c r="D166" s="13">
        <f t="shared"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5">
      <c r="A167" s="51" t="str">
        <f>CyP!A172</f>
        <v>11.3.3</v>
      </c>
      <c r="B167" s="339" t="str">
        <f t="shared" si="20"/>
        <v>Rack XL con 4 montantes de 19" 600x500x600mm</v>
      </c>
      <c r="C167" s="340"/>
      <c r="D167" s="13">
        <f t="shared"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5">
      <c r="A168" s="51" t="str">
        <f>CyP!A173</f>
        <v>11.3.4</v>
      </c>
      <c r="B168" s="339" t="str">
        <f t="shared" si="20"/>
        <v>Patch Pannel 19" con 24 tomas RJ45 de 8 contactos</v>
      </c>
      <c r="C168" s="340"/>
      <c r="D168" s="13">
        <f t="shared"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5">
      <c r="A169" s="51" t="str">
        <f>CyP!A174</f>
        <v>11.3.5</v>
      </c>
      <c r="B169" s="339" t="str">
        <f t="shared" si="20"/>
        <v>Patch Cord de 3m c/u  con 2 conect. RJ45 de 8 contac.</v>
      </c>
      <c r="C169" s="340"/>
      <c r="D169" s="13">
        <f t="shared"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5">
      <c r="A170" s="51" t="str">
        <f>CyP!A175</f>
        <v>11.3.6</v>
      </c>
      <c r="B170" s="339" t="str">
        <f t="shared" si="20"/>
        <v>Toma RJ45 (hembra) de embutir para red de datos</v>
      </c>
      <c r="C170" s="340"/>
      <c r="D170" s="13">
        <f t="shared"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5">
      <c r="A171" s="51" t="str">
        <f>CyP!A176</f>
        <v>11.4</v>
      </c>
      <c r="B171" s="339" t="str">
        <f t="shared" si="20"/>
        <v>Artefactos</v>
      </c>
      <c r="C171" s="340"/>
      <c r="D171" s="13">
        <f t="shared"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5">
      <c r="A172" s="51" t="str">
        <f>CyP!A177</f>
        <v>11.4.1</v>
      </c>
      <c r="B172" s="339" t="str">
        <f t="shared" si="20"/>
        <v>Artefactos de Iluminación</v>
      </c>
      <c r="C172" s="340"/>
      <c r="D172" s="13">
        <f t="shared"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5">
      <c r="A173" s="51" t="str">
        <f>CyP!A178</f>
        <v>11.4.1.1</v>
      </c>
      <c r="B173" s="339" t="str">
        <f t="shared" si="20"/>
        <v xml:space="preserve">Luminaria Tipo Novalucce </v>
      </c>
      <c r="C173" s="340"/>
      <c r="D173" s="13">
        <f t="shared" ref="D173:D204"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5">
      <c r="A174" s="51" t="str">
        <f>CyP!A179</f>
        <v>11.4.1.2</v>
      </c>
      <c r="B174" s="339" t="str">
        <f t="shared" si="20"/>
        <v>Luminaria farol tipo Atlantis 100w</v>
      </c>
      <c r="C174" s="340"/>
      <c r="D174" s="13">
        <f t="shared"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5">
      <c r="A175" s="51" t="str">
        <f>CyP!A180</f>
        <v>11.4.1.3</v>
      </c>
      <c r="B175" s="339" t="str">
        <f t="shared" si="20"/>
        <v>Luminaria cuadrada 1x18w</v>
      </c>
      <c r="C175" s="340"/>
      <c r="D175" s="13">
        <f t="shared"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5">
      <c r="A176" s="51" t="str">
        <f>CyP!A181</f>
        <v>11.4.1.4</v>
      </c>
      <c r="B176" s="339" t="str">
        <f t="shared" si="20"/>
        <v>Reflector Led 20w</v>
      </c>
      <c r="C176" s="340"/>
      <c r="D176" s="13">
        <f t="shared"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5">
      <c r="A177" s="51" t="str">
        <f>CyP!A182</f>
        <v>11.4.1.5</v>
      </c>
      <c r="B177" s="339" t="str">
        <f t="shared" si="20"/>
        <v>Reflector Led 150w</v>
      </c>
      <c r="C177" s="340"/>
      <c r="D177" s="13">
        <f t="shared"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5">
      <c r="A178" s="51" t="str">
        <f>CyP!A183</f>
        <v>11.4.1.6</v>
      </c>
      <c r="B178" s="339" t="str">
        <f t="shared" si="20"/>
        <v>Farol exterior 100w</v>
      </c>
      <c r="C178" s="340"/>
      <c r="D178" s="13">
        <f t="shared"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5">
      <c r="A179" s="51" t="str">
        <f>CyP!A184</f>
        <v>11.4.2</v>
      </c>
      <c r="B179" s="339" t="str">
        <f t="shared" si="20"/>
        <v>Luminarias</v>
      </c>
      <c r="C179" s="340"/>
      <c r="D179" s="13">
        <f t="shared"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5">
      <c r="A180" s="51" t="str">
        <f>CyP!A185</f>
        <v>11.4.2.1</v>
      </c>
      <c r="B180" s="339" t="str">
        <f t="shared" si="20"/>
        <v>Tubos LED .18w Luz Dia</v>
      </c>
      <c r="C180" s="340"/>
      <c r="D180" s="13">
        <f t="shared"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5">
      <c r="A181" s="51" t="str">
        <f>CyP!A186</f>
        <v>11.4.2.2</v>
      </c>
      <c r="B181" s="339" t="str">
        <f t="shared" si="20"/>
        <v>Tubos LED .24w Luz Dia</v>
      </c>
      <c r="C181" s="340"/>
      <c r="D181" s="13">
        <f t="shared"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5">
      <c r="A182" s="51" t="str">
        <f>CyP!A187</f>
        <v>11.4.3</v>
      </c>
      <c r="B182" s="339" t="str">
        <f t="shared" si="20"/>
        <v>Iluminación de Emergencia</v>
      </c>
      <c r="C182" s="340"/>
      <c r="D182" s="13">
        <f t="shared"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5">
      <c r="A183" s="51" t="str">
        <f>CyP!A188</f>
        <v>11.4.4</v>
      </c>
      <c r="B183" s="339" t="str">
        <f t="shared" si="20"/>
        <v>Ventiladores</v>
      </c>
      <c r="C183" s="340"/>
      <c r="D183" s="13">
        <f t="shared"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5">
      <c r="A184" s="51" t="str">
        <f>CyP!A189</f>
        <v>11.4.5</v>
      </c>
      <c r="B184" s="339" t="str">
        <f t="shared" si="20"/>
        <v>Otros Artefactos</v>
      </c>
      <c r="C184" s="340"/>
      <c r="D184" s="13">
        <f t="shared"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5">
      <c r="A185" s="51" t="str">
        <f>CyP!A190</f>
        <v>11.4.5.1</v>
      </c>
      <c r="B185" s="339" t="str">
        <f t="shared" si="20"/>
        <v>TERMOTANQUE ELECTRICO 80 lts</v>
      </c>
      <c r="C185" s="340"/>
      <c r="D185" s="13">
        <f t="shared"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5">
      <c r="A186" s="51">
        <f>CyP!A191</f>
        <v>12</v>
      </c>
      <c r="B186" s="339" t="str">
        <f t="shared" si="20"/>
        <v xml:space="preserve"> INSTALACIÓN SANITARIA</v>
      </c>
      <c r="C186" s="340"/>
      <c r="D186" s="13">
        <f t="shared"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5">
      <c r="A187" s="51" t="str">
        <f>CyP!A192</f>
        <v>12.1</v>
      </c>
      <c r="B187" s="339" t="str">
        <f t="shared" si="20"/>
        <v>Instalación base de cloacas, caños, cámaras</v>
      </c>
      <c r="C187" s="340"/>
      <c r="D187" s="13">
        <f t="shared"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5">
      <c r="A188" s="51" t="str">
        <f>CyP!A193</f>
        <v>12.1.1</v>
      </c>
      <c r="B188" s="339" t="str">
        <f t="shared" si="20"/>
        <v>Excavaciones</v>
      </c>
      <c r="C188" s="340"/>
      <c r="D188" s="13">
        <f t="shared"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5">
      <c r="A189" s="51" t="str">
        <f>CyP!A194</f>
        <v>12.1.2</v>
      </c>
      <c r="B189" s="339" t="str">
        <f t="shared" si="20"/>
        <v>Rellenos de tierra</v>
      </c>
      <c r="C189" s="340"/>
      <c r="D189" s="13">
        <f t="shared"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5">
      <c r="A190" s="51" t="str">
        <f>CyP!A195</f>
        <v>12.1.3</v>
      </c>
      <c r="B190" s="339" t="str">
        <f t="shared" si="20"/>
        <v>Revoques de cámaras de inspección y receptáculos</v>
      </c>
      <c r="C190" s="340"/>
      <c r="D190" s="13">
        <f t="shared"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5">
      <c r="A191" s="51" t="str">
        <f>CyP!A196</f>
        <v>12.1.4</v>
      </c>
      <c r="B191" s="339" t="str">
        <f t="shared" si="20"/>
        <v>Cámaras y receptáculos</v>
      </c>
      <c r="C191" s="340"/>
      <c r="D191" s="13">
        <f t="shared"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5">
      <c r="A192" s="51" t="str">
        <f>CyP!A197</f>
        <v>12.1.5</v>
      </c>
      <c r="B192" s="339" t="str">
        <f t="shared" si="20"/>
        <v>Cañerías, piezas y accesorios</v>
      </c>
      <c r="C192" s="340"/>
      <c r="D192" s="13">
        <f t="shared"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5">
      <c r="A193" s="51" t="str">
        <f>CyP!A198</f>
        <v>12.1.5.1</v>
      </c>
      <c r="B193" s="339" t="str">
        <f t="shared" si="20"/>
        <v>Caño PVC Ø 160</v>
      </c>
      <c r="C193" s="340"/>
      <c r="D193" s="13">
        <f t="shared"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5">
      <c r="A194" s="51" t="str">
        <f>CyP!A199</f>
        <v>12.1.5.2</v>
      </c>
      <c r="B194" s="339" t="str">
        <f t="shared" si="20"/>
        <v>Caño PVC Ø 110  (incluido caños de ventilacion y desague pluvial)</v>
      </c>
      <c r="C194" s="340"/>
      <c r="D194" s="13">
        <f t="shared"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5">
      <c r="A195" s="51" t="str">
        <f>CyP!A200</f>
        <v>12.1.5.3</v>
      </c>
      <c r="B195" s="339" t="str">
        <f t="shared" si="20"/>
        <v>Caño PVC Ø 63</v>
      </c>
      <c r="C195" s="340"/>
      <c r="D195" s="13">
        <f t="shared"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5">
      <c r="A196" s="51" t="str">
        <f>CyP!A201</f>
        <v>12.1.5.4</v>
      </c>
      <c r="B196" s="339" t="str">
        <f t="shared" si="20"/>
        <v>Caño PVC Ø 40</v>
      </c>
      <c r="C196" s="340"/>
      <c r="D196" s="13">
        <f t="shared"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5">
      <c r="A197" s="51" t="str">
        <f>CyP!A202</f>
        <v>12.1.5.5</v>
      </c>
      <c r="B197" s="339" t="str">
        <f t="shared" si="20"/>
        <v>Bocas de Acceso</v>
      </c>
      <c r="C197" s="340"/>
      <c r="D197" s="13">
        <f t="shared"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5">
      <c r="A198" s="51" t="str">
        <f>CyP!A203</f>
        <v>12.1.5.6</v>
      </c>
      <c r="B198" s="339" t="str">
        <f t="shared" si="20"/>
        <v>Bocas de Inspección</v>
      </c>
      <c r="C198" s="340"/>
      <c r="D198" s="13">
        <f t="shared"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5">
      <c r="A199" s="51" t="str">
        <f>CyP!A204</f>
        <v>12.1.5.7</v>
      </c>
      <c r="B199" s="339" t="str">
        <f t="shared" si="20"/>
        <v>Pileta de piso</v>
      </c>
      <c r="C199" s="340"/>
      <c r="D199" s="13">
        <f t="shared"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5">
      <c r="A200" s="51" t="str">
        <f>CyP!A205</f>
        <v>12.2</v>
      </c>
      <c r="B200" s="339" t="str">
        <f t="shared" si="20"/>
        <v>Ventilación</v>
      </c>
      <c r="C200" s="340"/>
      <c r="D200" s="13">
        <f t="shared"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5">
      <c r="A201" s="51" t="str">
        <f>CyP!A206</f>
        <v>12.2.1</v>
      </c>
      <c r="B201" s="339" t="str">
        <f t="shared" si="20"/>
        <v>Cañerías de P.V.C. y Accesorios</v>
      </c>
      <c r="C201" s="340"/>
      <c r="D201" s="13">
        <f t="shared"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5">
      <c r="A202" s="51" t="str">
        <f>CyP!A207</f>
        <v>12.3</v>
      </c>
      <c r="B202" s="339" t="str">
        <f t="shared" si="20"/>
        <v>Dispositivos de tratamiento y otros</v>
      </c>
      <c r="C202" s="340"/>
      <c r="D202" s="13">
        <f t="shared"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5">
      <c r="A203" s="51" t="str">
        <f>CyP!A208</f>
        <v>12.3.1</v>
      </c>
      <c r="B203" s="339" t="str">
        <f t="shared" si="20"/>
        <v>Tratamiento de efluentes</v>
      </c>
      <c r="C203" s="340"/>
      <c r="D203" s="13">
        <f t="shared"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5">
      <c r="A204" s="51" t="str">
        <f>CyP!A209</f>
        <v>12.3.2</v>
      </c>
      <c r="B204" s="339" t="str">
        <f t="shared" si="20"/>
        <v>Cámara séptica</v>
      </c>
      <c r="C204" s="340"/>
      <c r="D204" s="13">
        <f t="shared"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5">
      <c r="A205" s="51" t="str">
        <f>CyP!A210</f>
        <v>12.3.3</v>
      </c>
      <c r="B205" s="339" t="str">
        <f t="shared" si="20"/>
        <v>Pozos Absorventes y conexiones</v>
      </c>
      <c r="C205" s="340"/>
      <c r="D205" s="13">
        <f t="shared" ref="D205:D21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5">
      <c r="A206" s="51" t="str">
        <f>CyP!A211</f>
        <v>12.3.4</v>
      </c>
      <c r="B206" s="339" t="str">
        <f t="shared" si="20"/>
        <v>Interceptores de grasas y aceites</v>
      </c>
      <c r="C206" s="340"/>
      <c r="D206" s="13">
        <f t="shared"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5">
      <c r="A207" s="51" t="str">
        <f>CyP!A212</f>
        <v>12.6</v>
      </c>
      <c r="B207" s="339" t="str">
        <f t="shared" si="20"/>
        <v>Cañería distribución agua fría-caliente</v>
      </c>
      <c r="C207" s="340"/>
      <c r="D207" s="13">
        <f t="shared"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5">
      <c r="A208" s="51" t="str">
        <f>CyP!A213</f>
        <v>12.6.1</v>
      </c>
      <c r="B208" s="339" t="str">
        <f t="shared" si="20"/>
        <v>Piezas especiales</v>
      </c>
      <c r="C208" s="340"/>
      <c r="D208" s="13">
        <f t="shared"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5">
      <c r="A209" s="51" t="str">
        <f>CyP!A214</f>
        <v>12.6.2</v>
      </c>
      <c r="B209" s="339" t="str">
        <f t="shared" si="12"/>
        <v>Cañerías para distribución de agua</v>
      </c>
      <c r="C209" s="340"/>
      <c r="D209" s="13">
        <f t="shared"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5">
      <c r="A210" s="51" t="str">
        <f>CyP!A215</f>
        <v>12.6.2.1</v>
      </c>
      <c r="B210" s="339" t="str">
        <f t="shared" si="12"/>
        <v>Caño AcquaØ 75mm</v>
      </c>
      <c r="C210" s="340"/>
      <c r="D210" s="13">
        <f t="shared"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5">
      <c r="A211" s="51" t="str">
        <f>CyP!A216</f>
        <v>12.6.2.2</v>
      </c>
      <c r="B211" s="339" t="str">
        <f t="shared" si="12"/>
        <v>Caño AcquaØ 63mm- P/colector</v>
      </c>
      <c r="C211" s="340"/>
      <c r="D211" s="13">
        <f t="shared"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5">
      <c r="A212" s="51" t="str">
        <f>CyP!A217</f>
        <v>12.6.2.3</v>
      </c>
      <c r="B212" s="339" t="str">
        <f t="shared" ref="B212:B217" si="25">IFERROR(VLOOKUP(A212,Tabla_CyP,2,FALSE),"")</f>
        <v>Caño AcquaØ 50mm</v>
      </c>
      <c r="C212" s="340"/>
      <c r="D212" s="13">
        <f t="shared" ref="D212:D217"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5">
      <c r="A213" s="51" t="str">
        <f>CyP!A218</f>
        <v>12.6.2.4</v>
      </c>
      <c r="B213" s="339" t="str">
        <f t="shared" si="25"/>
        <v>Caño AcquaØ 40mm</v>
      </c>
      <c r="C213" s="340"/>
      <c r="D213" s="13">
        <f t="shared" si="26"/>
        <v>0</v>
      </c>
      <c r="E213" s="49"/>
      <c r="F213" s="106"/>
      <c r="G213" s="106"/>
      <c r="H213" s="106"/>
      <c r="I213" s="106"/>
      <c r="J213" s="106"/>
      <c r="K213" s="106"/>
      <c r="L213" s="106"/>
      <c r="M213" s="106"/>
      <c r="N213" s="106"/>
      <c r="O213" s="106"/>
      <c r="P213" s="106"/>
      <c r="Q213" s="106"/>
      <c r="R213" s="17"/>
      <c r="S213" s="18"/>
    </row>
    <row r="214" spans="1:19" ht="20.100000000000001" customHeight="1" x14ac:dyDescent="0.25">
      <c r="A214" s="51" t="str">
        <f>CyP!A219</f>
        <v>12.6.2.5</v>
      </c>
      <c r="B214" s="339" t="str">
        <f t="shared" si="25"/>
        <v>Caño AcquaØ 32mm</v>
      </c>
      <c r="C214" s="340"/>
      <c r="D214" s="13">
        <f t="shared" si="26"/>
        <v>0</v>
      </c>
      <c r="E214" s="49"/>
      <c r="F214" s="106"/>
      <c r="G214" s="106"/>
      <c r="H214" s="106"/>
      <c r="I214" s="106"/>
      <c r="J214" s="106"/>
      <c r="K214" s="106"/>
      <c r="L214" s="106"/>
      <c r="M214" s="106"/>
      <c r="N214" s="106"/>
      <c r="O214" s="106"/>
      <c r="P214" s="106"/>
      <c r="Q214" s="106"/>
      <c r="R214" s="17"/>
      <c r="S214" s="18"/>
    </row>
    <row r="215" spans="1:19" ht="20.100000000000001" customHeight="1" x14ac:dyDescent="0.25">
      <c r="A215" s="51" t="str">
        <f>CyP!A220</f>
        <v>12.6.2.6</v>
      </c>
      <c r="B215" s="339" t="str">
        <f t="shared" si="25"/>
        <v>Caño AcquaØ 25mm</v>
      </c>
      <c r="C215" s="340"/>
      <c r="D215" s="13">
        <f t="shared" si="26"/>
        <v>0</v>
      </c>
      <c r="E215" s="49"/>
      <c r="F215" s="106"/>
      <c r="G215" s="106"/>
      <c r="H215" s="106"/>
      <c r="I215" s="106"/>
      <c r="J215" s="106"/>
      <c r="K215" s="106"/>
      <c r="L215" s="106"/>
      <c r="M215" s="106"/>
      <c r="N215" s="106"/>
      <c r="O215" s="106"/>
      <c r="P215" s="106"/>
      <c r="Q215" s="106"/>
      <c r="R215" s="17"/>
      <c r="S215" s="18"/>
    </row>
    <row r="216" spans="1:19" ht="20.100000000000001" customHeight="1" x14ac:dyDescent="0.25">
      <c r="A216" s="51" t="str">
        <f>CyP!A221</f>
        <v>12.6.2.7</v>
      </c>
      <c r="B216" s="339" t="str">
        <f t="shared" si="25"/>
        <v>Caño AcquaØ 20mm</v>
      </c>
      <c r="C216" s="340"/>
      <c r="D216" s="13">
        <f t="shared" si="26"/>
        <v>0</v>
      </c>
      <c r="E216" s="49"/>
      <c r="F216" s="106"/>
      <c r="G216" s="106"/>
      <c r="H216" s="106"/>
      <c r="I216" s="106"/>
      <c r="J216" s="106"/>
      <c r="K216" s="106"/>
      <c r="L216" s="106"/>
      <c r="M216" s="106"/>
      <c r="N216" s="106"/>
      <c r="O216" s="106"/>
      <c r="P216" s="106"/>
      <c r="Q216" s="106"/>
      <c r="R216" s="17"/>
      <c r="S216" s="18"/>
    </row>
    <row r="217" spans="1:19" ht="20.100000000000001" customHeight="1" x14ac:dyDescent="0.25">
      <c r="A217" s="51" t="str">
        <f>CyP!A222</f>
        <v>12.6.2.8</v>
      </c>
      <c r="B217" s="339" t="str">
        <f t="shared" si="25"/>
        <v>Varios</v>
      </c>
      <c r="C217" s="340"/>
      <c r="D217" s="13">
        <f t="shared" si="26"/>
        <v>0</v>
      </c>
      <c r="E217" s="49"/>
      <c r="F217" s="106"/>
      <c r="G217" s="106"/>
      <c r="H217" s="106"/>
      <c r="I217" s="106"/>
      <c r="J217" s="106"/>
      <c r="K217" s="106"/>
      <c r="L217" s="106"/>
      <c r="M217" s="106"/>
      <c r="N217" s="106"/>
      <c r="O217" s="106"/>
      <c r="P217" s="106"/>
      <c r="Q217" s="106"/>
      <c r="R217" s="17"/>
      <c r="S217" s="18"/>
    </row>
    <row r="218" spans="1:19" ht="20.100000000000001" customHeight="1" x14ac:dyDescent="0.25">
      <c r="A218" s="51" t="str">
        <f>CyP!A223</f>
        <v>12.6.3</v>
      </c>
      <c r="B218" s="339" t="str">
        <f t="shared" ref="B218:B225" si="27">IFERROR(VLOOKUP(A218,Tabla_CyP,2,FALSE),"")</f>
        <v>Revestimientos de cañerías</v>
      </c>
      <c r="C218" s="340"/>
      <c r="D218" s="13">
        <f t="shared" ref="D218:D225"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5">
      <c r="A219" s="51" t="str">
        <f>CyP!A224</f>
        <v>12.7</v>
      </c>
      <c r="B219" s="339" t="str">
        <f t="shared" si="27"/>
        <v>Tanque de reserva y Bombeo</v>
      </c>
      <c r="C219" s="340"/>
      <c r="D219" s="13">
        <f t="shared" si="28"/>
        <v>0</v>
      </c>
      <c r="E219" s="49"/>
      <c r="F219" s="106"/>
      <c r="G219" s="106"/>
      <c r="H219" s="106"/>
      <c r="I219" s="106"/>
      <c r="J219" s="106"/>
      <c r="K219" s="106"/>
      <c r="L219" s="106"/>
      <c r="M219" s="106"/>
      <c r="N219" s="106"/>
      <c r="O219" s="106"/>
      <c r="P219" s="106"/>
      <c r="Q219" s="106"/>
      <c r="R219" s="17"/>
      <c r="S219" s="18"/>
    </row>
    <row r="220" spans="1:19" ht="20.100000000000001" customHeight="1" x14ac:dyDescent="0.25">
      <c r="A220" s="51" t="str">
        <f>CyP!A225</f>
        <v>12.7.1</v>
      </c>
      <c r="B220" s="339" t="str">
        <f t="shared" si="27"/>
        <v>Tanques de Reserva</v>
      </c>
      <c r="C220" s="340"/>
      <c r="D220" s="13">
        <f t="shared" si="28"/>
        <v>0</v>
      </c>
      <c r="E220" s="49"/>
      <c r="F220" s="106"/>
      <c r="G220" s="106"/>
      <c r="H220" s="106"/>
      <c r="I220" s="106"/>
      <c r="J220" s="106"/>
      <c r="K220" s="106"/>
      <c r="L220" s="106"/>
      <c r="M220" s="106"/>
      <c r="N220" s="106"/>
      <c r="O220" s="106"/>
      <c r="P220" s="106"/>
      <c r="Q220" s="106"/>
      <c r="R220" s="17"/>
      <c r="S220" s="18"/>
    </row>
    <row r="221" spans="1:19" ht="20.100000000000001" customHeight="1" x14ac:dyDescent="0.25">
      <c r="A221" s="51" t="str">
        <f>CyP!A226</f>
        <v>12.7.1.1</v>
      </c>
      <c r="B221" s="339" t="str">
        <f t="shared" si="27"/>
        <v>Tanque 2500 ltrs</v>
      </c>
      <c r="C221" s="340"/>
      <c r="D221" s="13">
        <f t="shared" si="28"/>
        <v>0</v>
      </c>
      <c r="E221" s="49"/>
      <c r="F221" s="106"/>
      <c r="G221" s="106"/>
      <c r="H221" s="106"/>
      <c r="I221" s="106"/>
      <c r="J221" s="106"/>
      <c r="K221" s="106"/>
      <c r="L221" s="106"/>
      <c r="M221" s="106"/>
      <c r="N221" s="106"/>
      <c r="O221" s="106"/>
      <c r="P221" s="106"/>
      <c r="Q221" s="106"/>
      <c r="R221" s="17"/>
      <c r="S221" s="18"/>
    </row>
    <row r="222" spans="1:19" ht="20.100000000000001" customHeight="1" x14ac:dyDescent="0.25">
      <c r="A222" s="51" t="str">
        <f>CyP!A227</f>
        <v>12.7.2</v>
      </c>
      <c r="B222" s="339" t="str">
        <f t="shared" si="27"/>
        <v>Tanques de Bombeo</v>
      </c>
      <c r="C222" s="340"/>
      <c r="D222" s="13">
        <f t="shared" si="28"/>
        <v>0</v>
      </c>
      <c r="E222" s="49"/>
      <c r="F222" s="106"/>
      <c r="G222" s="106"/>
      <c r="H222" s="106"/>
      <c r="I222" s="106"/>
      <c r="J222" s="106"/>
      <c r="K222" s="106"/>
      <c r="L222" s="106"/>
      <c r="M222" s="106"/>
      <c r="N222" s="106"/>
      <c r="O222" s="106"/>
      <c r="P222" s="106"/>
      <c r="Q222" s="106"/>
      <c r="R222" s="17"/>
      <c r="S222" s="18"/>
    </row>
    <row r="223" spans="1:19" ht="20.100000000000001" customHeight="1" x14ac:dyDescent="0.25">
      <c r="A223" s="51" t="str">
        <f>CyP!A228</f>
        <v>12.7.2.1</v>
      </c>
      <c r="B223" s="339" t="str">
        <f t="shared" si="27"/>
        <v>Tanque 2500 ltrs</v>
      </c>
      <c r="C223" s="340"/>
      <c r="D223" s="13">
        <f t="shared" si="28"/>
        <v>0</v>
      </c>
      <c r="E223" s="49"/>
      <c r="F223" s="106"/>
      <c r="G223" s="106"/>
      <c r="H223" s="106"/>
      <c r="I223" s="106"/>
      <c r="J223" s="106"/>
      <c r="K223" s="106"/>
      <c r="L223" s="106"/>
      <c r="M223" s="106"/>
      <c r="N223" s="106"/>
      <c r="O223" s="106"/>
      <c r="P223" s="106"/>
      <c r="Q223" s="106"/>
      <c r="R223" s="17"/>
      <c r="S223" s="18"/>
    </row>
    <row r="224" spans="1:19" ht="20.100000000000001" customHeight="1" x14ac:dyDescent="0.25">
      <c r="A224" s="51" t="str">
        <f>CyP!A229</f>
        <v>12.7.2.2</v>
      </c>
      <c r="B224" s="339" t="str">
        <f t="shared" si="27"/>
        <v xml:space="preserve">Equipo de bombeo  </v>
      </c>
      <c r="C224" s="340"/>
      <c r="D224" s="13">
        <f t="shared" si="28"/>
        <v>0</v>
      </c>
      <c r="E224" s="49"/>
      <c r="F224" s="106"/>
      <c r="G224" s="106"/>
      <c r="H224" s="106"/>
      <c r="I224" s="106"/>
      <c r="J224" s="106"/>
      <c r="K224" s="106"/>
      <c r="L224" s="106"/>
      <c r="M224" s="106"/>
      <c r="N224" s="106"/>
      <c r="O224" s="106"/>
      <c r="P224" s="106"/>
      <c r="Q224" s="106"/>
      <c r="R224" s="17"/>
      <c r="S224" s="18"/>
    </row>
    <row r="225" spans="1:19" ht="20.100000000000001" customHeight="1" x14ac:dyDescent="0.25">
      <c r="A225" s="51" t="str">
        <f>CyP!A230</f>
        <v>12.8</v>
      </c>
      <c r="B225" s="339" t="str">
        <f t="shared" si="27"/>
        <v>Artefactos sanitarios y griferia</v>
      </c>
      <c r="C225" s="340"/>
      <c r="D225" s="13">
        <f t="shared" si="28"/>
        <v>0</v>
      </c>
      <c r="E225" s="49"/>
      <c r="F225" s="106"/>
      <c r="G225" s="106"/>
      <c r="H225" s="106"/>
      <c r="I225" s="106"/>
      <c r="J225" s="106"/>
      <c r="K225" s="106"/>
      <c r="L225" s="106"/>
      <c r="M225" s="106"/>
      <c r="N225" s="106"/>
      <c r="O225" s="106"/>
      <c r="P225" s="106"/>
      <c r="Q225" s="106"/>
      <c r="R225" s="17"/>
      <c r="S225" s="18"/>
    </row>
    <row r="226" spans="1:19" ht="20.100000000000001" customHeight="1" x14ac:dyDescent="0.25">
      <c r="A226" s="51" t="str">
        <f>CyP!A231</f>
        <v>12.8.1</v>
      </c>
      <c r="B226" s="339" t="str">
        <f t="shared" ref="B226:B270" si="29">IFERROR(VLOOKUP(A226,Tabla_CyP,2,FALSE),"")</f>
        <v>Artefactos y Accesorios</v>
      </c>
      <c r="C226" s="340"/>
      <c r="D226" s="13">
        <f t="shared" ref="D226:D270"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5">
      <c r="A227" s="51" t="str">
        <f>CyP!A232</f>
        <v>12.8.1.1</v>
      </c>
      <c r="B227" s="339" t="str">
        <f t="shared" si="29"/>
        <v xml:space="preserve">Inodoro Ferrum </v>
      </c>
      <c r="C227" s="340"/>
      <c r="D227" s="13">
        <f t="shared" si="30"/>
        <v>0</v>
      </c>
      <c r="E227" s="49"/>
      <c r="F227" s="106"/>
      <c r="G227" s="106"/>
      <c r="H227" s="106"/>
      <c r="I227" s="106"/>
      <c r="J227" s="106"/>
      <c r="K227" s="106"/>
      <c r="L227" s="106"/>
      <c r="M227" s="106"/>
      <c r="N227" s="106"/>
      <c r="O227" s="106"/>
      <c r="P227" s="106"/>
      <c r="Q227" s="106"/>
      <c r="R227" s="17"/>
      <c r="S227" s="18"/>
    </row>
    <row r="228" spans="1:19" ht="20.100000000000001" customHeight="1" x14ac:dyDescent="0.25">
      <c r="A228" s="51" t="str">
        <f>CyP!A233</f>
        <v>12.8.1.2</v>
      </c>
      <c r="B228" s="339" t="str">
        <f t="shared" si="29"/>
        <v>Inodoro Ferrum discapacitado c/depósito mochila</v>
      </c>
      <c r="C228" s="340"/>
      <c r="D228" s="13">
        <f t="shared" si="30"/>
        <v>0</v>
      </c>
      <c r="E228" s="49"/>
      <c r="F228" s="106"/>
      <c r="G228" s="106"/>
      <c r="H228" s="106"/>
      <c r="I228" s="106"/>
      <c r="J228" s="106"/>
      <c r="K228" s="106"/>
      <c r="L228" s="106"/>
      <c r="M228" s="106"/>
      <c r="N228" s="106"/>
      <c r="O228" s="106"/>
      <c r="P228" s="106"/>
      <c r="Q228" s="106"/>
      <c r="R228" s="17"/>
      <c r="S228" s="18"/>
    </row>
    <row r="229" spans="1:19" ht="20.100000000000001" customHeight="1" x14ac:dyDescent="0.25">
      <c r="A229" s="51" t="str">
        <f>CyP!A234</f>
        <v>12.8.1.3</v>
      </c>
      <c r="B229" s="339" t="str">
        <f t="shared" si="29"/>
        <v>Bebedero</v>
      </c>
      <c r="C229" s="340"/>
      <c r="D229" s="13">
        <f t="shared" si="30"/>
        <v>0</v>
      </c>
      <c r="E229" s="49"/>
      <c r="F229" s="106"/>
      <c r="G229" s="106"/>
      <c r="H229" s="106"/>
      <c r="I229" s="106"/>
      <c r="J229" s="106"/>
      <c r="K229" s="106"/>
      <c r="L229" s="106"/>
      <c r="M229" s="106"/>
      <c r="N229" s="106"/>
      <c r="O229" s="106"/>
      <c r="P229" s="106"/>
      <c r="Q229" s="106"/>
      <c r="R229" s="17"/>
      <c r="S229" s="18"/>
    </row>
    <row r="230" spans="1:19" ht="20.100000000000001" customHeight="1" x14ac:dyDescent="0.25">
      <c r="A230" s="51" t="str">
        <f>CyP!A235</f>
        <v>12.8.1.4</v>
      </c>
      <c r="B230" s="339" t="str">
        <f t="shared" si="29"/>
        <v>Barrales discapacitado</v>
      </c>
      <c r="C230" s="340"/>
      <c r="D230" s="13">
        <f t="shared" si="30"/>
        <v>0</v>
      </c>
      <c r="E230" s="49"/>
      <c r="F230" s="106"/>
      <c r="G230" s="106"/>
      <c r="H230" s="106"/>
      <c r="I230" s="106"/>
      <c r="J230" s="106"/>
      <c r="K230" s="106"/>
      <c r="L230" s="106"/>
      <c r="M230" s="106"/>
      <c r="N230" s="106"/>
      <c r="O230" s="106"/>
      <c r="P230" s="106"/>
      <c r="Q230" s="106"/>
      <c r="R230" s="17"/>
      <c r="S230" s="18"/>
    </row>
    <row r="231" spans="1:19" ht="20.100000000000001" customHeight="1" x14ac:dyDescent="0.25">
      <c r="A231" s="51" t="str">
        <f>CyP!A236</f>
        <v>12.8.1.5</v>
      </c>
      <c r="B231" s="339" t="str">
        <f t="shared" si="29"/>
        <v>Lavamanos AºIº</v>
      </c>
      <c r="C231" s="340"/>
      <c r="D231" s="13">
        <f t="shared" si="30"/>
        <v>0</v>
      </c>
      <c r="E231" s="49"/>
      <c r="F231" s="106"/>
      <c r="G231" s="106"/>
      <c r="H231" s="106"/>
      <c r="I231" s="106"/>
      <c r="J231" s="106"/>
      <c r="K231" s="106"/>
      <c r="L231" s="106"/>
      <c r="M231" s="106"/>
      <c r="N231" s="106"/>
      <c r="O231" s="106"/>
      <c r="P231" s="106"/>
      <c r="Q231" s="106"/>
      <c r="R231" s="17"/>
      <c r="S231" s="18"/>
    </row>
    <row r="232" spans="1:19" ht="20.100000000000001" customHeight="1" x14ac:dyDescent="0.25">
      <c r="A232" s="51" t="str">
        <f>CyP!A237</f>
        <v>12.8.1.6</v>
      </c>
      <c r="B232" s="339" t="str">
        <f t="shared" si="29"/>
        <v>Pileta de Cocina AºIº</v>
      </c>
      <c r="C232" s="340"/>
      <c r="D232" s="13">
        <f t="shared" si="30"/>
        <v>0</v>
      </c>
      <c r="E232" s="49"/>
      <c r="F232" s="106"/>
      <c r="G232" s="106"/>
      <c r="H232" s="106"/>
      <c r="I232" s="106"/>
      <c r="J232" s="106"/>
      <c r="K232" s="106"/>
      <c r="L232" s="106"/>
      <c r="M232" s="106"/>
      <c r="N232" s="106"/>
      <c r="O232" s="106"/>
      <c r="P232" s="106"/>
      <c r="Q232" s="106"/>
      <c r="R232" s="17"/>
      <c r="S232" s="18"/>
    </row>
    <row r="233" spans="1:19" ht="20.100000000000001" customHeight="1" x14ac:dyDescent="0.25">
      <c r="A233" s="51" t="str">
        <f>CyP!A238</f>
        <v>12.8.1.7</v>
      </c>
      <c r="B233" s="339" t="str">
        <f t="shared" si="29"/>
        <v xml:space="preserve">Griferia FV para Lavatorio </v>
      </c>
      <c r="C233" s="340"/>
      <c r="D233" s="13">
        <f t="shared" si="30"/>
        <v>0</v>
      </c>
      <c r="E233" s="49"/>
      <c r="F233" s="106"/>
      <c r="G233" s="106"/>
      <c r="H233" s="106"/>
      <c r="I233" s="106"/>
      <c r="J233" s="106"/>
      <c r="K233" s="106"/>
      <c r="L233" s="106"/>
      <c r="M233" s="106"/>
      <c r="N233" s="106"/>
      <c r="O233" s="106"/>
      <c r="P233" s="106"/>
      <c r="Q233" s="106"/>
      <c r="R233" s="17"/>
      <c r="S233" s="18"/>
    </row>
    <row r="234" spans="1:19" ht="20.100000000000001" customHeight="1" x14ac:dyDescent="0.25">
      <c r="A234" s="51" t="str">
        <f>CyP!A239</f>
        <v>12.8.1.8</v>
      </c>
      <c r="B234" s="339" t="str">
        <f t="shared" si="29"/>
        <v>Griferia FV para Lavatorio p/discapacitado</v>
      </c>
      <c r="C234" s="340"/>
      <c r="D234" s="13">
        <f t="shared" si="30"/>
        <v>0</v>
      </c>
      <c r="E234" s="49"/>
      <c r="F234" s="106"/>
      <c r="G234" s="106"/>
      <c r="H234" s="106"/>
      <c r="I234" s="106"/>
      <c r="J234" s="106"/>
      <c r="K234" s="106"/>
      <c r="L234" s="106"/>
      <c r="M234" s="106"/>
      <c r="N234" s="106"/>
      <c r="O234" s="106"/>
      <c r="P234" s="106"/>
      <c r="Q234" s="106"/>
      <c r="R234" s="17"/>
      <c r="S234" s="18"/>
    </row>
    <row r="235" spans="1:19" ht="20.100000000000001" customHeight="1" x14ac:dyDescent="0.25">
      <c r="A235" s="51" t="str">
        <f>CyP!A240</f>
        <v>12.8.1.9</v>
      </c>
      <c r="B235" s="339" t="str">
        <f t="shared" si="29"/>
        <v>Griferia Pileta Cocinar FV y Pileta de lavar</v>
      </c>
      <c r="C235" s="340"/>
      <c r="D235" s="13">
        <f t="shared" si="30"/>
        <v>0</v>
      </c>
      <c r="E235" s="49"/>
      <c r="F235" s="106"/>
      <c r="G235" s="106"/>
      <c r="H235" s="106"/>
      <c r="I235" s="106"/>
      <c r="J235" s="106"/>
      <c r="K235" s="106"/>
      <c r="L235" s="106"/>
      <c r="M235" s="106"/>
      <c r="N235" s="106"/>
      <c r="O235" s="106"/>
      <c r="P235" s="106"/>
      <c r="Q235" s="106"/>
      <c r="R235" s="17"/>
      <c r="S235" s="18"/>
    </row>
    <row r="236" spans="1:19" ht="20.100000000000001" customHeight="1" x14ac:dyDescent="0.25">
      <c r="A236" s="51" t="str">
        <f>CyP!A241</f>
        <v>12.8.1.10</v>
      </c>
      <c r="B236" s="339" t="str">
        <f t="shared" si="29"/>
        <v xml:space="preserve">Lavabo discapacitado </v>
      </c>
      <c r="C236" s="340"/>
      <c r="D236" s="13">
        <f t="shared" si="30"/>
        <v>0</v>
      </c>
      <c r="E236" s="49"/>
      <c r="F236" s="106"/>
      <c r="G236" s="106"/>
      <c r="H236" s="106"/>
      <c r="I236" s="106"/>
      <c r="J236" s="106"/>
      <c r="K236" s="106"/>
      <c r="L236" s="106"/>
      <c r="M236" s="106"/>
      <c r="N236" s="106"/>
      <c r="O236" s="106"/>
      <c r="P236" s="106"/>
      <c r="Q236" s="106"/>
      <c r="R236" s="17"/>
      <c r="S236" s="18"/>
    </row>
    <row r="237" spans="1:19" ht="20.100000000000001" customHeight="1" x14ac:dyDescent="0.25">
      <c r="A237" s="51" t="str">
        <f>CyP!A242</f>
        <v>12.8.1.11</v>
      </c>
      <c r="B237" s="339" t="str">
        <f t="shared" si="29"/>
        <v>Varios, Accesorios para fijacion, adhesicos, etc.</v>
      </c>
      <c r="C237" s="340"/>
      <c r="D237" s="13">
        <f t="shared" si="30"/>
        <v>0</v>
      </c>
      <c r="E237" s="49"/>
      <c r="F237" s="106"/>
      <c r="G237" s="106"/>
      <c r="H237" s="106"/>
      <c r="I237" s="106"/>
      <c r="J237" s="106"/>
      <c r="K237" s="106"/>
      <c r="L237" s="106"/>
      <c r="M237" s="106"/>
      <c r="N237" s="106"/>
      <c r="O237" s="106"/>
      <c r="P237" s="106"/>
      <c r="Q237" s="106"/>
      <c r="R237" s="17"/>
      <c r="S237" s="18"/>
    </row>
    <row r="238" spans="1:19" ht="20.100000000000001" customHeight="1" x14ac:dyDescent="0.25">
      <c r="A238" s="51" t="str">
        <f>CyP!A243</f>
        <v>12.8.1.12</v>
      </c>
      <c r="B238" s="339" t="str">
        <f t="shared" si="29"/>
        <v>Flexibles</v>
      </c>
      <c r="C238" s="340"/>
      <c r="D238" s="13">
        <f t="shared" si="30"/>
        <v>0</v>
      </c>
      <c r="E238" s="49"/>
      <c r="F238" s="106"/>
      <c r="G238" s="106"/>
      <c r="H238" s="106"/>
      <c r="I238" s="106"/>
      <c r="J238" s="106"/>
      <c r="K238" s="106"/>
      <c r="L238" s="106"/>
      <c r="M238" s="106"/>
      <c r="N238" s="106"/>
      <c r="O238" s="106"/>
      <c r="P238" s="106"/>
      <c r="Q238" s="106"/>
      <c r="R238" s="17"/>
      <c r="S238" s="18"/>
    </row>
    <row r="239" spans="1:19" ht="20.100000000000001" customHeight="1" x14ac:dyDescent="0.25">
      <c r="A239" s="51" t="str">
        <f>CyP!A244</f>
        <v>12.9</v>
      </c>
      <c r="B239" s="339" t="str">
        <f t="shared" si="29"/>
        <v>Cañería de desague pluvial</v>
      </c>
      <c r="C239" s="340"/>
      <c r="D239" s="13">
        <f t="shared" si="30"/>
        <v>0</v>
      </c>
      <c r="E239" s="49"/>
      <c r="F239" s="106"/>
      <c r="G239" s="106"/>
      <c r="H239" s="106"/>
      <c r="I239" s="106"/>
      <c r="J239" s="106"/>
      <c r="K239" s="106"/>
      <c r="L239" s="106"/>
      <c r="M239" s="106"/>
      <c r="N239" s="106"/>
      <c r="O239" s="106"/>
      <c r="P239" s="106"/>
      <c r="Q239" s="106"/>
      <c r="R239" s="17"/>
      <c r="S239" s="18"/>
    </row>
    <row r="240" spans="1:19" ht="20.100000000000001" customHeight="1" x14ac:dyDescent="0.25">
      <c r="A240" s="51" t="str">
        <f>CyP!A245</f>
        <v>12.9.1</v>
      </c>
      <c r="B240" s="339" t="str">
        <f t="shared" si="29"/>
        <v>De P.V.C.</v>
      </c>
      <c r="C240" s="340"/>
      <c r="D240" s="13">
        <f t="shared" si="30"/>
        <v>0</v>
      </c>
      <c r="E240" s="49"/>
      <c r="F240" s="106"/>
      <c r="G240" s="106"/>
      <c r="H240" s="106"/>
      <c r="I240" s="106"/>
      <c r="J240" s="106"/>
      <c r="K240" s="106"/>
      <c r="L240" s="106"/>
      <c r="M240" s="106"/>
      <c r="N240" s="106"/>
      <c r="O240" s="106"/>
      <c r="P240" s="106"/>
      <c r="Q240" s="106"/>
      <c r="R240" s="17"/>
      <c r="S240" s="18"/>
    </row>
    <row r="241" spans="1:19" ht="20.100000000000001" customHeight="1" x14ac:dyDescent="0.25">
      <c r="A241" s="51" t="str">
        <f>CyP!A246</f>
        <v>12.9.1.1</v>
      </c>
      <c r="B241" s="339" t="str">
        <f t="shared" si="29"/>
        <v>Canaleta - Rejillas</v>
      </c>
      <c r="C241" s="340"/>
      <c r="D241" s="13">
        <f t="shared" si="30"/>
        <v>0</v>
      </c>
      <c r="E241" s="49"/>
      <c r="F241" s="106"/>
      <c r="G241" s="106"/>
      <c r="H241" s="106"/>
      <c r="I241" s="106"/>
      <c r="J241" s="106"/>
      <c r="K241" s="106"/>
      <c r="L241" s="106"/>
      <c r="M241" s="106"/>
      <c r="N241" s="106"/>
      <c r="O241" s="106"/>
      <c r="P241" s="106"/>
      <c r="Q241" s="106"/>
      <c r="R241" s="17"/>
      <c r="S241" s="18"/>
    </row>
    <row r="242" spans="1:19" ht="20.100000000000001" customHeight="1" x14ac:dyDescent="0.25">
      <c r="A242" s="51" t="str">
        <f>CyP!A247</f>
        <v>12.9.1.2</v>
      </c>
      <c r="B242" s="339" t="str">
        <f t="shared" si="29"/>
        <v>Gargola Hº Aº</v>
      </c>
      <c r="C242" s="340"/>
      <c r="D242" s="13">
        <f t="shared" si="30"/>
        <v>0</v>
      </c>
      <c r="E242" s="49"/>
      <c r="F242" s="106"/>
      <c r="G242" s="106"/>
      <c r="H242" s="106"/>
      <c r="I242" s="106"/>
      <c r="J242" s="106"/>
      <c r="K242" s="106"/>
      <c r="L242" s="106"/>
      <c r="M242" s="106"/>
      <c r="N242" s="106"/>
      <c r="O242" s="106"/>
      <c r="P242" s="106"/>
      <c r="Q242" s="106"/>
      <c r="R242" s="17"/>
      <c r="S242" s="18"/>
    </row>
    <row r="243" spans="1:19" ht="20.100000000000001" customHeight="1" x14ac:dyDescent="0.25">
      <c r="A243" s="51" t="str">
        <f>CyP!A248</f>
        <v>12.9.1.3</v>
      </c>
      <c r="B243" s="339" t="str">
        <f t="shared" si="29"/>
        <v>Embudo PVCº</v>
      </c>
      <c r="C243" s="340"/>
      <c r="D243" s="13">
        <f t="shared" si="30"/>
        <v>0</v>
      </c>
      <c r="E243" s="49"/>
      <c r="F243" s="106"/>
      <c r="G243" s="106"/>
      <c r="H243" s="106"/>
      <c r="I243" s="106"/>
      <c r="J243" s="106"/>
      <c r="K243" s="106"/>
      <c r="L243" s="106"/>
      <c r="M243" s="106"/>
      <c r="N243" s="106"/>
      <c r="O243" s="106"/>
      <c r="P243" s="106"/>
      <c r="Q243" s="106"/>
      <c r="R243" s="17"/>
      <c r="S243" s="18"/>
    </row>
    <row r="244" spans="1:19" ht="20.100000000000001" customHeight="1" x14ac:dyDescent="0.25">
      <c r="A244" s="51" t="str">
        <f>CyP!A249</f>
        <v>12.9.1.4</v>
      </c>
      <c r="B244" s="339" t="str">
        <f t="shared" si="29"/>
        <v>De P.V.C.</v>
      </c>
      <c r="C244" s="340"/>
      <c r="D244" s="13">
        <f t="shared" si="30"/>
        <v>0</v>
      </c>
      <c r="E244" s="49"/>
      <c r="F244" s="106"/>
      <c r="G244" s="106"/>
      <c r="H244" s="106"/>
      <c r="I244" s="106"/>
      <c r="J244" s="106"/>
      <c r="K244" s="106"/>
      <c r="L244" s="106"/>
      <c r="M244" s="106"/>
      <c r="N244" s="106"/>
      <c r="O244" s="106"/>
      <c r="P244" s="106"/>
      <c r="Q244" s="106"/>
      <c r="R244" s="17"/>
      <c r="S244" s="18"/>
    </row>
    <row r="245" spans="1:19" ht="20.100000000000001" customHeight="1" x14ac:dyDescent="0.25">
      <c r="A245" s="51" t="str">
        <f>CyP!A250</f>
        <v>12.10</v>
      </c>
      <c r="B245" s="339" t="str">
        <f t="shared" si="29"/>
        <v xml:space="preserve">Conexión a redes externas </v>
      </c>
      <c r="C245" s="340"/>
      <c r="D245" s="13">
        <f t="shared" si="30"/>
        <v>0</v>
      </c>
      <c r="E245" s="49"/>
      <c r="F245" s="106"/>
      <c r="G245" s="106"/>
      <c r="H245" s="106"/>
      <c r="I245" s="106"/>
      <c r="J245" s="106"/>
      <c r="K245" s="106"/>
      <c r="L245" s="106"/>
      <c r="M245" s="106"/>
      <c r="N245" s="106"/>
      <c r="O245" s="106"/>
      <c r="P245" s="106"/>
      <c r="Q245" s="106"/>
      <c r="R245" s="17"/>
      <c r="S245" s="18"/>
    </row>
    <row r="246" spans="1:19" ht="20.100000000000001" customHeight="1" x14ac:dyDescent="0.25">
      <c r="A246" s="51" t="str">
        <f>CyP!A251</f>
        <v>12.10.1</v>
      </c>
      <c r="B246" s="339" t="str">
        <f t="shared" si="29"/>
        <v>Conexión de agua</v>
      </c>
      <c r="C246" s="340"/>
      <c r="D246" s="13">
        <f t="shared" si="30"/>
        <v>0</v>
      </c>
      <c r="E246" s="49"/>
      <c r="F246" s="106"/>
      <c r="G246" s="106"/>
      <c r="H246" s="106"/>
      <c r="I246" s="106"/>
      <c r="J246" s="106"/>
      <c r="K246" s="106"/>
      <c r="L246" s="106"/>
      <c r="M246" s="106"/>
      <c r="N246" s="106"/>
      <c r="O246" s="106"/>
      <c r="P246" s="106"/>
      <c r="Q246" s="106"/>
      <c r="R246" s="17"/>
      <c r="S246" s="18"/>
    </row>
    <row r="247" spans="1:19" ht="20.100000000000001" customHeight="1" x14ac:dyDescent="0.25">
      <c r="A247" s="51" t="str">
        <f>CyP!A252</f>
        <v>12.10.2</v>
      </c>
      <c r="B247" s="339" t="str">
        <f t="shared" si="29"/>
        <v>Conexión de cloaca</v>
      </c>
      <c r="C247" s="340"/>
      <c r="D247" s="13">
        <f t="shared" si="30"/>
        <v>0</v>
      </c>
      <c r="E247" s="49"/>
      <c r="F247" s="106"/>
      <c r="G247" s="106"/>
      <c r="H247" s="106"/>
      <c r="I247" s="106"/>
      <c r="J247" s="106"/>
      <c r="K247" s="106"/>
      <c r="L247" s="106"/>
      <c r="M247" s="106"/>
      <c r="N247" s="106"/>
      <c r="O247" s="106"/>
      <c r="P247" s="106"/>
      <c r="Q247" s="106"/>
      <c r="R247" s="17"/>
      <c r="S247" s="18"/>
    </row>
    <row r="248" spans="1:19" ht="20.100000000000001" customHeight="1" x14ac:dyDescent="0.25">
      <c r="A248" s="51">
        <f>CyP!A253</f>
        <v>14</v>
      </c>
      <c r="B248" s="339" t="str">
        <f t="shared" si="29"/>
        <v xml:space="preserve"> INSTALACIÓN ELECTROMECANICA</v>
      </c>
      <c r="C248" s="340"/>
      <c r="D248" s="13">
        <f t="shared" si="30"/>
        <v>0</v>
      </c>
      <c r="E248" s="49"/>
      <c r="F248" s="106"/>
      <c r="G248" s="106"/>
      <c r="H248" s="106"/>
      <c r="I248" s="106"/>
      <c r="J248" s="106"/>
      <c r="K248" s="106"/>
      <c r="L248" s="106"/>
      <c r="M248" s="106"/>
      <c r="N248" s="106"/>
      <c r="O248" s="106"/>
      <c r="P248" s="106"/>
      <c r="Q248" s="106"/>
      <c r="R248" s="17"/>
      <c r="S248" s="18"/>
    </row>
    <row r="249" spans="1:19" ht="20.100000000000001" customHeight="1" x14ac:dyDescent="0.25">
      <c r="A249" s="51" t="str">
        <f>CyP!A254</f>
        <v>14.1</v>
      </c>
      <c r="B249" s="339" t="str">
        <f t="shared" si="29"/>
        <v>Sistema de bombeo Sanitario</v>
      </c>
      <c r="C249" s="340"/>
      <c r="D249" s="13">
        <f t="shared" si="30"/>
        <v>0</v>
      </c>
      <c r="E249" s="49"/>
      <c r="F249" s="106"/>
      <c r="G249" s="106"/>
      <c r="H249" s="106"/>
      <c r="I249" s="106"/>
      <c r="J249" s="106"/>
      <c r="K249" s="106"/>
      <c r="L249" s="106"/>
      <c r="M249" s="106"/>
      <c r="N249" s="106"/>
      <c r="O249" s="106"/>
      <c r="P249" s="106"/>
      <c r="Q249" s="106"/>
      <c r="R249" s="17"/>
      <c r="S249" s="18"/>
    </row>
    <row r="250" spans="1:19" ht="20.100000000000001" customHeight="1" x14ac:dyDescent="0.25">
      <c r="A250" s="51" t="str">
        <f>CyP!A255</f>
        <v>14.2</v>
      </c>
      <c r="B250" s="339" t="str">
        <f t="shared" si="29"/>
        <v>Sistema de bombeo Contra Incendio</v>
      </c>
      <c r="C250" s="340"/>
      <c r="D250" s="13">
        <f t="shared" si="30"/>
        <v>0</v>
      </c>
      <c r="E250" s="49"/>
      <c r="F250" s="106"/>
      <c r="G250" s="106"/>
      <c r="H250" s="106"/>
      <c r="I250" s="106"/>
      <c r="J250" s="106"/>
      <c r="K250" s="106"/>
      <c r="L250" s="106"/>
      <c r="M250" s="106"/>
      <c r="N250" s="106"/>
      <c r="O250" s="106"/>
      <c r="P250" s="106"/>
      <c r="Q250" s="106"/>
      <c r="R250" s="17"/>
      <c r="S250" s="18"/>
    </row>
    <row r="251" spans="1:19" ht="20.100000000000001" customHeight="1" x14ac:dyDescent="0.25">
      <c r="A251" s="51" t="str">
        <f>CyP!A256</f>
        <v>14.2.1</v>
      </c>
      <c r="B251" s="339" t="str">
        <f t="shared" si="29"/>
        <v>Tablero eléctrico</v>
      </c>
      <c r="C251" s="340"/>
      <c r="D251" s="13">
        <f t="shared" si="30"/>
        <v>0</v>
      </c>
      <c r="E251" s="49"/>
      <c r="F251" s="106"/>
      <c r="G251" s="106"/>
      <c r="H251" s="106"/>
      <c r="I251" s="106"/>
      <c r="J251" s="106"/>
      <c r="K251" s="106"/>
      <c r="L251" s="106"/>
      <c r="M251" s="106"/>
      <c r="N251" s="106"/>
      <c r="O251" s="106"/>
      <c r="P251" s="106"/>
      <c r="Q251" s="106"/>
      <c r="R251" s="17"/>
      <c r="S251" s="18"/>
    </row>
    <row r="252" spans="1:19" ht="20.100000000000001" customHeight="1" x14ac:dyDescent="0.25">
      <c r="A252" s="51" t="str">
        <f>CyP!A257</f>
        <v>14.2.2</v>
      </c>
      <c r="B252" s="339" t="str">
        <f t="shared" si="29"/>
        <v>Grupo electrogeno</v>
      </c>
      <c r="C252" s="340"/>
      <c r="D252" s="13">
        <f t="shared" si="30"/>
        <v>0</v>
      </c>
      <c r="E252" s="49"/>
      <c r="F252" s="106"/>
      <c r="G252" s="106"/>
      <c r="H252" s="106"/>
      <c r="I252" s="106"/>
      <c r="J252" s="106"/>
      <c r="K252" s="106"/>
      <c r="L252" s="106"/>
      <c r="M252" s="106"/>
      <c r="N252" s="106"/>
      <c r="O252" s="106"/>
      <c r="P252" s="106"/>
      <c r="Q252" s="106"/>
      <c r="R252" s="17"/>
      <c r="S252" s="18"/>
    </row>
    <row r="253" spans="1:19" ht="20.100000000000001" customHeight="1" x14ac:dyDescent="0.25">
      <c r="A253" s="51">
        <f>CyP!A258</f>
        <v>16</v>
      </c>
      <c r="B253" s="339" t="str">
        <f t="shared" si="29"/>
        <v xml:space="preserve"> INSTALACIÓN DE AIRE ACONDICIONADO</v>
      </c>
      <c r="C253" s="340"/>
      <c r="D253" s="13">
        <f t="shared" si="30"/>
        <v>0</v>
      </c>
      <c r="E253" s="49"/>
      <c r="F253" s="106"/>
      <c r="G253" s="106"/>
      <c r="H253" s="106"/>
      <c r="I253" s="106"/>
      <c r="J253" s="106"/>
      <c r="K253" s="106"/>
      <c r="L253" s="106"/>
      <c r="M253" s="106"/>
      <c r="N253" s="106"/>
      <c r="O253" s="106"/>
      <c r="P253" s="106"/>
      <c r="Q253" s="106"/>
      <c r="R253" s="17"/>
      <c r="S253" s="18"/>
    </row>
    <row r="254" spans="1:19" ht="20.100000000000001" customHeight="1" x14ac:dyDescent="0.25">
      <c r="A254" s="51" t="str">
        <f>CyP!A259</f>
        <v>16.1</v>
      </c>
      <c r="B254" s="339" t="str">
        <f t="shared" si="29"/>
        <v>Instalación de aire acondicionado frio - calor</v>
      </c>
      <c r="C254" s="340"/>
      <c r="D254" s="13">
        <f t="shared" si="30"/>
        <v>0</v>
      </c>
      <c r="E254" s="49"/>
      <c r="F254" s="106"/>
      <c r="G254" s="106"/>
      <c r="H254" s="106"/>
      <c r="I254" s="106"/>
      <c r="J254" s="106"/>
      <c r="K254" s="106"/>
      <c r="L254" s="106"/>
      <c r="M254" s="106"/>
      <c r="N254" s="106"/>
      <c r="O254" s="106"/>
      <c r="P254" s="106"/>
      <c r="Q254" s="106"/>
      <c r="R254" s="17"/>
      <c r="S254" s="18"/>
    </row>
    <row r="255" spans="1:19" ht="20.100000000000001" customHeight="1" x14ac:dyDescent="0.25">
      <c r="A255" s="51" t="str">
        <f>CyP!A260</f>
        <v>16.1.1</v>
      </c>
      <c r="B255" s="339" t="str">
        <f t="shared" si="29"/>
        <v>Equipos de Aire Acondicionado 8000 fr</v>
      </c>
      <c r="C255" s="340"/>
      <c r="D255" s="13">
        <f t="shared" si="30"/>
        <v>0</v>
      </c>
      <c r="E255" s="49"/>
      <c r="F255" s="106"/>
      <c r="G255" s="106"/>
      <c r="H255" s="106"/>
      <c r="I255" s="106"/>
      <c r="J255" s="106"/>
      <c r="K255" s="106"/>
      <c r="L255" s="106"/>
      <c r="M255" s="106"/>
      <c r="N255" s="106"/>
      <c r="O255" s="106"/>
      <c r="P255" s="106"/>
      <c r="Q255" s="106"/>
      <c r="R255" s="17"/>
      <c r="S255" s="18"/>
    </row>
    <row r="256" spans="1:19" ht="20.100000000000001" customHeight="1" x14ac:dyDescent="0.25">
      <c r="A256" s="51" t="str">
        <f>CyP!A261</f>
        <v>16.1.2</v>
      </c>
      <c r="B256" s="339" t="str">
        <f t="shared" si="29"/>
        <v>Equipos de Aire Acondicionado 4500 fr</v>
      </c>
      <c r="C256" s="340"/>
      <c r="D256" s="13">
        <f t="shared" si="30"/>
        <v>0</v>
      </c>
      <c r="E256" s="49"/>
      <c r="F256" s="106"/>
      <c r="G256" s="106"/>
      <c r="H256" s="106"/>
      <c r="I256" s="106"/>
      <c r="J256" s="106"/>
      <c r="K256" s="106"/>
      <c r="L256" s="106"/>
      <c r="M256" s="106"/>
      <c r="N256" s="106"/>
      <c r="O256" s="106"/>
      <c r="P256" s="106"/>
      <c r="Q256" s="106"/>
      <c r="R256" s="17"/>
      <c r="S256" s="18"/>
    </row>
    <row r="257" spans="1:19" ht="20.100000000000001" customHeight="1" x14ac:dyDescent="0.25">
      <c r="A257" s="51" t="str">
        <f>CyP!A262</f>
        <v>16.1.3</v>
      </c>
      <c r="B257" s="339" t="str">
        <f t="shared" si="29"/>
        <v>Accesorios</v>
      </c>
      <c r="C257" s="340"/>
      <c r="D257" s="13">
        <f t="shared" si="30"/>
        <v>0</v>
      </c>
      <c r="E257" s="49"/>
      <c r="F257" s="106"/>
      <c r="G257" s="106"/>
      <c r="H257" s="106"/>
      <c r="I257" s="106"/>
      <c r="J257" s="106"/>
      <c r="K257" s="106"/>
      <c r="L257" s="106"/>
      <c r="M257" s="106"/>
      <c r="N257" s="106"/>
      <c r="O257" s="106"/>
      <c r="P257" s="106"/>
      <c r="Q257" s="106"/>
      <c r="R257" s="17"/>
      <c r="S257" s="18"/>
    </row>
    <row r="258" spans="1:19" ht="20.100000000000001" customHeight="1" x14ac:dyDescent="0.25">
      <c r="A258" s="51">
        <f>CyP!A263</f>
        <v>17</v>
      </c>
      <c r="B258" s="339" t="str">
        <f t="shared" si="29"/>
        <v xml:space="preserve"> INSTALACIÓN DE SEGURIDAD</v>
      </c>
      <c r="C258" s="340"/>
      <c r="D258" s="13">
        <f t="shared" si="30"/>
        <v>0</v>
      </c>
      <c r="E258" s="49"/>
      <c r="F258" s="106"/>
      <c r="G258" s="106"/>
      <c r="H258" s="106"/>
      <c r="I258" s="106"/>
      <c r="J258" s="106"/>
      <c r="K258" s="106"/>
      <c r="L258" s="106"/>
      <c r="M258" s="106"/>
      <c r="N258" s="106"/>
      <c r="O258" s="106"/>
      <c r="P258" s="106"/>
      <c r="Q258" s="106"/>
      <c r="R258" s="17"/>
      <c r="S258" s="18"/>
    </row>
    <row r="259" spans="1:19" ht="20.100000000000001" customHeight="1" x14ac:dyDescent="0.25">
      <c r="A259" s="51" t="str">
        <f>CyP!A264</f>
        <v>17.1</v>
      </c>
      <c r="B259" s="339" t="str">
        <f t="shared" si="29"/>
        <v>Contra Incendio</v>
      </c>
      <c r="C259" s="340"/>
      <c r="D259" s="13">
        <f t="shared" si="30"/>
        <v>0</v>
      </c>
      <c r="E259" s="49"/>
      <c r="F259" s="106"/>
      <c r="G259" s="106"/>
      <c r="H259" s="106"/>
      <c r="I259" s="106"/>
      <c r="J259" s="106"/>
      <c r="K259" s="106"/>
      <c r="L259" s="106"/>
      <c r="M259" s="106"/>
      <c r="N259" s="106"/>
      <c r="O259" s="106"/>
      <c r="P259" s="106"/>
      <c r="Q259" s="106"/>
      <c r="R259" s="17"/>
      <c r="S259" s="18"/>
    </row>
    <row r="260" spans="1:19" ht="20.100000000000001" customHeight="1" x14ac:dyDescent="0.25">
      <c r="A260" s="51" t="str">
        <f>CyP!A265</f>
        <v>17.1.1</v>
      </c>
      <c r="B260" s="339" t="str">
        <f t="shared" si="29"/>
        <v>Tendido de cañerías</v>
      </c>
      <c r="C260" s="340"/>
      <c r="D260" s="13">
        <f t="shared" si="30"/>
        <v>0</v>
      </c>
      <c r="E260" s="49"/>
      <c r="F260" s="106"/>
      <c r="G260" s="106"/>
      <c r="H260" s="106"/>
      <c r="I260" s="106"/>
      <c r="J260" s="106"/>
      <c r="K260" s="106"/>
      <c r="L260" s="106"/>
      <c r="M260" s="106"/>
      <c r="N260" s="106"/>
      <c r="O260" s="106"/>
      <c r="P260" s="106"/>
      <c r="Q260" s="106"/>
      <c r="R260" s="17"/>
      <c r="S260" s="18"/>
    </row>
    <row r="261" spans="1:19" ht="20.100000000000001" customHeight="1" x14ac:dyDescent="0.25">
      <c r="A261" s="51" t="str">
        <f>CyP!A266</f>
        <v>17.1.1.1</v>
      </c>
      <c r="B261" s="339" t="str">
        <f t="shared" si="29"/>
        <v>Caño PEAD 2 1/2"</v>
      </c>
      <c r="C261" s="340"/>
      <c r="D261" s="13">
        <f t="shared" si="30"/>
        <v>0</v>
      </c>
      <c r="E261" s="49"/>
      <c r="F261" s="106"/>
      <c r="G261" s="106"/>
      <c r="H261" s="106"/>
      <c r="I261" s="106"/>
      <c r="J261" s="106"/>
      <c r="K261" s="106"/>
      <c r="L261" s="106"/>
      <c r="M261" s="106"/>
      <c r="N261" s="106"/>
      <c r="O261" s="106"/>
      <c r="P261" s="106"/>
      <c r="Q261" s="106"/>
      <c r="R261" s="17"/>
      <c r="S261" s="18"/>
    </row>
    <row r="262" spans="1:19" ht="20.100000000000001" customHeight="1" x14ac:dyDescent="0.25">
      <c r="A262" s="51" t="str">
        <f>CyP!A267</f>
        <v>17.1.1.2</v>
      </c>
      <c r="B262" s="339" t="str">
        <f t="shared" si="29"/>
        <v>Caño PEAD 3"</v>
      </c>
      <c r="C262" s="340"/>
      <c r="D262" s="13">
        <f t="shared" si="30"/>
        <v>0</v>
      </c>
      <c r="E262" s="49"/>
      <c r="F262" s="106"/>
      <c r="G262" s="106"/>
      <c r="H262" s="106"/>
      <c r="I262" s="106"/>
      <c r="J262" s="106"/>
      <c r="K262" s="106"/>
      <c r="L262" s="106"/>
      <c r="M262" s="106"/>
      <c r="N262" s="106"/>
      <c r="O262" s="106"/>
      <c r="P262" s="106"/>
      <c r="Q262" s="106"/>
      <c r="R262" s="17"/>
      <c r="S262" s="18"/>
    </row>
    <row r="263" spans="1:19" ht="20.100000000000001" customHeight="1" x14ac:dyDescent="0.25">
      <c r="A263" s="51" t="str">
        <f>CyP!A268</f>
        <v>17.1.2</v>
      </c>
      <c r="B263" s="339" t="str">
        <f t="shared" si="29"/>
        <v>Hidrantes, bocas de impulsión</v>
      </c>
      <c r="C263" s="340"/>
      <c r="D263" s="13">
        <f t="shared" si="30"/>
        <v>0</v>
      </c>
      <c r="E263" s="49"/>
      <c r="F263" s="106"/>
      <c r="G263" s="106"/>
      <c r="H263" s="106"/>
      <c r="I263" s="106"/>
      <c r="J263" s="106"/>
      <c r="K263" s="106"/>
      <c r="L263" s="106"/>
      <c r="M263" s="106"/>
      <c r="N263" s="106"/>
      <c r="O263" s="106"/>
      <c r="P263" s="106"/>
      <c r="Q263" s="106"/>
      <c r="R263" s="17"/>
      <c r="S263" s="18"/>
    </row>
    <row r="264" spans="1:19" ht="20.100000000000001" customHeight="1" x14ac:dyDescent="0.25">
      <c r="A264" s="51" t="str">
        <f>CyP!A269</f>
        <v>17.1.2.1</v>
      </c>
      <c r="B264" s="339" t="str">
        <f t="shared" si="29"/>
        <v>Toma de Incendio para Bomberos en Vereda</v>
      </c>
      <c r="C264" s="340"/>
      <c r="D264" s="13">
        <f t="shared" si="30"/>
        <v>0</v>
      </c>
      <c r="E264" s="49"/>
      <c r="F264" s="106"/>
      <c r="G264" s="106"/>
      <c r="H264" s="106"/>
      <c r="I264" s="106"/>
      <c r="J264" s="106"/>
      <c r="K264" s="106"/>
      <c r="L264" s="106"/>
      <c r="M264" s="106"/>
      <c r="N264" s="106"/>
      <c r="O264" s="106"/>
      <c r="P264" s="106"/>
      <c r="Q264" s="106"/>
      <c r="R264" s="17"/>
      <c r="S264" s="18"/>
    </row>
    <row r="265" spans="1:19" ht="20.100000000000001" customHeight="1" x14ac:dyDescent="0.25">
      <c r="A265" s="51" t="str">
        <f>CyP!A270</f>
        <v>17.1.2.2</v>
      </c>
      <c r="B265" s="339" t="str">
        <f t="shared" si="29"/>
        <v>Gabinete Antivàndalo para Hidrantes Completo Manguera 45mm largo 25mtrs</v>
      </c>
      <c r="C265" s="340"/>
      <c r="D265" s="13">
        <f t="shared" si="30"/>
        <v>0</v>
      </c>
      <c r="E265" s="49"/>
      <c r="F265" s="106"/>
      <c r="G265" s="106"/>
      <c r="H265" s="106"/>
      <c r="I265" s="106"/>
      <c r="J265" s="106"/>
      <c r="K265" s="106"/>
      <c r="L265" s="106"/>
      <c r="M265" s="106"/>
      <c r="N265" s="106"/>
      <c r="O265" s="106"/>
      <c r="P265" s="106"/>
      <c r="Q265" s="106"/>
      <c r="R265" s="17"/>
      <c r="S265" s="18"/>
    </row>
    <row r="266" spans="1:19" ht="20.100000000000001" customHeight="1" x14ac:dyDescent="0.25">
      <c r="A266" s="51" t="str">
        <f>CyP!A271</f>
        <v>17.1.3</v>
      </c>
      <c r="B266" s="339" t="str">
        <f t="shared" si="29"/>
        <v>Matafuegos, carteles de señalización</v>
      </c>
      <c r="C266" s="340"/>
      <c r="D266" s="13">
        <f t="shared" si="30"/>
        <v>0</v>
      </c>
      <c r="E266" s="49"/>
      <c r="F266" s="106"/>
      <c r="G266" s="106"/>
      <c r="H266" s="106"/>
      <c r="I266" s="106"/>
      <c r="J266" s="106"/>
      <c r="K266" s="106"/>
      <c r="L266" s="106"/>
      <c r="M266" s="106"/>
      <c r="N266" s="106"/>
      <c r="O266" s="106"/>
      <c r="P266" s="106"/>
      <c r="Q266" s="106"/>
      <c r="R266" s="17"/>
      <c r="S266" s="18"/>
    </row>
    <row r="267" spans="1:19" ht="20.100000000000001" customHeight="1" x14ac:dyDescent="0.25">
      <c r="A267" s="51" t="str">
        <f>CyP!A272</f>
        <v>17.1.3.1</v>
      </c>
      <c r="B267" s="339" t="str">
        <f t="shared" si="29"/>
        <v>Matafuegos CO2 de 5 kg</v>
      </c>
      <c r="C267" s="340"/>
      <c r="D267" s="13">
        <f t="shared" si="30"/>
        <v>0</v>
      </c>
      <c r="E267" s="49"/>
      <c r="F267" s="106"/>
      <c r="G267" s="106"/>
      <c r="H267" s="106"/>
      <c r="I267" s="106"/>
      <c r="J267" s="106"/>
      <c r="K267" s="106"/>
      <c r="L267" s="106"/>
      <c r="M267" s="106"/>
      <c r="N267" s="106"/>
      <c r="O267" s="106"/>
      <c r="P267" s="106"/>
      <c r="Q267" s="106"/>
      <c r="R267" s="17"/>
      <c r="S267" s="18"/>
    </row>
    <row r="268" spans="1:19" ht="20.100000000000001" customHeight="1" x14ac:dyDescent="0.25">
      <c r="A268" s="51" t="str">
        <f>CyP!A273</f>
        <v>17.1.3.2</v>
      </c>
      <c r="B268" s="339" t="str">
        <f t="shared" si="29"/>
        <v>Matafuegos ABC de 5 kg</v>
      </c>
      <c r="C268" s="340"/>
      <c r="D268" s="13">
        <f t="shared" si="30"/>
        <v>0</v>
      </c>
      <c r="E268" s="49"/>
      <c r="F268" s="106"/>
      <c r="G268" s="106"/>
      <c r="H268" s="106"/>
      <c r="I268" s="106"/>
      <c r="J268" s="106"/>
      <c r="K268" s="106"/>
      <c r="L268" s="106"/>
      <c r="M268" s="106"/>
      <c r="N268" s="106"/>
      <c r="O268" s="106"/>
      <c r="P268" s="106"/>
      <c r="Q268" s="106"/>
      <c r="R268" s="17"/>
      <c r="S268" s="18"/>
    </row>
    <row r="269" spans="1:19" ht="20.100000000000001" customHeight="1" x14ac:dyDescent="0.25">
      <c r="A269" s="51" t="str">
        <f>CyP!A274</f>
        <v>17.1.3.3</v>
      </c>
      <c r="B269" s="339" t="str">
        <f t="shared" si="29"/>
        <v>Matafuegos Clase K 5Kg</v>
      </c>
      <c r="C269" s="340"/>
      <c r="D269" s="13">
        <f t="shared" si="30"/>
        <v>0</v>
      </c>
      <c r="E269" s="49"/>
      <c r="F269" s="106"/>
      <c r="G269" s="106"/>
      <c r="H269" s="106"/>
      <c r="I269" s="106"/>
      <c r="J269" s="106"/>
      <c r="K269" s="106"/>
      <c r="L269" s="106"/>
      <c r="M269" s="106"/>
      <c r="N269" s="106"/>
      <c r="O269" s="106"/>
      <c r="P269" s="106"/>
      <c r="Q269" s="106"/>
      <c r="R269" s="17"/>
      <c r="S269" s="18"/>
    </row>
    <row r="270" spans="1:19" ht="20.100000000000001" customHeight="1" x14ac:dyDescent="0.25">
      <c r="A270" s="51" t="str">
        <f>CyP!A275</f>
        <v>17.1.3.4</v>
      </c>
      <c r="B270" s="339" t="str">
        <f t="shared" si="29"/>
        <v>Cartel de Salida con Iluminación Autónoma Minimo 6 hs</v>
      </c>
      <c r="C270" s="340"/>
      <c r="D270" s="13">
        <f t="shared" si="30"/>
        <v>0</v>
      </c>
      <c r="E270" s="49"/>
      <c r="F270" s="106"/>
      <c r="G270" s="106"/>
      <c r="H270" s="106"/>
      <c r="I270" s="106"/>
      <c r="J270" s="106"/>
      <c r="K270" s="106"/>
      <c r="L270" s="106"/>
      <c r="M270" s="106"/>
      <c r="N270" s="106"/>
      <c r="O270" s="106"/>
      <c r="P270" s="106"/>
      <c r="Q270" s="106"/>
      <c r="R270" s="17"/>
      <c r="S270" s="18"/>
    </row>
    <row r="271" spans="1:19" ht="20.100000000000001" customHeight="1" x14ac:dyDescent="0.25">
      <c r="A271" s="51" t="str">
        <f>CyP!A276</f>
        <v>17.1.3.5</v>
      </c>
      <c r="B271" s="339" t="str">
        <f t="shared" ref="B271:B279" si="31">IFERROR(VLOOKUP(A271,Tabla_CyP,2,FALSE),"")</f>
        <v>Cartel de Salida de PVC</v>
      </c>
      <c r="C271" s="340"/>
      <c r="D271" s="13">
        <f t="shared" ref="D271:D279"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5">
      <c r="A272" s="51" t="str">
        <f>CyP!A277</f>
        <v>17.1.3.6</v>
      </c>
      <c r="B272" s="339" t="str">
        <f t="shared" si="31"/>
        <v xml:space="preserve">Botiquin Primeros Auxilios </v>
      </c>
      <c r="C272" s="340"/>
      <c r="D272" s="13">
        <f t="shared" si="32"/>
        <v>0</v>
      </c>
      <c r="E272" s="49"/>
      <c r="F272" s="106"/>
      <c r="G272" s="106"/>
      <c r="H272" s="106"/>
      <c r="I272" s="106"/>
      <c r="J272" s="106"/>
      <c r="K272" s="106"/>
      <c r="L272" s="106"/>
      <c r="M272" s="106"/>
      <c r="N272" s="106"/>
      <c r="O272" s="106"/>
      <c r="P272" s="106"/>
      <c r="Q272" s="106"/>
      <c r="R272" s="17"/>
      <c r="S272" s="18"/>
    </row>
    <row r="273" spans="1:19" ht="20.100000000000001" customHeight="1" x14ac:dyDescent="0.25">
      <c r="A273" s="51" t="str">
        <f>CyP!A278</f>
        <v>17.1.4</v>
      </c>
      <c r="B273" s="339" t="str">
        <f t="shared" si="31"/>
        <v>Tanques Servicio contra incendio</v>
      </c>
      <c r="C273" s="340"/>
      <c r="D273" s="13">
        <f t="shared" si="32"/>
        <v>0</v>
      </c>
      <c r="E273" s="49"/>
      <c r="F273" s="106"/>
      <c r="G273" s="106"/>
      <c r="H273" s="106"/>
      <c r="I273" s="106"/>
      <c r="J273" s="106"/>
      <c r="K273" s="106"/>
      <c r="L273" s="106"/>
      <c r="M273" s="106"/>
      <c r="N273" s="106"/>
      <c r="O273" s="106"/>
      <c r="P273" s="106"/>
      <c r="Q273" s="106"/>
      <c r="R273" s="17"/>
      <c r="S273" s="18"/>
    </row>
    <row r="274" spans="1:19" ht="20.100000000000001" customHeight="1" x14ac:dyDescent="0.25">
      <c r="A274" s="51" t="str">
        <f>CyP!A279</f>
        <v>17.1.4.1</v>
      </c>
      <c r="B274" s="339" t="str">
        <f t="shared" si="31"/>
        <v>Tanque de Agua Exclusivo para Extincion de Incendio 5000 litros</v>
      </c>
      <c r="C274" s="340"/>
      <c r="D274" s="13">
        <f t="shared" si="32"/>
        <v>0</v>
      </c>
      <c r="E274" s="49"/>
      <c r="F274" s="106"/>
      <c r="G274" s="106"/>
      <c r="H274" s="106"/>
      <c r="I274" s="106"/>
      <c r="J274" s="106"/>
      <c r="K274" s="106"/>
      <c r="L274" s="106"/>
      <c r="M274" s="106"/>
      <c r="N274" s="106"/>
      <c r="O274" s="106"/>
      <c r="P274" s="106"/>
      <c r="Q274" s="106"/>
      <c r="R274" s="17"/>
      <c r="S274" s="18"/>
    </row>
    <row r="275" spans="1:19" ht="20.100000000000001" customHeight="1" x14ac:dyDescent="0.25">
      <c r="A275" s="51" t="str">
        <f>CyP!A280</f>
        <v>17.1.5</v>
      </c>
      <c r="B275" s="339" t="str">
        <f t="shared" si="31"/>
        <v xml:space="preserve">Planos   </v>
      </c>
      <c r="C275" s="340"/>
      <c r="D275" s="13">
        <f t="shared" si="32"/>
        <v>0</v>
      </c>
      <c r="E275" s="49"/>
      <c r="F275" s="106"/>
      <c r="G275" s="106"/>
      <c r="H275" s="106"/>
      <c r="I275" s="106"/>
      <c r="J275" s="106"/>
      <c r="K275" s="106"/>
      <c r="L275" s="106"/>
      <c r="M275" s="106"/>
      <c r="N275" s="106"/>
      <c r="O275" s="106"/>
      <c r="P275" s="106"/>
      <c r="Q275" s="106"/>
      <c r="R275" s="17"/>
      <c r="S275" s="18"/>
    </row>
    <row r="276" spans="1:19" ht="20.100000000000001" customHeight="1" x14ac:dyDescent="0.25">
      <c r="A276" s="51" t="str">
        <f>CyP!A281</f>
        <v>17.2</v>
      </c>
      <c r="B276" s="339" t="str">
        <f t="shared" si="31"/>
        <v>Alarmas técnicas</v>
      </c>
      <c r="C276" s="340"/>
      <c r="D276" s="13">
        <f t="shared" si="32"/>
        <v>0</v>
      </c>
      <c r="E276" s="49"/>
      <c r="F276" s="106"/>
      <c r="G276" s="106"/>
      <c r="H276" s="106"/>
      <c r="I276" s="106"/>
      <c r="J276" s="106"/>
      <c r="K276" s="106"/>
      <c r="L276" s="106"/>
      <c r="M276" s="106"/>
      <c r="N276" s="106"/>
      <c r="O276" s="106"/>
      <c r="P276" s="106"/>
      <c r="Q276" s="106"/>
      <c r="R276" s="17"/>
      <c r="S276" s="18"/>
    </row>
    <row r="277" spans="1:19" ht="20.100000000000001" customHeight="1" x14ac:dyDescent="0.25">
      <c r="A277" s="51" t="str">
        <f>CyP!A282</f>
        <v>17.2.2</v>
      </c>
      <c r="B277" s="339" t="str">
        <f t="shared" si="31"/>
        <v>Alarmas contra robos</v>
      </c>
      <c r="C277" s="340"/>
      <c r="D277" s="13">
        <f t="shared" si="32"/>
        <v>0</v>
      </c>
      <c r="E277" s="49"/>
      <c r="F277" s="106"/>
      <c r="G277" s="106"/>
      <c r="H277" s="106"/>
      <c r="I277" s="106"/>
      <c r="J277" s="106"/>
      <c r="K277" s="106"/>
      <c r="L277" s="106"/>
      <c r="M277" s="106"/>
      <c r="N277" s="106"/>
      <c r="O277" s="106"/>
      <c r="P277" s="106"/>
      <c r="Q277" s="106"/>
      <c r="R277" s="17"/>
      <c r="S277" s="18"/>
    </row>
    <row r="278" spans="1:19" ht="20.100000000000001" customHeight="1" x14ac:dyDescent="0.25">
      <c r="A278" s="51" t="str">
        <f>CyP!A283</f>
        <v>17.2.2.1</v>
      </c>
      <c r="B278" s="339" t="str">
        <f t="shared" si="31"/>
        <v>Avisador Manual de Incendio</v>
      </c>
      <c r="C278" s="340"/>
      <c r="D278" s="13">
        <f t="shared" si="32"/>
        <v>0</v>
      </c>
      <c r="E278" s="49"/>
      <c r="F278" s="106"/>
      <c r="G278" s="106"/>
      <c r="H278" s="106"/>
      <c r="I278" s="106"/>
      <c r="J278" s="106"/>
      <c r="K278" s="106"/>
      <c r="L278" s="106"/>
      <c r="M278" s="106"/>
      <c r="N278" s="106"/>
      <c r="O278" s="106"/>
      <c r="P278" s="106"/>
      <c r="Q278" s="106"/>
      <c r="R278" s="17"/>
      <c r="S278" s="18"/>
    </row>
    <row r="279" spans="1:19" ht="20.100000000000001" customHeight="1" x14ac:dyDescent="0.25">
      <c r="A279" s="51" t="str">
        <f>CyP!A284</f>
        <v>17.2.2.2</v>
      </c>
      <c r="B279" s="339" t="str">
        <f t="shared" si="31"/>
        <v>Alarma Combinada 90 d BA</v>
      </c>
      <c r="C279" s="340"/>
      <c r="D279" s="13">
        <f t="shared" si="32"/>
        <v>0</v>
      </c>
      <c r="E279" s="49"/>
      <c r="F279" s="106"/>
      <c r="G279" s="106"/>
      <c r="H279" s="106"/>
      <c r="I279" s="106"/>
      <c r="J279" s="106"/>
      <c r="K279" s="106"/>
      <c r="L279" s="106"/>
      <c r="M279" s="106"/>
      <c r="N279" s="106"/>
      <c r="O279" s="106"/>
      <c r="P279" s="106"/>
      <c r="Q279" s="106"/>
      <c r="R279" s="17"/>
      <c r="S279" s="18"/>
    </row>
    <row r="280" spans="1:19" ht="20.100000000000001" customHeight="1" x14ac:dyDescent="0.25">
      <c r="A280" s="51" t="str">
        <f>CyP!A285</f>
        <v>17.2.2.3</v>
      </c>
      <c r="B280" s="339" t="str">
        <f t="shared" ref="B280:B292" si="33">IFERROR(VLOOKUP(A280,Tabla_CyP,2,FALSE),"")</f>
        <v>Luz Estrombótica</v>
      </c>
      <c r="C280" s="340"/>
      <c r="D280" s="13">
        <f t="shared" ref="D280:D292"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5">
      <c r="A281" s="51">
        <f>CyP!A286</f>
        <v>19</v>
      </c>
      <c r="B281" s="339" t="str">
        <f t="shared" si="33"/>
        <v xml:space="preserve"> CRISTALES, ESPEJOS Y VIDRIOS</v>
      </c>
      <c r="C281" s="340"/>
      <c r="D281" s="13">
        <f t="shared" si="34"/>
        <v>0</v>
      </c>
      <c r="E281" s="49"/>
      <c r="F281" s="106"/>
      <c r="G281" s="106"/>
      <c r="H281" s="106"/>
      <c r="I281" s="106"/>
      <c r="J281" s="106"/>
      <c r="K281" s="106"/>
      <c r="L281" s="106"/>
      <c r="M281" s="106"/>
      <c r="N281" s="106"/>
      <c r="O281" s="106"/>
      <c r="P281" s="106"/>
      <c r="Q281" s="106"/>
      <c r="R281" s="17"/>
      <c r="S281" s="18"/>
    </row>
    <row r="282" spans="1:19" ht="20.100000000000001" customHeight="1" x14ac:dyDescent="0.25">
      <c r="A282" s="51" t="str">
        <f>CyP!A287</f>
        <v>19.1</v>
      </c>
      <c r="B282" s="339" t="str">
        <f t="shared" si="33"/>
        <v>Vidrios</v>
      </c>
      <c r="C282" s="340"/>
      <c r="D282" s="13">
        <f t="shared" si="34"/>
        <v>0</v>
      </c>
      <c r="E282" s="49"/>
      <c r="F282" s="106"/>
      <c r="G282" s="106"/>
      <c r="H282" s="106"/>
      <c r="I282" s="106"/>
      <c r="J282" s="106"/>
      <c r="K282" s="106"/>
      <c r="L282" s="106"/>
      <c r="M282" s="106"/>
      <c r="N282" s="106"/>
      <c r="O282" s="106"/>
      <c r="P282" s="106"/>
      <c r="Q282" s="106"/>
      <c r="R282" s="17"/>
      <c r="S282" s="18"/>
    </row>
    <row r="283" spans="1:19" ht="20.100000000000001" customHeight="1" x14ac:dyDescent="0.25">
      <c r="A283" s="51" t="str">
        <f>CyP!A288</f>
        <v>19.2</v>
      </c>
      <c r="B283" s="339" t="str">
        <f t="shared" si="33"/>
        <v>Policarbonatos</v>
      </c>
      <c r="C283" s="340"/>
      <c r="D283" s="13">
        <f t="shared" si="34"/>
        <v>0</v>
      </c>
      <c r="E283" s="49"/>
      <c r="F283" s="106"/>
      <c r="G283" s="106"/>
      <c r="H283" s="106"/>
      <c r="I283" s="106"/>
      <c r="J283" s="106"/>
      <c r="K283" s="106"/>
      <c r="L283" s="106"/>
      <c r="M283" s="106"/>
      <c r="N283" s="106"/>
      <c r="O283" s="106"/>
      <c r="P283" s="106"/>
      <c r="Q283" s="106"/>
      <c r="R283" s="17"/>
      <c r="S283" s="18"/>
    </row>
    <row r="284" spans="1:19" ht="20.100000000000001" customHeight="1" x14ac:dyDescent="0.25">
      <c r="A284" s="51" t="str">
        <f>CyP!A289</f>
        <v>19.3</v>
      </c>
      <c r="B284" s="339" t="str">
        <f t="shared" si="33"/>
        <v>Espejos</v>
      </c>
      <c r="C284" s="340"/>
      <c r="D284" s="13">
        <f t="shared" si="34"/>
        <v>0</v>
      </c>
      <c r="E284" s="49"/>
      <c r="F284" s="106"/>
      <c r="G284" s="106"/>
      <c r="H284" s="106"/>
      <c r="I284" s="106"/>
      <c r="J284" s="106"/>
      <c r="K284" s="106"/>
      <c r="L284" s="106"/>
      <c r="M284" s="106"/>
      <c r="N284" s="106"/>
      <c r="O284" s="106"/>
      <c r="P284" s="106"/>
      <c r="Q284" s="106"/>
      <c r="R284" s="17"/>
      <c r="S284" s="18"/>
    </row>
    <row r="285" spans="1:19" ht="20.100000000000001" customHeight="1" x14ac:dyDescent="0.25">
      <c r="A285" s="51">
        <f>CyP!A290</f>
        <v>20</v>
      </c>
      <c r="B285" s="339" t="str">
        <f t="shared" si="33"/>
        <v xml:space="preserve"> PINTURAS</v>
      </c>
      <c r="C285" s="340"/>
      <c r="D285" s="13">
        <f t="shared" si="34"/>
        <v>0</v>
      </c>
      <c r="E285" s="49"/>
      <c r="F285" s="106"/>
      <c r="G285" s="106"/>
      <c r="H285" s="106"/>
      <c r="I285" s="106"/>
      <c r="J285" s="106"/>
      <c r="K285" s="106"/>
      <c r="L285" s="106"/>
      <c r="M285" s="106"/>
      <c r="N285" s="106"/>
      <c r="O285" s="106"/>
      <c r="P285" s="106"/>
      <c r="Q285" s="106"/>
      <c r="R285" s="17"/>
      <c r="S285" s="18"/>
    </row>
    <row r="286" spans="1:19" ht="20.100000000000001" customHeight="1" x14ac:dyDescent="0.25">
      <c r="A286" s="51" t="str">
        <f>CyP!A291</f>
        <v>20.1</v>
      </c>
      <c r="B286" s="339" t="str">
        <f t="shared" si="33"/>
        <v>Pintura al látex en muros interiores</v>
      </c>
      <c r="C286" s="340"/>
      <c r="D286" s="13">
        <f t="shared" si="34"/>
        <v>0</v>
      </c>
      <c r="E286" s="49"/>
      <c r="F286" s="106"/>
      <c r="G286" s="106"/>
      <c r="H286" s="106"/>
      <c r="I286" s="106"/>
      <c r="J286" s="106"/>
      <c r="K286" s="106"/>
      <c r="L286" s="106"/>
      <c r="M286" s="106"/>
      <c r="N286" s="106"/>
      <c r="O286" s="106"/>
      <c r="P286" s="106"/>
      <c r="Q286" s="106"/>
      <c r="R286" s="17"/>
      <c r="S286" s="18"/>
    </row>
    <row r="287" spans="1:19" ht="20.100000000000001" customHeight="1" x14ac:dyDescent="0.25">
      <c r="A287" s="51" t="str">
        <f>CyP!A292</f>
        <v>20.3</v>
      </c>
      <c r="B287" s="339" t="str">
        <f t="shared" si="33"/>
        <v>Pintura al látex en cielorrasos</v>
      </c>
      <c r="C287" s="340"/>
      <c r="D287" s="13">
        <f t="shared" si="34"/>
        <v>0</v>
      </c>
      <c r="E287" s="49"/>
      <c r="F287" s="106"/>
      <c r="G287" s="106"/>
      <c r="H287" s="106"/>
      <c r="I287" s="106"/>
      <c r="J287" s="106"/>
      <c r="K287" s="106"/>
      <c r="L287" s="106"/>
      <c r="M287" s="106"/>
      <c r="N287" s="106"/>
      <c r="O287" s="106"/>
      <c r="P287" s="106"/>
      <c r="Q287" s="106"/>
      <c r="R287" s="17"/>
      <c r="S287" s="18"/>
    </row>
    <row r="288" spans="1:19" ht="20.100000000000001" customHeight="1" x14ac:dyDescent="0.25">
      <c r="A288" s="51" t="str">
        <f>CyP!A293</f>
        <v>20.4</v>
      </c>
      <c r="B288" s="339" t="str">
        <f t="shared" si="33"/>
        <v>Pintura esmalte sintético en carpintería</v>
      </c>
      <c r="C288" s="340"/>
      <c r="D288" s="13">
        <f t="shared" si="34"/>
        <v>0</v>
      </c>
      <c r="E288" s="49"/>
      <c r="F288" s="106"/>
      <c r="G288" s="106"/>
      <c r="H288" s="106"/>
      <c r="I288" s="106"/>
      <c r="J288" s="106"/>
      <c r="K288" s="106"/>
      <c r="L288" s="106"/>
      <c r="M288" s="106"/>
      <c r="N288" s="106"/>
      <c r="O288" s="106"/>
      <c r="P288" s="106"/>
      <c r="Q288" s="106"/>
      <c r="R288" s="17"/>
      <c r="S288" s="18"/>
    </row>
    <row r="289" spans="1:19" ht="20.100000000000001" customHeight="1" x14ac:dyDescent="0.25">
      <c r="A289" s="51" t="str">
        <f>CyP!A294</f>
        <v>20.4.1</v>
      </c>
      <c r="B289" s="339" t="str">
        <f t="shared" si="33"/>
        <v>Sobre Carpintería Metálica y Herrería</v>
      </c>
      <c r="C289" s="340"/>
      <c r="D289" s="13">
        <f t="shared" si="34"/>
        <v>0</v>
      </c>
      <c r="E289" s="49"/>
      <c r="F289" s="106"/>
      <c r="G289" s="106"/>
      <c r="H289" s="106"/>
      <c r="I289" s="106"/>
      <c r="J289" s="106"/>
      <c r="K289" s="106"/>
      <c r="L289" s="106"/>
      <c r="M289" s="106"/>
      <c r="N289" s="106"/>
      <c r="O289" s="106"/>
      <c r="P289" s="106"/>
      <c r="Q289" s="106"/>
      <c r="R289" s="17"/>
      <c r="S289" s="18"/>
    </row>
    <row r="290" spans="1:19" ht="20.100000000000001" customHeight="1" x14ac:dyDescent="0.25">
      <c r="A290" s="51" t="str">
        <f>CyP!A295</f>
        <v>20.4.2</v>
      </c>
      <c r="B290" s="339" t="str">
        <f t="shared" si="33"/>
        <v>Pintura Antióxido</v>
      </c>
      <c r="C290" s="340"/>
      <c r="D290" s="13">
        <f t="shared" si="34"/>
        <v>0</v>
      </c>
      <c r="E290" s="49"/>
      <c r="F290" s="106"/>
      <c r="G290" s="106"/>
      <c r="H290" s="106"/>
      <c r="I290" s="106"/>
      <c r="J290" s="106"/>
      <c r="K290" s="106"/>
      <c r="L290" s="106"/>
      <c r="M290" s="106"/>
      <c r="N290" s="106"/>
      <c r="O290" s="106"/>
      <c r="P290" s="106"/>
      <c r="Q290" s="106"/>
      <c r="R290" s="17"/>
      <c r="S290" s="18"/>
    </row>
    <row r="291" spans="1:19" ht="20.100000000000001" customHeight="1" x14ac:dyDescent="0.25">
      <c r="A291" s="51" t="str">
        <f>CyP!A296</f>
        <v>20.5</v>
      </c>
      <c r="B291" s="339" t="str">
        <f t="shared" si="33"/>
        <v>Pinturas varias</v>
      </c>
      <c r="C291" s="340"/>
      <c r="D291" s="13">
        <f t="shared" si="34"/>
        <v>0</v>
      </c>
      <c r="E291" s="49"/>
      <c r="F291" s="106"/>
      <c r="G291" s="106"/>
      <c r="H291" s="106"/>
      <c r="I291" s="106"/>
      <c r="J291" s="106"/>
      <c r="K291" s="106"/>
      <c r="L291" s="106"/>
      <c r="M291" s="106"/>
      <c r="N291" s="106"/>
      <c r="O291" s="106"/>
      <c r="P291" s="106"/>
      <c r="Q291" s="106"/>
      <c r="R291" s="17"/>
      <c r="S291" s="18"/>
    </row>
    <row r="292" spans="1:19" ht="20.100000000000001" customHeight="1" x14ac:dyDescent="0.25">
      <c r="A292" s="51" t="str">
        <f>CyP!A297</f>
        <v>20.5.4</v>
      </c>
      <c r="B292" s="339" t="str">
        <f t="shared" si="33"/>
        <v>Pintura esmalte sintético en paredes (friso)</v>
      </c>
      <c r="C292" s="340"/>
      <c r="D292" s="13">
        <f t="shared" si="34"/>
        <v>0</v>
      </c>
      <c r="E292" s="49"/>
      <c r="F292" s="106"/>
      <c r="G292" s="106"/>
      <c r="H292" s="106"/>
      <c r="I292" s="106"/>
      <c r="J292" s="106"/>
      <c r="K292" s="106"/>
      <c r="L292" s="106"/>
      <c r="M292" s="106"/>
      <c r="N292" s="106"/>
      <c r="O292" s="106"/>
      <c r="P292" s="106"/>
      <c r="Q292" s="106"/>
      <c r="R292" s="17"/>
      <c r="S292" s="18"/>
    </row>
    <row r="293" spans="1:19" ht="20.100000000000001" customHeight="1" x14ac:dyDescent="0.25">
      <c r="A293" s="51">
        <f>CyP!A298</f>
        <v>21</v>
      </c>
      <c r="B293" s="339" t="str">
        <f t="shared" ref="B293:B301" si="35">IFERROR(VLOOKUP(A293,Tabla_CyP,2,FALSE),"")</f>
        <v xml:space="preserve"> SEÑALETICA</v>
      </c>
      <c r="C293" s="340"/>
      <c r="D293" s="13">
        <f t="shared" ref="D293:D30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5">
      <c r="A294" s="51" t="str">
        <f>CyP!A299</f>
        <v>21.1</v>
      </c>
      <c r="B294" s="339" t="str">
        <f t="shared" si="35"/>
        <v>Señalización</v>
      </c>
      <c r="C294" s="340"/>
      <c r="D294" s="13">
        <f t="shared" si="36"/>
        <v>0</v>
      </c>
      <c r="E294" s="49"/>
      <c r="F294" s="106"/>
      <c r="G294" s="106"/>
      <c r="H294" s="106"/>
      <c r="I294" s="106"/>
      <c r="J294" s="106"/>
      <c r="K294" s="106"/>
      <c r="L294" s="106"/>
      <c r="M294" s="106"/>
      <c r="N294" s="106"/>
      <c r="O294" s="106"/>
      <c r="P294" s="106"/>
      <c r="Q294" s="106"/>
      <c r="R294" s="17"/>
      <c r="S294" s="18"/>
    </row>
    <row r="295" spans="1:19" ht="20.100000000000001" customHeight="1" x14ac:dyDescent="0.25">
      <c r="A295" s="51">
        <f>CyP!A300</f>
        <v>22</v>
      </c>
      <c r="B295" s="339" t="str">
        <f t="shared" si="35"/>
        <v xml:space="preserve"> OBRAS EXTERIORES</v>
      </c>
      <c r="C295" s="340"/>
      <c r="D295" s="13">
        <f t="shared" si="36"/>
        <v>0</v>
      </c>
      <c r="E295" s="49"/>
      <c r="F295" s="106"/>
      <c r="G295" s="106"/>
      <c r="H295" s="106"/>
      <c r="I295" s="106"/>
      <c r="J295" s="106"/>
      <c r="K295" s="106"/>
      <c r="L295" s="106"/>
      <c r="M295" s="106"/>
      <c r="N295" s="106"/>
      <c r="O295" s="106"/>
      <c r="P295" s="106"/>
      <c r="Q295" s="106"/>
      <c r="R295" s="17"/>
      <c r="S295" s="18"/>
    </row>
    <row r="296" spans="1:19" ht="20.100000000000001" customHeight="1" x14ac:dyDescent="0.25">
      <c r="A296" s="51" t="str">
        <f>CyP!A301</f>
        <v>22.1</v>
      </c>
      <c r="B296" s="339" t="str">
        <f t="shared" si="35"/>
        <v xml:space="preserve">Cercos </v>
      </c>
      <c r="C296" s="340"/>
      <c r="D296" s="13">
        <f t="shared" si="36"/>
        <v>0</v>
      </c>
      <c r="E296" s="49"/>
      <c r="F296" s="106"/>
      <c r="G296" s="106"/>
      <c r="H296" s="106"/>
      <c r="I296" s="106"/>
      <c r="J296" s="106"/>
      <c r="K296" s="106"/>
      <c r="L296" s="106"/>
      <c r="M296" s="106"/>
      <c r="N296" s="106"/>
      <c r="O296" s="106"/>
      <c r="P296" s="106"/>
      <c r="Q296" s="106"/>
      <c r="R296" s="17"/>
      <c r="S296" s="18"/>
    </row>
    <row r="297" spans="1:19" ht="20.100000000000001" customHeight="1" x14ac:dyDescent="0.25">
      <c r="A297" s="51" t="str">
        <f>CyP!A302</f>
        <v>21.1.1</v>
      </c>
      <c r="B297" s="339" t="str">
        <f t="shared" si="35"/>
        <v>Cercos Perimetrales</v>
      </c>
      <c r="C297" s="340"/>
      <c r="D297" s="13">
        <f t="shared" si="36"/>
        <v>0</v>
      </c>
      <c r="E297" s="49"/>
      <c r="F297" s="106"/>
      <c r="G297" s="106"/>
      <c r="H297" s="106"/>
      <c r="I297" s="106"/>
      <c r="J297" s="106"/>
      <c r="K297" s="106"/>
      <c r="L297" s="106"/>
      <c r="M297" s="106"/>
      <c r="N297" s="106"/>
      <c r="O297" s="106"/>
      <c r="P297" s="106"/>
      <c r="Q297" s="106"/>
      <c r="R297" s="17"/>
      <c r="S297" s="18"/>
    </row>
    <row r="298" spans="1:19" ht="20.100000000000001" customHeight="1" x14ac:dyDescent="0.25">
      <c r="A298" s="51" t="str">
        <f>CyP!A303</f>
        <v>22.1.2</v>
      </c>
      <c r="B298" s="339" t="str">
        <f t="shared" si="35"/>
        <v>Cercos Frente</v>
      </c>
      <c r="C298" s="340"/>
      <c r="D298" s="13">
        <f t="shared" si="36"/>
        <v>0</v>
      </c>
      <c r="E298" s="49"/>
      <c r="F298" s="106"/>
      <c r="G298" s="106"/>
      <c r="H298" s="106"/>
      <c r="I298" s="106"/>
      <c r="J298" s="106"/>
      <c r="K298" s="106"/>
      <c r="L298" s="106"/>
      <c r="M298" s="106"/>
      <c r="N298" s="106"/>
      <c r="O298" s="106"/>
      <c r="P298" s="106"/>
      <c r="Q298" s="106"/>
      <c r="R298" s="17"/>
      <c r="S298" s="18"/>
    </row>
    <row r="299" spans="1:19" ht="20.100000000000001" customHeight="1" x14ac:dyDescent="0.25">
      <c r="A299" s="51" t="str">
        <f>CyP!A304</f>
        <v>22.2</v>
      </c>
      <c r="B299" s="339" t="str">
        <f t="shared" si="35"/>
        <v>Equipamiento fijo</v>
      </c>
      <c r="C299" s="340"/>
      <c r="D299" s="13">
        <f t="shared" si="36"/>
        <v>0</v>
      </c>
      <c r="E299" s="49"/>
      <c r="F299" s="106"/>
      <c r="G299" s="106"/>
      <c r="H299" s="106"/>
      <c r="I299" s="106"/>
      <c r="J299" s="106"/>
      <c r="K299" s="106"/>
      <c r="L299" s="106"/>
      <c r="M299" s="106"/>
      <c r="N299" s="106"/>
      <c r="O299" s="106"/>
      <c r="P299" s="106"/>
      <c r="Q299" s="106"/>
      <c r="R299" s="17"/>
      <c r="S299" s="18"/>
    </row>
    <row r="300" spans="1:19" ht="20.100000000000001" customHeight="1" x14ac:dyDescent="0.25">
      <c r="A300" s="51" t="str">
        <f>CyP!A305</f>
        <v>22.2.1</v>
      </c>
      <c r="B300" s="339" t="str">
        <f t="shared" si="35"/>
        <v>Bancos exteriores</v>
      </c>
      <c r="C300" s="340"/>
      <c r="D300" s="13">
        <f t="shared" si="36"/>
        <v>0</v>
      </c>
      <c r="E300" s="49"/>
      <c r="F300" s="106"/>
      <c r="G300" s="106"/>
      <c r="H300" s="106"/>
      <c r="I300" s="106"/>
      <c r="J300" s="106"/>
      <c r="K300" s="106"/>
      <c r="L300" s="106"/>
      <c r="M300" s="106"/>
      <c r="N300" s="106"/>
      <c r="O300" s="106"/>
      <c r="P300" s="106"/>
      <c r="Q300" s="106"/>
      <c r="R300" s="17"/>
      <c r="S300" s="18"/>
    </row>
    <row r="301" spans="1:19" ht="20.100000000000001" customHeight="1" x14ac:dyDescent="0.25">
      <c r="A301" s="51" t="str">
        <f>CyP!A306</f>
        <v>22.2.2</v>
      </c>
      <c r="B301" s="339" t="str">
        <f t="shared" si="35"/>
        <v>Bicicletero</v>
      </c>
      <c r="C301" s="340"/>
      <c r="D301" s="13">
        <f t="shared" si="36"/>
        <v>0</v>
      </c>
      <c r="E301" s="49"/>
      <c r="F301" s="106"/>
      <c r="G301" s="106"/>
      <c r="H301" s="106"/>
      <c r="I301" s="106"/>
      <c r="J301" s="106"/>
      <c r="K301" s="106"/>
      <c r="L301" s="106"/>
      <c r="M301" s="106"/>
      <c r="N301" s="106"/>
      <c r="O301" s="106"/>
      <c r="P301" s="106"/>
      <c r="Q301" s="106"/>
      <c r="R301" s="17"/>
      <c r="S301" s="18"/>
    </row>
    <row r="302" spans="1:19" ht="20.100000000000001" customHeight="1" x14ac:dyDescent="0.25">
      <c r="A302" s="51" t="str">
        <f>CyP!A307</f>
        <v>22.2.3</v>
      </c>
      <c r="B302" s="339" t="str">
        <f t="shared" ref="B302:B308" si="37">IFERROR(VLOOKUP(A302,Tabla_CyP,2,FALSE),"")</f>
        <v>Bebederos</v>
      </c>
      <c r="C302" s="340"/>
      <c r="D302" s="13">
        <f t="shared" ref="D302:D308"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5">
      <c r="A303" s="51" t="str">
        <f>CyP!A308</f>
        <v>22.3</v>
      </c>
      <c r="B303" s="339" t="str">
        <f t="shared" si="37"/>
        <v>Parquizacion y riego</v>
      </c>
      <c r="C303" s="340"/>
      <c r="D303" s="13">
        <f t="shared" si="38"/>
        <v>0</v>
      </c>
      <c r="E303" s="49"/>
      <c r="F303" s="106"/>
      <c r="G303" s="106"/>
      <c r="H303" s="106"/>
      <c r="I303" s="106"/>
      <c r="J303" s="106"/>
      <c r="K303" s="106"/>
      <c r="L303" s="106"/>
      <c r="M303" s="106"/>
      <c r="N303" s="106"/>
      <c r="O303" s="106"/>
      <c r="P303" s="106"/>
      <c r="Q303" s="106"/>
      <c r="R303" s="17"/>
      <c r="S303" s="18"/>
    </row>
    <row r="304" spans="1:19" ht="20.100000000000001" customHeight="1" x14ac:dyDescent="0.25">
      <c r="A304" s="51" t="str">
        <f>CyP!A309</f>
        <v>22.3.1</v>
      </c>
      <c r="B304" s="339" t="str">
        <f t="shared" si="37"/>
        <v>Vegetación</v>
      </c>
      <c r="C304" s="340"/>
      <c r="D304" s="13">
        <f t="shared" si="38"/>
        <v>0</v>
      </c>
      <c r="E304" s="49"/>
      <c r="F304" s="106"/>
      <c r="G304" s="106"/>
      <c r="H304" s="106"/>
      <c r="I304" s="106"/>
      <c r="J304" s="106"/>
      <c r="K304" s="106"/>
      <c r="L304" s="106"/>
      <c r="M304" s="106"/>
      <c r="N304" s="106"/>
      <c r="O304" s="106"/>
      <c r="P304" s="106"/>
      <c r="Q304" s="106"/>
      <c r="R304" s="17"/>
      <c r="S304" s="18"/>
    </row>
    <row r="305" spans="1:19" ht="20.100000000000001" customHeight="1" x14ac:dyDescent="0.25">
      <c r="A305" s="51" t="str">
        <f>CyP!A310</f>
        <v>22.4</v>
      </c>
      <c r="B305" s="339" t="str">
        <f t="shared" si="37"/>
        <v>Puentes, rampas, barandas y otros</v>
      </c>
      <c r="C305" s="340"/>
      <c r="D305" s="13">
        <f t="shared" si="38"/>
        <v>0</v>
      </c>
      <c r="E305" s="49"/>
      <c r="F305" s="106"/>
      <c r="G305" s="106"/>
      <c r="H305" s="106"/>
      <c r="I305" s="106"/>
      <c r="J305" s="106"/>
      <c r="K305" s="106"/>
      <c r="L305" s="106"/>
      <c r="M305" s="106"/>
      <c r="N305" s="106"/>
      <c r="O305" s="106"/>
      <c r="P305" s="106"/>
      <c r="Q305" s="106"/>
      <c r="R305" s="17"/>
      <c r="S305" s="18"/>
    </row>
    <row r="306" spans="1:19" ht="20.100000000000001" customHeight="1" x14ac:dyDescent="0.25">
      <c r="A306" s="51" t="str">
        <f>CyP!A311</f>
        <v>22.4.1</v>
      </c>
      <c r="B306" s="339" t="str">
        <f t="shared" si="37"/>
        <v>Puentes pasantes</v>
      </c>
      <c r="C306" s="340"/>
      <c r="D306" s="13">
        <f t="shared" si="38"/>
        <v>0</v>
      </c>
      <c r="E306" s="49"/>
      <c r="F306" s="106"/>
      <c r="G306" s="106"/>
      <c r="H306" s="106"/>
      <c r="I306" s="106"/>
      <c r="J306" s="106"/>
      <c r="K306" s="106"/>
      <c r="L306" s="106"/>
      <c r="M306" s="106"/>
      <c r="N306" s="106"/>
      <c r="O306" s="106"/>
      <c r="P306" s="106"/>
      <c r="Q306" s="106"/>
      <c r="R306" s="17"/>
      <c r="S306" s="18"/>
    </row>
    <row r="307" spans="1:19" ht="20.100000000000001" customHeight="1" x14ac:dyDescent="0.25">
      <c r="A307" s="51" t="str">
        <f>CyP!A312</f>
        <v>22.4.2</v>
      </c>
      <c r="B307" s="339" t="str">
        <f t="shared" si="37"/>
        <v>Rampas de acceso</v>
      </c>
      <c r="C307" s="340"/>
      <c r="D307" s="13">
        <f t="shared" si="38"/>
        <v>0</v>
      </c>
      <c r="E307" s="49"/>
      <c r="F307" s="106"/>
      <c r="G307" s="106"/>
      <c r="H307" s="106"/>
      <c r="I307" s="106"/>
      <c r="J307" s="106"/>
      <c r="K307" s="106"/>
      <c r="L307" s="106"/>
      <c r="M307" s="106"/>
      <c r="N307" s="106"/>
      <c r="O307" s="106"/>
      <c r="P307" s="106"/>
      <c r="Q307" s="106"/>
      <c r="R307" s="17"/>
      <c r="S307" s="18"/>
    </row>
    <row r="308" spans="1:19" ht="20.100000000000001" customHeight="1" x14ac:dyDescent="0.25">
      <c r="A308" s="51" t="str">
        <f>CyP!A313</f>
        <v>22.4.3</v>
      </c>
      <c r="B308" s="339" t="str">
        <f t="shared" si="37"/>
        <v>Escalones de acceso</v>
      </c>
      <c r="C308" s="340"/>
      <c r="D308" s="13">
        <f t="shared" si="38"/>
        <v>0</v>
      </c>
      <c r="E308" s="49"/>
      <c r="F308" s="106"/>
      <c r="G308" s="106"/>
      <c r="H308" s="106"/>
      <c r="I308" s="106"/>
      <c r="J308" s="106"/>
      <c r="K308" s="106"/>
      <c r="L308" s="106"/>
      <c r="M308" s="106"/>
      <c r="N308" s="106"/>
      <c r="O308" s="106"/>
      <c r="P308" s="106"/>
      <c r="Q308" s="106"/>
      <c r="R308" s="17"/>
      <c r="S308" s="18"/>
    </row>
    <row r="309" spans="1:19" ht="20.100000000000001" customHeight="1" x14ac:dyDescent="0.25">
      <c r="A309" s="51" t="str">
        <f>CyP!A314</f>
        <v>22.4.4</v>
      </c>
      <c r="B309" s="339" t="str">
        <f t="shared" ref="B309:B321" si="39">IFERROR(VLOOKUP(A309,Tabla_CyP,2,FALSE),"")</f>
        <v>Barandas de protección para escalones y rampas</v>
      </c>
      <c r="C309" s="340"/>
      <c r="D309" s="13">
        <f t="shared" ref="D309:D32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5">
      <c r="A310" s="51" t="str">
        <f>CyP!A315</f>
        <v>22.8</v>
      </c>
      <c r="B310" s="339" t="str">
        <f t="shared" si="39"/>
        <v>Provisión de Equipamiento Deportivo</v>
      </c>
      <c r="C310" s="340"/>
      <c r="D310" s="13">
        <f t="shared" si="40"/>
        <v>0</v>
      </c>
      <c r="E310" s="49"/>
      <c r="F310" s="106"/>
      <c r="G310" s="106"/>
      <c r="H310" s="106"/>
      <c r="I310" s="106"/>
      <c r="J310" s="106"/>
      <c r="K310" s="106"/>
      <c r="L310" s="106"/>
      <c r="M310" s="106"/>
      <c r="N310" s="106"/>
      <c r="O310" s="106"/>
      <c r="P310" s="106"/>
      <c r="Q310" s="106"/>
      <c r="R310" s="17"/>
      <c r="S310" s="18"/>
    </row>
    <row r="311" spans="1:19" ht="20.100000000000001" customHeight="1" x14ac:dyDescent="0.25">
      <c r="A311" s="51">
        <f>CyP!A316</f>
        <v>23</v>
      </c>
      <c r="B311" s="339" t="str">
        <f t="shared" si="39"/>
        <v xml:space="preserve"> LIMPIEZA DE OBRA</v>
      </c>
      <c r="C311" s="340"/>
      <c r="D311" s="13">
        <f t="shared" si="40"/>
        <v>0</v>
      </c>
      <c r="E311" s="49"/>
      <c r="F311" s="106"/>
      <c r="G311" s="106"/>
      <c r="H311" s="106"/>
      <c r="I311" s="106"/>
      <c r="J311" s="106"/>
      <c r="K311" s="106"/>
      <c r="L311" s="106"/>
      <c r="M311" s="106"/>
      <c r="N311" s="106"/>
      <c r="O311" s="106"/>
      <c r="P311" s="106"/>
      <c r="Q311" s="106"/>
      <c r="R311" s="17"/>
      <c r="S311" s="18"/>
    </row>
    <row r="312" spans="1:19" ht="20.100000000000001" customHeight="1" x14ac:dyDescent="0.25">
      <c r="A312" s="51" t="str">
        <f>CyP!A317</f>
        <v>23.1</v>
      </c>
      <c r="B312" s="339" t="str">
        <f t="shared" si="39"/>
        <v>Limpieza de obra periódica de la obra y el obrador</v>
      </c>
      <c r="C312" s="340"/>
      <c r="D312" s="13">
        <f t="shared" si="40"/>
        <v>0</v>
      </c>
      <c r="E312" s="49"/>
      <c r="F312" s="106"/>
      <c r="G312" s="106"/>
      <c r="H312" s="106"/>
      <c r="I312" s="106"/>
      <c r="J312" s="106"/>
      <c r="K312" s="106"/>
      <c r="L312" s="106"/>
      <c r="M312" s="106"/>
      <c r="N312" s="106"/>
      <c r="O312" s="106"/>
      <c r="P312" s="106"/>
      <c r="Q312" s="106"/>
      <c r="R312" s="17"/>
      <c r="S312" s="18"/>
    </row>
    <row r="313" spans="1:19" ht="20.100000000000001" customHeight="1" x14ac:dyDescent="0.25">
      <c r="A313" s="51" t="str">
        <f>CyP!A318</f>
        <v>23.2</v>
      </c>
      <c r="B313" s="339" t="str">
        <f t="shared" si="39"/>
        <v>Limpieza final de la obra y el obrador</v>
      </c>
      <c r="C313" s="340"/>
      <c r="D313" s="13">
        <f t="shared" si="40"/>
        <v>0</v>
      </c>
      <c r="E313" s="49"/>
      <c r="F313" s="106"/>
      <c r="G313" s="106"/>
      <c r="H313" s="106"/>
      <c r="I313" s="106"/>
      <c r="J313" s="106"/>
      <c r="K313" s="106"/>
      <c r="L313" s="106"/>
      <c r="M313" s="106"/>
      <c r="N313" s="106"/>
      <c r="O313" s="106"/>
      <c r="P313" s="106"/>
      <c r="Q313" s="106"/>
      <c r="R313" s="17"/>
      <c r="S313" s="18"/>
    </row>
    <row r="314" spans="1:19" ht="20.100000000000001" customHeight="1" x14ac:dyDescent="0.25">
      <c r="A314" s="51">
        <f>CyP!A319</f>
        <v>24</v>
      </c>
      <c r="B314" s="339" t="str">
        <f t="shared" si="39"/>
        <v xml:space="preserve"> VARIOS</v>
      </c>
      <c r="C314" s="340"/>
      <c r="D314" s="13">
        <f t="shared" si="40"/>
        <v>0</v>
      </c>
      <c r="E314" s="49"/>
      <c r="F314" s="106"/>
      <c r="G314" s="106"/>
      <c r="H314" s="106"/>
      <c r="I314" s="106"/>
      <c r="J314" s="106"/>
      <c r="K314" s="106"/>
      <c r="L314" s="106"/>
      <c r="M314" s="106"/>
      <c r="N314" s="106"/>
      <c r="O314" s="106"/>
      <c r="P314" s="106"/>
      <c r="Q314" s="106"/>
      <c r="R314" s="17"/>
      <c r="S314" s="18"/>
    </row>
    <row r="315" spans="1:19" ht="20.100000000000001" customHeight="1" x14ac:dyDescent="0.25">
      <c r="A315" s="51" t="str">
        <f>CyP!A320</f>
        <v>24.1</v>
      </c>
      <c r="B315" s="339" t="str">
        <f t="shared" si="39"/>
        <v>Construcción de mástil y otros</v>
      </c>
      <c r="C315" s="340"/>
      <c r="D315" s="13">
        <f t="shared" si="40"/>
        <v>0</v>
      </c>
      <c r="E315" s="49"/>
      <c r="F315" s="106"/>
      <c r="G315" s="106"/>
      <c r="H315" s="106"/>
      <c r="I315" s="106"/>
      <c r="J315" s="106"/>
      <c r="K315" s="106"/>
      <c r="L315" s="106"/>
      <c r="M315" s="106"/>
      <c r="N315" s="106"/>
      <c r="O315" s="106"/>
      <c r="P315" s="106"/>
      <c r="Q315" s="106"/>
      <c r="R315" s="17"/>
      <c r="S315" s="18"/>
    </row>
    <row r="316" spans="1:19" ht="20.100000000000001" customHeight="1" x14ac:dyDescent="0.25">
      <c r="A316" s="51" t="str">
        <f>CyP!A321</f>
        <v>24.1.1</v>
      </c>
      <c r="B316" s="339" t="str">
        <f t="shared" si="39"/>
        <v>Mastil</v>
      </c>
      <c r="C316" s="340"/>
      <c r="D316" s="13">
        <f t="shared" si="40"/>
        <v>0</v>
      </c>
      <c r="E316" s="49"/>
      <c r="F316" s="106"/>
      <c r="G316" s="106"/>
      <c r="H316" s="106"/>
      <c r="I316" s="106"/>
      <c r="J316" s="106"/>
      <c r="K316" s="106"/>
      <c r="L316" s="106"/>
      <c r="M316" s="106"/>
      <c r="N316" s="106"/>
      <c r="O316" s="106"/>
      <c r="P316" s="106"/>
      <c r="Q316" s="106"/>
      <c r="R316" s="17"/>
      <c r="S316" s="18"/>
    </row>
    <row r="317" spans="1:19" ht="20.100000000000001" customHeight="1" x14ac:dyDescent="0.25">
      <c r="A317" s="51" t="str">
        <f>CyP!A322</f>
        <v>24.2</v>
      </c>
      <c r="B317" s="339" t="str">
        <f t="shared" si="39"/>
        <v>Otros</v>
      </c>
      <c r="C317" s="340"/>
      <c r="D317" s="13">
        <f t="shared" si="40"/>
        <v>0</v>
      </c>
      <c r="E317" s="49"/>
      <c r="F317" s="106"/>
      <c r="G317" s="106"/>
      <c r="H317" s="106"/>
      <c r="I317" s="106"/>
      <c r="J317" s="106"/>
      <c r="K317" s="106"/>
      <c r="L317" s="106"/>
      <c r="M317" s="106"/>
      <c r="N317" s="106"/>
      <c r="O317" s="106"/>
      <c r="P317" s="106"/>
      <c r="Q317" s="106"/>
      <c r="R317" s="17"/>
      <c r="S317" s="18"/>
    </row>
    <row r="318" spans="1:19" ht="20.100000000000001" customHeight="1" x14ac:dyDescent="0.25">
      <c r="A318" s="51" t="str">
        <f>CyP!A323</f>
        <v>24.2.1</v>
      </c>
      <c r="B318" s="339" t="str">
        <f t="shared" si="39"/>
        <v>Guardasillas</v>
      </c>
      <c r="C318" s="340"/>
      <c r="D318" s="13">
        <f t="shared" si="40"/>
        <v>0</v>
      </c>
      <c r="E318" s="49"/>
      <c r="F318" s="106"/>
      <c r="G318" s="106"/>
      <c r="H318" s="106"/>
      <c r="I318" s="106"/>
      <c r="J318" s="106"/>
      <c r="K318" s="106"/>
      <c r="L318" s="106"/>
      <c r="M318" s="106"/>
      <c r="N318" s="106"/>
      <c r="O318" s="106"/>
      <c r="P318" s="106"/>
      <c r="Q318" s="106"/>
      <c r="R318" s="17"/>
      <c r="S318" s="18"/>
    </row>
    <row r="319" spans="1:19" ht="20.100000000000001" customHeight="1" x14ac:dyDescent="0.25">
      <c r="A319" s="51" t="str">
        <f>CyP!A324</f>
        <v>24.2.2</v>
      </c>
      <c r="B319" s="339" t="str">
        <f t="shared" si="39"/>
        <v>Provisión de canastos para residuos</v>
      </c>
      <c r="C319" s="340"/>
      <c r="D319" s="13">
        <f t="shared" si="40"/>
        <v>0</v>
      </c>
      <c r="E319" s="49"/>
      <c r="F319" s="106"/>
      <c r="G319" s="106"/>
      <c r="H319" s="106"/>
      <c r="I319" s="106"/>
      <c r="J319" s="106"/>
      <c r="K319" s="106"/>
      <c r="L319" s="106"/>
      <c r="M319" s="106"/>
      <c r="N319" s="106"/>
      <c r="O319" s="106"/>
      <c r="P319" s="106"/>
      <c r="Q319" s="106"/>
      <c r="R319" s="17"/>
      <c r="S319" s="18"/>
    </row>
    <row r="320" spans="1:19" ht="20.100000000000001" customHeight="1" x14ac:dyDescent="0.25">
      <c r="A320" s="51" t="str">
        <f>CyP!A325</f>
        <v>24.2.3</v>
      </c>
      <c r="B320" s="339" t="str">
        <f t="shared" si="39"/>
        <v>Pizarrones</v>
      </c>
      <c r="C320" s="340"/>
      <c r="D320" s="13">
        <f t="shared" si="40"/>
        <v>0</v>
      </c>
      <c r="E320" s="49"/>
      <c r="F320" s="106"/>
      <c r="G320" s="106"/>
      <c r="H320" s="106"/>
      <c r="I320" s="106"/>
      <c r="J320" s="106"/>
      <c r="K320" s="106"/>
      <c r="L320" s="106"/>
      <c r="M320" s="106"/>
      <c r="N320" s="106"/>
      <c r="O320" s="106"/>
      <c r="P320" s="106"/>
      <c r="Q320" s="106"/>
      <c r="R320" s="17"/>
      <c r="S320" s="18"/>
    </row>
    <row r="321" spans="1:19" ht="20.100000000000001" customHeight="1" x14ac:dyDescent="0.25">
      <c r="A321" s="51" t="str">
        <f>CyP!A326</f>
        <v>24.2.4</v>
      </c>
      <c r="B321" s="339" t="str">
        <f t="shared" si="39"/>
        <v>Caja Guarda llaves</v>
      </c>
      <c r="C321" s="340"/>
      <c r="D321" s="13">
        <f t="shared" si="40"/>
        <v>0</v>
      </c>
      <c r="E321" s="49"/>
      <c r="F321" s="106"/>
      <c r="G321" s="106"/>
      <c r="H321" s="106"/>
      <c r="I321" s="106"/>
      <c r="J321" s="106"/>
      <c r="K321" s="106"/>
      <c r="L321" s="106"/>
      <c r="M321" s="106"/>
      <c r="N321" s="106"/>
      <c r="O321" s="106"/>
      <c r="P321" s="106"/>
      <c r="Q321" s="106"/>
      <c r="R321" s="17"/>
      <c r="S321" s="18"/>
    </row>
    <row r="322" spans="1:19" ht="20.100000000000001" customHeight="1" x14ac:dyDescent="0.25">
      <c r="A322" s="51" t="str">
        <f>CyP!A327</f>
        <v>24.3</v>
      </c>
      <c r="B322" s="339" t="str">
        <f t="shared" ref="B322:B332" si="41">IFERROR(VLOOKUP(A322,Tabla_CyP,2,FALSE),"")</f>
        <v>Equipamiento mobiliario</v>
      </c>
      <c r="C322" s="340"/>
      <c r="D322" s="13">
        <f t="shared" ref="D322:D332"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5">
      <c r="A323" s="51" t="str">
        <f>CyP!A328</f>
        <v>24.3.1</v>
      </c>
      <c r="B323" s="339" t="str">
        <f t="shared" si="41"/>
        <v>Armario (1 p/ sala)</v>
      </c>
      <c r="C323" s="340"/>
      <c r="D323" s="13">
        <f t="shared" si="42"/>
        <v>0</v>
      </c>
      <c r="E323" s="49"/>
      <c r="F323" s="106"/>
      <c r="G323" s="106"/>
      <c r="H323" s="106"/>
      <c r="I323" s="106"/>
      <c r="J323" s="106"/>
      <c r="K323" s="106"/>
      <c r="L323" s="106"/>
      <c r="M323" s="106"/>
      <c r="N323" s="106"/>
      <c r="O323" s="106"/>
      <c r="P323" s="106"/>
      <c r="Q323" s="106"/>
      <c r="R323" s="17"/>
      <c r="S323" s="18"/>
    </row>
    <row r="324" spans="1:19" ht="20.100000000000001" customHeight="1" x14ac:dyDescent="0.25">
      <c r="A324" s="51" t="str">
        <f>CyP!A329</f>
        <v>24.3.2</v>
      </c>
      <c r="B324" s="339" t="str">
        <f t="shared" si="41"/>
        <v>Mesa MCF1 (4 p/ sala)</v>
      </c>
      <c r="C324" s="340"/>
      <c r="D324" s="13">
        <f t="shared" si="42"/>
        <v>0</v>
      </c>
      <c r="E324" s="49"/>
      <c r="F324" s="106"/>
      <c r="G324" s="106"/>
      <c r="H324" s="106"/>
      <c r="I324" s="106"/>
      <c r="J324" s="106"/>
      <c r="K324" s="106"/>
      <c r="L324" s="106"/>
      <c r="M324" s="106"/>
      <c r="N324" s="106"/>
      <c r="O324" s="106"/>
      <c r="P324" s="106"/>
      <c r="Q324" s="106"/>
      <c r="R324" s="17"/>
      <c r="S324" s="18"/>
    </row>
    <row r="325" spans="1:19" ht="20.100000000000001" customHeight="1" x14ac:dyDescent="0.25">
      <c r="A325" s="51" t="str">
        <f>CyP!A330</f>
        <v>24.3.3</v>
      </c>
      <c r="B325" s="339" t="str">
        <f t="shared" si="41"/>
        <v>Silla S1 (25 p/ sala)</v>
      </c>
      <c r="C325" s="340"/>
      <c r="D325" s="13">
        <f t="shared" si="42"/>
        <v>0</v>
      </c>
      <c r="E325" s="49"/>
      <c r="F325" s="106"/>
      <c r="G325" s="106"/>
      <c r="H325" s="106"/>
      <c r="I325" s="106"/>
      <c r="J325" s="106"/>
      <c r="K325" s="106"/>
      <c r="L325" s="106"/>
      <c r="M325" s="106"/>
      <c r="N325" s="106"/>
      <c r="O325" s="106"/>
      <c r="P325" s="106"/>
      <c r="Q325" s="106"/>
      <c r="R325" s="17"/>
      <c r="S325" s="18"/>
    </row>
    <row r="326" spans="1:19" ht="20.100000000000001" customHeight="1" x14ac:dyDescent="0.25">
      <c r="A326" s="51" t="str">
        <f>CyP!A331</f>
        <v>24.3.4</v>
      </c>
      <c r="B326" s="339" t="str">
        <f t="shared" si="41"/>
        <v>Escritorio y silla docente</v>
      </c>
      <c r="C326" s="340"/>
      <c r="D326" s="13">
        <f t="shared" si="42"/>
        <v>0</v>
      </c>
      <c r="E326" s="49"/>
      <c r="F326" s="106"/>
      <c r="G326" s="106"/>
      <c r="H326" s="106"/>
      <c r="I326" s="106"/>
      <c r="J326" s="106"/>
      <c r="K326" s="106"/>
      <c r="L326" s="106"/>
      <c r="M326" s="106"/>
      <c r="N326" s="106"/>
      <c r="O326" s="106"/>
      <c r="P326" s="106"/>
      <c r="Q326" s="106"/>
      <c r="R326" s="17"/>
      <c r="S326" s="18"/>
    </row>
    <row r="327" spans="1:19" ht="20.100000000000001" customHeight="1" x14ac:dyDescent="0.25">
      <c r="A327" s="51" t="str">
        <f>CyP!A332</f>
        <v>24.3.5</v>
      </c>
      <c r="B327" s="339" t="str">
        <f t="shared" si="41"/>
        <v>Biblioteca Ambulante BA1 (1 p/ sala N.I.)</v>
      </c>
      <c r="C327" s="340"/>
      <c r="D327" s="13">
        <f t="shared" si="42"/>
        <v>0</v>
      </c>
      <c r="E327" s="49"/>
      <c r="F327" s="106"/>
      <c r="G327" s="106"/>
      <c r="H327" s="106"/>
      <c r="I327" s="106"/>
      <c r="J327" s="106"/>
      <c r="K327" s="106"/>
      <c r="L327" s="106"/>
      <c r="M327" s="106"/>
      <c r="N327" s="106"/>
      <c r="O327" s="106"/>
      <c r="P327" s="106"/>
      <c r="Q327" s="106"/>
      <c r="R327" s="17"/>
      <c r="S327" s="18"/>
    </row>
    <row r="328" spans="1:19" ht="20.100000000000001" customHeight="1" x14ac:dyDescent="0.25">
      <c r="A328" s="51" t="str">
        <f>CyP!A333</f>
        <v>24.3.6</v>
      </c>
      <c r="B328" s="339" t="str">
        <f t="shared" si="41"/>
        <v>Estanteria ED1 (1 p/ sala N.I.)</v>
      </c>
      <c r="C328" s="340"/>
      <c r="D328" s="13">
        <f t="shared" si="42"/>
        <v>0</v>
      </c>
      <c r="E328" s="49"/>
      <c r="F328" s="106"/>
      <c r="G328" s="106"/>
      <c r="H328" s="106"/>
      <c r="I328" s="106"/>
      <c r="J328" s="106"/>
      <c r="K328" s="106"/>
      <c r="L328" s="106"/>
      <c r="M328" s="106"/>
      <c r="N328" s="106"/>
      <c r="O328" s="106"/>
      <c r="P328" s="106"/>
      <c r="Q328" s="106"/>
      <c r="R328" s="17"/>
      <c r="S328" s="18"/>
    </row>
    <row r="329" spans="1:19" ht="20.100000000000001" customHeight="1" x14ac:dyDescent="0.25">
      <c r="A329" s="51" t="str">
        <f>CyP!A334</f>
        <v>24.3.7</v>
      </c>
      <c r="B329" s="339" t="str">
        <f t="shared" si="41"/>
        <v>Mueble Bajo (1 p/ sala N.I.)</v>
      </c>
      <c r="C329" s="340"/>
      <c r="D329" s="13">
        <f t="shared" si="42"/>
        <v>0</v>
      </c>
      <c r="E329" s="49"/>
      <c r="F329" s="106"/>
      <c r="G329" s="106"/>
      <c r="H329" s="106"/>
      <c r="I329" s="106"/>
      <c r="J329" s="106"/>
      <c r="K329" s="106"/>
      <c r="L329" s="106"/>
      <c r="M329" s="106"/>
      <c r="N329" s="106"/>
      <c r="O329" s="106"/>
      <c r="P329" s="106"/>
      <c r="Q329" s="106"/>
      <c r="R329" s="17"/>
      <c r="S329" s="18"/>
    </row>
    <row r="330" spans="1:19" ht="20.100000000000001" customHeight="1" x14ac:dyDescent="0.25">
      <c r="A330" s="51" t="str">
        <f>CyP!A335</f>
        <v>24.3.8</v>
      </c>
      <c r="B330" s="339" t="str">
        <f t="shared" si="41"/>
        <v>Modulo biblioteca (N.I.)</v>
      </c>
      <c r="C330" s="340"/>
      <c r="D330" s="13">
        <f t="shared" si="42"/>
        <v>0</v>
      </c>
      <c r="E330" s="49"/>
      <c r="F330" s="106"/>
      <c r="G330" s="106"/>
      <c r="H330" s="106"/>
      <c r="I330" s="106"/>
      <c r="J330" s="106"/>
      <c r="K330" s="106"/>
      <c r="L330" s="106"/>
      <c r="M330" s="106"/>
      <c r="N330" s="106"/>
      <c r="O330" s="106"/>
      <c r="P330" s="106"/>
      <c r="Q330" s="106"/>
      <c r="R330" s="17"/>
      <c r="S330" s="18"/>
    </row>
    <row r="331" spans="1:19" ht="20.100000000000001" customHeight="1" x14ac:dyDescent="0.25">
      <c r="A331" s="51" t="str">
        <f>CyP!A336</f>
        <v>24.3.9</v>
      </c>
      <c r="B331" s="339" t="str">
        <f t="shared" si="41"/>
        <v>Armario (1 p/ direccion)</v>
      </c>
      <c r="C331" s="340"/>
      <c r="D331" s="13">
        <f t="shared" si="42"/>
        <v>0</v>
      </c>
      <c r="E331" s="49"/>
      <c r="F331" s="106"/>
      <c r="G331" s="106"/>
      <c r="H331" s="106"/>
      <c r="I331" s="106"/>
      <c r="J331" s="106"/>
      <c r="K331" s="106"/>
      <c r="L331" s="106"/>
      <c r="M331" s="106"/>
      <c r="N331" s="106"/>
      <c r="O331" s="106"/>
      <c r="P331" s="106"/>
      <c r="Q331" s="106"/>
      <c r="R331" s="17"/>
      <c r="S331" s="18"/>
    </row>
    <row r="332" spans="1:19" ht="20.100000000000001" customHeight="1" x14ac:dyDescent="0.25">
      <c r="A332" s="51" t="str">
        <f>CyP!A337</f>
        <v>24.3.10</v>
      </c>
      <c r="B332" s="339" t="str">
        <f t="shared" si="41"/>
        <v>Conjunto docente (dirección)</v>
      </c>
      <c r="C332" s="340"/>
      <c r="D332" s="13">
        <f t="shared" si="42"/>
        <v>0</v>
      </c>
      <c r="E332" s="49"/>
      <c r="F332" s="106"/>
      <c r="G332" s="106"/>
      <c r="H332" s="106"/>
      <c r="I332" s="106"/>
      <c r="J332" s="106"/>
      <c r="K332" s="106"/>
      <c r="L332" s="106"/>
      <c r="M332" s="106"/>
      <c r="N332" s="106"/>
      <c r="O332" s="106"/>
      <c r="P332" s="106"/>
      <c r="Q332" s="106"/>
      <c r="R332" s="17"/>
      <c r="S332" s="18"/>
    </row>
    <row r="333" spans="1:19" ht="20.100000000000001" customHeight="1" x14ac:dyDescent="0.25">
      <c r="A333" s="51" t="str">
        <f>CyP!A338</f>
        <v>24.5</v>
      </c>
      <c r="B333" s="339" t="str">
        <f t="shared" ref="B333" si="43">IFERROR(VLOOKUP(A333,Tabla_CyP,2,FALSE),"")</f>
        <v>Planos aprobados</v>
      </c>
      <c r="C333" s="340"/>
      <c r="D333" s="13">
        <f t="shared" ref="D333" si="44">IFERROR(VLOOKUP(A333,Tabla_CyP,9,FALSE),0)</f>
        <v>0</v>
      </c>
      <c r="E333" s="49"/>
      <c r="F333" s="106"/>
      <c r="G333" s="106"/>
      <c r="H333" s="106"/>
      <c r="I333" s="106"/>
      <c r="J333" s="106"/>
      <c r="K333" s="106"/>
      <c r="L333" s="106"/>
      <c r="M333" s="106"/>
      <c r="N333" s="106"/>
      <c r="O333" s="106"/>
      <c r="P333" s="106"/>
      <c r="Q333" s="106"/>
      <c r="R333" s="17"/>
      <c r="S333" s="18"/>
    </row>
    <row r="334" spans="1:19" ht="20.100000000000001" customHeight="1" x14ac:dyDescent="0.25">
      <c r="A334" s="55" t="s">
        <v>3</v>
      </c>
      <c r="B334" s="26" t="s">
        <v>3</v>
      </c>
      <c r="C334" s="26"/>
      <c r="D334" s="56" t="s">
        <v>4</v>
      </c>
      <c r="E334" s="27"/>
      <c r="F334" s="58"/>
      <c r="G334" s="59"/>
      <c r="H334" s="59"/>
      <c r="I334" s="59"/>
      <c r="J334" s="59"/>
      <c r="K334" s="59"/>
      <c r="L334" s="59"/>
      <c r="M334" s="59"/>
      <c r="N334" s="59"/>
      <c r="O334" s="59"/>
      <c r="P334" s="59"/>
      <c r="Q334" s="59"/>
      <c r="S334" s="20">
        <f>SUM(F334:Q334)</f>
        <v>0</v>
      </c>
    </row>
    <row r="335" spans="1:19" ht="20.100000000000001" customHeight="1" x14ac:dyDescent="0.25">
      <c r="A335" s="55" t="s">
        <v>3</v>
      </c>
      <c r="B335" s="53" t="s">
        <v>10</v>
      </c>
      <c r="C335" s="57"/>
      <c r="D335" s="52">
        <f>SUM(D13:D334)</f>
        <v>0</v>
      </c>
      <c r="E335" s="50"/>
      <c r="F335" s="28"/>
      <c r="G335" s="28"/>
      <c r="H335" s="28"/>
      <c r="I335" s="28"/>
      <c r="J335" s="28"/>
      <c r="K335" s="28"/>
      <c r="L335" s="28"/>
      <c r="M335" s="28"/>
      <c r="N335" s="28"/>
      <c r="O335" s="28"/>
      <c r="P335" s="28"/>
      <c r="Q335" s="28"/>
    </row>
    <row r="336" spans="1:19" ht="20.100000000000001" customHeight="1" x14ac:dyDescent="0.25">
      <c r="A336" s="5"/>
      <c r="B336" s="5"/>
      <c r="C336" s="5"/>
      <c r="D336" s="5"/>
      <c r="E336" s="5"/>
      <c r="F336" s="5"/>
      <c r="G336" s="5"/>
      <c r="H336" s="5"/>
      <c r="I336" s="5"/>
      <c r="J336" s="5"/>
      <c r="K336" s="5"/>
      <c r="L336" s="5"/>
      <c r="M336" s="5"/>
      <c r="N336" s="5"/>
      <c r="O336" s="5"/>
      <c r="P336" s="5"/>
      <c r="Q336" s="5"/>
    </row>
    <row r="337" spans="1:19" ht="20.100000000000001" customHeight="1" x14ac:dyDescent="0.25">
      <c r="A337" s="5"/>
      <c r="B337" s="5"/>
      <c r="C337" s="5"/>
      <c r="D337" s="29" t="s">
        <v>21</v>
      </c>
      <c r="E337" s="5">
        <v>0</v>
      </c>
      <c r="F337" s="30">
        <f>SUMPRODUCT($D$13:$D$333,F13:F333)</f>
        <v>0</v>
      </c>
      <c r="G337" s="30">
        <f>SUMPRODUCT($D$13:$D$333,G13:G333)</f>
        <v>0</v>
      </c>
      <c r="H337" s="30">
        <f>SUMPRODUCT($D$13:$D$333,H13:H333)</f>
        <v>0</v>
      </c>
      <c r="I337" s="30">
        <f>SUMPRODUCT($D$13:$D$333,I13:I333)</f>
        <v>0</v>
      </c>
      <c r="J337" s="30">
        <f>SUMPRODUCT($D$13:$D$333,J13:J333)</f>
        <v>0</v>
      </c>
      <c r="K337" s="30">
        <f>SUMPRODUCT($D$13:$D$333,K13:K333)</f>
        <v>0</v>
      </c>
      <c r="L337" s="30">
        <f>SUMPRODUCT($D$13:$D$333,L13:L333)</f>
        <v>0</v>
      </c>
      <c r="M337" s="30">
        <f>SUMPRODUCT($D$13:$D$333,M13:M333)</f>
        <v>0</v>
      </c>
      <c r="N337" s="30">
        <f>SUMPRODUCT($D$13:$D$333,N13:N333)</f>
        <v>0</v>
      </c>
      <c r="O337" s="30">
        <f>SUMPRODUCT($D$13:$D$333,O13:O333)</f>
        <v>0</v>
      </c>
      <c r="P337" s="30">
        <f>SUMPRODUCT($D$13:$D$333,P13:P333)</f>
        <v>0</v>
      </c>
      <c r="Q337" s="30">
        <f>SUMPRODUCT($D$13:$D$333,Q13:Q333)</f>
        <v>0</v>
      </c>
      <c r="R337" s="21"/>
    </row>
    <row r="338" spans="1:19" ht="20.100000000000001" customHeight="1" x14ac:dyDescent="0.25">
      <c r="A338" s="5"/>
      <c r="B338" s="5"/>
      <c r="C338" s="5"/>
      <c r="D338" s="29" t="s">
        <v>22</v>
      </c>
      <c r="E338" s="5">
        <v>0</v>
      </c>
      <c r="F338" s="30">
        <f>E338+F337</f>
        <v>0</v>
      </c>
      <c r="G338" s="30">
        <f t="shared" ref="G338:L338" si="45">F338+G337</f>
        <v>0</v>
      </c>
      <c r="H338" s="30">
        <f t="shared" si="45"/>
        <v>0</v>
      </c>
      <c r="I338" s="30">
        <f t="shared" si="45"/>
        <v>0</v>
      </c>
      <c r="J338" s="30">
        <f t="shared" si="45"/>
        <v>0</v>
      </c>
      <c r="K338" s="30">
        <f t="shared" si="45"/>
        <v>0</v>
      </c>
      <c r="L338" s="30">
        <f t="shared" si="45"/>
        <v>0</v>
      </c>
      <c r="M338" s="30">
        <f t="shared" ref="M338" si="46">L338+M337</f>
        <v>0</v>
      </c>
      <c r="N338" s="30">
        <f t="shared" ref="N338" si="47">M338+N337</f>
        <v>0</v>
      </c>
      <c r="O338" s="30">
        <f t="shared" ref="O338" si="48">N338+O337</f>
        <v>0</v>
      </c>
      <c r="P338" s="30">
        <f t="shared" ref="P338" si="49">O338+P337</f>
        <v>0</v>
      </c>
      <c r="Q338" s="30">
        <f t="shared" ref="Q338" si="50">P338+Q337</f>
        <v>0</v>
      </c>
      <c r="R338" s="21"/>
    </row>
    <row r="339" spans="1:19" ht="20.100000000000001" customHeight="1" x14ac:dyDescent="0.25">
      <c r="A339" s="5"/>
      <c r="B339" s="5"/>
      <c r="C339" s="5"/>
      <c r="D339" s="31"/>
      <c r="E339" s="32" t="s">
        <v>1013</v>
      </c>
      <c r="F339" s="5"/>
      <c r="G339" s="5"/>
      <c r="H339" s="5"/>
      <c r="I339" s="5"/>
      <c r="J339" s="5"/>
      <c r="K339" s="5"/>
      <c r="L339" s="5"/>
      <c r="M339" s="5"/>
      <c r="N339" s="5"/>
      <c r="O339" s="5"/>
      <c r="P339" s="5"/>
      <c r="Q339" s="5"/>
    </row>
    <row r="340" spans="1:19" ht="20.100000000000001" customHeight="1" x14ac:dyDescent="0.25">
      <c r="A340" s="5"/>
      <c r="B340" s="5"/>
      <c r="C340" s="5"/>
      <c r="D340" s="29" t="s">
        <v>23</v>
      </c>
      <c r="E340" s="33">
        <f>Anticipo_Financiero*Monto_Oferta</f>
        <v>0</v>
      </c>
      <c r="F340" s="33">
        <f t="shared" ref="F340:Q340" si="51">Monto_Oferta*F337*(1-Anticipo_Financiero)</f>
        <v>0</v>
      </c>
      <c r="G340" s="33">
        <f t="shared" si="51"/>
        <v>0</v>
      </c>
      <c r="H340" s="33">
        <f t="shared" si="51"/>
        <v>0</v>
      </c>
      <c r="I340" s="33">
        <f t="shared" si="51"/>
        <v>0</v>
      </c>
      <c r="J340" s="33">
        <f t="shared" si="51"/>
        <v>0</v>
      </c>
      <c r="K340" s="33">
        <f t="shared" si="51"/>
        <v>0</v>
      </c>
      <c r="L340" s="33">
        <f t="shared" si="51"/>
        <v>0</v>
      </c>
      <c r="M340" s="33">
        <f t="shared" si="51"/>
        <v>0</v>
      </c>
      <c r="N340" s="33">
        <f t="shared" si="51"/>
        <v>0</v>
      </c>
      <c r="O340" s="33">
        <f t="shared" si="51"/>
        <v>0</v>
      </c>
      <c r="P340" s="33">
        <f t="shared" si="51"/>
        <v>0</v>
      </c>
      <c r="Q340" s="33">
        <f t="shared" si="51"/>
        <v>0</v>
      </c>
      <c r="R340" s="9"/>
      <c r="S340" s="9"/>
    </row>
    <row r="341" spans="1:19" ht="20.100000000000001" customHeight="1" x14ac:dyDescent="0.25">
      <c r="A341" s="5"/>
      <c r="B341" s="5"/>
      <c r="C341" s="5"/>
      <c r="D341" s="29" t="s">
        <v>988</v>
      </c>
      <c r="E341" s="33">
        <f>E340</f>
        <v>0</v>
      </c>
      <c r="F341" s="33">
        <f>E341+F340</f>
        <v>0</v>
      </c>
      <c r="G341" s="33">
        <f t="shared" ref="G341:L341" si="52">F341+G340</f>
        <v>0</v>
      </c>
      <c r="H341" s="33">
        <f t="shared" si="52"/>
        <v>0</v>
      </c>
      <c r="I341" s="33">
        <f t="shared" si="52"/>
        <v>0</v>
      </c>
      <c r="J341" s="33">
        <f t="shared" si="52"/>
        <v>0</v>
      </c>
      <c r="K341" s="33">
        <f t="shared" si="52"/>
        <v>0</v>
      </c>
      <c r="L341" s="33">
        <f t="shared" si="52"/>
        <v>0</v>
      </c>
      <c r="M341" s="33">
        <f t="shared" ref="M341" si="53">L341+M340</f>
        <v>0</v>
      </c>
      <c r="N341" s="33">
        <f t="shared" ref="N341" si="54">M341+N340</f>
        <v>0</v>
      </c>
      <c r="O341" s="33">
        <f t="shared" ref="O341" si="55">N341+O340</f>
        <v>0</v>
      </c>
      <c r="P341" s="33">
        <f t="shared" ref="P341" si="56">O341+P340</f>
        <v>0</v>
      </c>
      <c r="Q341" s="33">
        <f t="shared" ref="Q341" si="57">P341+Q340</f>
        <v>0</v>
      </c>
      <c r="R341" s="9"/>
    </row>
    <row r="342" spans="1:19" ht="20.100000000000001" customHeight="1" x14ac:dyDescent="0.25">
      <c r="E342" s="22">
        <v>0</v>
      </c>
    </row>
    <row r="343" spans="1:19" ht="20.100000000000001" customHeight="1" x14ac:dyDescent="0.25">
      <c r="E343" s="22">
        <v>0</v>
      </c>
    </row>
  </sheetData>
  <mergeCells count="327">
    <mergeCell ref="B330:C330"/>
    <mergeCell ref="B331:C331"/>
    <mergeCell ref="B332:C332"/>
    <mergeCell ref="B333:C333"/>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08:C308"/>
    <mergeCell ref="B310:C310"/>
    <mergeCell ref="B311:C311"/>
    <mergeCell ref="B312:C312"/>
    <mergeCell ref="B309:C309"/>
    <mergeCell ref="B313:C313"/>
    <mergeCell ref="B314:C314"/>
    <mergeCell ref="B315:C315"/>
    <mergeCell ref="B325:C325"/>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3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4:C33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3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C17" sqref="C17"/>
    </sheetView>
  </sheetViews>
  <sheetFormatPr baseColWidth="10" defaultRowHeight="19.5" customHeight="1" x14ac:dyDescent="0.25"/>
  <cols>
    <col min="2" max="2" width="43.33203125" customWidth="1"/>
    <col min="3" max="3" width="52.33203125" bestFit="1" customWidth="1"/>
  </cols>
  <sheetData>
    <row r="1" spans="1:4" ht="19.5" customHeight="1" x14ac:dyDescent="0.25">
      <c r="A1" s="295" t="s">
        <v>13</v>
      </c>
      <c r="B1" s="295"/>
      <c r="C1" s="295" t="str">
        <f>+Contratista</f>
        <v>EMPRESA PRUEBA</v>
      </c>
      <c r="D1" s="295"/>
    </row>
    <row r="2" spans="1:4" ht="19.5" customHeight="1" x14ac:dyDescent="0.25">
      <c r="A2" s="295" t="s">
        <v>47</v>
      </c>
      <c r="B2" s="295"/>
      <c r="C2" s="296">
        <f>CyP!C11</f>
        <v>0</v>
      </c>
      <c r="D2" s="295"/>
    </row>
    <row r="3" spans="1:4" ht="19.5" customHeight="1" x14ac:dyDescent="0.25">
      <c r="A3" s="295"/>
      <c r="B3" s="295"/>
      <c r="C3" s="295"/>
      <c r="D3" s="295"/>
    </row>
    <row r="4" spans="1:4" ht="19.5" customHeight="1" x14ac:dyDescent="0.25">
      <c r="A4" s="348" t="s">
        <v>1216</v>
      </c>
      <c r="B4" s="348"/>
      <c r="C4" s="348"/>
      <c r="D4" s="348"/>
    </row>
    <row r="5" spans="1:4" ht="19.5" customHeight="1" thickBot="1" x14ac:dyDescent="0.3">
      <c r="A5" s="295"/>
      <c r="B5" s="295"/>
      <c r="C5" s="295"/>
      <c r="D5" s="295"/>
    </row>
    <row r="6" spans="1:4" ht="19.5" customHeight="1" thickBot="1" x14ac:dyDescent="0.3">
      <c r="A6" s="297" t="s">
        <v>1217</v>
      </c>
      <c r="B6" s="298" t="s">
        <v>997</v>
      </c>
      <c r="C6" s="298" t="s">
        <v>998</v>
      </c>
      <c r="D6" s="299" t="s">
        <v>1218</v>
      </c>
    </row>
    <row r="7" spans="1:4" ht="19.5" customHeight="1" x14ac:dyDescent="0.25">
      <c r="A7" s="305">
        <v>1</v>
      </c>
      <c r="B7" s="308" t="s">
        <v>1716</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1723</v>
      </c>
      <c r="C9" s="300" t="str">
        <f>+VLOOKUP(B9,Indices!$A:$H,5,FALSE)</f>
        <v xml:space="preserve">Mosaico granítico          </v>
      </c>
      <c r="D9" s="302">
        <v>0.09</v>
      </c>
    </row>
    <row r="10" spans="1:4" ht="19.5" customHeight="1" x14ac:dyDescent="0.25">
      <c r="A10" s="301">
        <v>4</v>
      </c>
      <c r="B10" s="300" t="s">
        <v>1717</v>
      </c>
      <c r="C10" s="300" t="str">
        <f>+VLOOKUP(B10,Indices!$A:$H,5,FALSE)</f>
        <v xml:space="preserve">Aberturas de chapa de hierro                                           </v>
      </c>
      <c r="D10" s="302">
        <v>0.09</v>
      </c>
    </row>
    <row r="11" spans="1:4" ht="19.5" customHeight="1" x14ac:dyDescent="0.25">
      <c r="A11" s="301">
        <v>5</v>
      </c>
      <c r="B11" s="300" t="s">
        <v>1724</v>
      </c>
      <c r="C11" s="300" t="str">
        <f>+VLOOKUP(B11,Indices!$A:$H,5,FALSE)</f>
        <v>Hormigón elaborado</v>
      </c>
      <c r="D11" s="302">
        <v>7.0000000000000007E-2</v>
      </c>
    </row>
    <row r="12" spans="1:4" ht="19.5" customHeight="1" x14ac:dyDescent="0.25">
      <c r="A12" s="301">
        <v>6</v>
      </c>
      <c r="B12" s="300" t="s">
        <v>1718</v>
      </c>
      <c r="C12" s="300" t="str">
        <f>+VLOOKUP(B12,Indices!$A:$H,5,FALSE)</f>
        <v>Cable  con conductor unipolar</v>
      </c>
      <c r="D12" s="302">
        <v>0.06</v>
      </c>
    </row>
    <row r="13" spans="1:4" ht="19.5" customHeight="1" x14ac:dyDescent="0.25">
      <c r="A13" s="301">
        <v>7</v>
      </c>
      <c r="B13" s="300" t="s">
        <v>1719</v>
      </c>
      <c r="C13" s="300" t="str">
        <f>+VLOOKUP(B13,Indices!$A:$H,5,FALSE)</f>
        <v xml:space="preserve">Chapas metálicas                                                       </v>
      </c>
      <c r="D13" s="302">
        <v>0.05</v>
      </c>
    </row>
    <row r="14" spans="1:4" ht="19.5" customHeight="1" x14ac:dyDescent="0.25">
      <c r="A14" s="301">
        <v>8</v>
      </c>
      <c r="B14" s="300" t="s">
        <v>1720</v>
      </c>
      <c r="C14" s="300" t="str">
        <f>+VLOOKUP(B14,Indices!$A:$H,5,FALSE)</f>
        <v xml:space="preserve">Caños y tubos de PVC                                                   </v>
      </c>
      <c r="D14" s="302">
        <v>0.04</v>
      </c>
    </row>
    <row r="15" spans="1:4" ht="19.5" customHeight="1" x14ac:dyDescent="0.25">
      <c r="A15" s="301">
        <v>9</v>
      </c>
      <c r="B15" s="300" t="s">
        <v>1721</v>
      </c>
      <c r="C15" s="300" t="str">
        <f>+VLOOKUP(B15,Indices!$A:$H,5,FALSE)</f>
        <v xml:space="preserve">Pinturas al látex                                                      </v>
      </c>
      <c r="D15" s="302">
        <v>0.03</v>
      </c>
    </row>
    <row r="16" spans="1:4" ht="19.5" customHeight="1" thickBot="1" x14ac:dyDescent="0.3">
      <c r="A16" s="303">
        <v>10</v>
      </c>
      <c r="B16" s="307" t="s">
        <v>1722</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640625" defaultRowHeight="14.4" x14ac:dyDescent="0.3"/>
  <cols>
    <col min="1" max="16384" width="10.6640625" style="1"/>
  </cols>
  <sheetData>
    <row r="1" spans="3:12" ht="23.4" x14ac:dyDescent="0.45">
      <c r="C1" s="349" t="str">
        <f>"OBRA: " &amp; UPPER(Obra)</f>
        <v>OBRA: ESCUELA SECUNDARIA Bº PIE DE PALO</v>
      </c>
      <c r="D1" s="349"/>
      <c r="E1" s="349"/>
      <c r="F1" s="349"/>
      <c r="G1" s="349"/>
      <c r="H1" s="349"/>
      <c r="I1" s="349"/>
      <c r="J1" s="349"/>
      <c r="K1" s="349"/>
      <c r="L1" s="349"/>
    </row>
    <row r="2" spans="3:12" ht="23.4" x14ac:dyDescent="0.45">
      <c r="C2" s="349" t="s">
        <v>1027</v>
      </c>
      <c r="D2" s="349"/>
      <c r="E2" s="349"/>
      <c r="F2" s="349"/>
      <c r="G2" s="349"/>
      <c r="H2" s="349"/>
      <c r="I2" s="349"/>
      <c r="J2" s="349"/>
      <c r="K2" s="349"/>
      <c r="L2" s="349"/>
    </row>
    <row r="3" spans="3:12" ht="23.4" x14ac:dyDescent="0.4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350" t="str">
        <f>"OBRA: " &amp; UPPER(Obra)</f>
        <v>OBRA: ESCUELA SECUNDARIA Bº PIE DE PALO</v>
      </c>
      <c r="D1" s="350"/>
      <c r="E1" s="350"/>
      <c r="F1" s="350"/>
      <c r="G1" s="350"/>
      <c r="H1" s="350"/>
      <c r="I1" s="350"/>
      <c r="J1" s="350"/>
    </row>
    <row r="2" spans="3:10" ht="23.4" x14ac:dyDescent="0.45">
      <c r="C2" s="349" t="s">
        <v>1029</v>
      </c>
      <c r="D2" s="349"/>
      <c r="E2" s="349"/>
      <c r="F2" s="349"/>
      <c r="G2" s="349"/>
      <c r="H2" s="349"/>
      <c r="I2" s="349"/>
      <c r="J2" s="349"/>
    </row>
    <row r="3" spans="3:10" ht="23.4" x14ac:dyDescent="0.4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2022-10-03T14:21:55Z</dcterms:modified>
</cp:coreProperties>
</file>