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codeName="{4D1C537B-E38A-612A-F078-A93A15B4B7F4}"/>
  <workbookPr codeName="ThisWorkbook" defaultThemeVersion="124226"/>
  <mc:AlternateContent xmlns:mc="http://schemas.openxmlformats.org/markup-compatibility/2006">
    <mc:Choice Requires="x15">
      <x15ac:absPath xmlns:x15ac="http://schemas.microsoft.com/office/spreadsheetml/2010/11/ac" url="\\ECORREA\Comparto 2\001-ALUMBRADO PUBLICO\2022\Iluminación RP N°155 desde Calle Frias hasta Hipolito Yrigoyen\"/>
    </mc:Choice>
  </mc:AlternateContent>
  <xr:revisionPtr revIDLastSave="0" documentId="13_ncr:1_{F86732A4-442E-45CD-B4D3-6E7F2BB6B49D}" xr6:coauthVersionLast="47" xr6:coauthVersionMax="47" xr10:uidLastSave="{00000000-0000-0000-0000-000000000000}"/>
  <bookViews>
    <workbookView xWindow="-108" yWindow="-108" windowWidth="23256" windowHeight="13176" tabRatio="855" activeTab="7"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CyP!$A$1:$A$46</definedName>
    <definedName name="_xlnm._FilterDatabase" localSheetId="2" hidden="1">Datos!#REF!</definedName>
    <definedName name="_xlnm._FilterDatabase" localSheetId="0" hidden="1">Indices!#REF!</definedName>
    <definedName name="_xlnm._FilterDatabase" localSheetId="4" hidden="1">PTyCI!$D$1:$D$36</definedName>
    <definedName name="Anticipo_Financiero">Datos!$C$8</definedName>
    <definedName name="_xlnm.Print_Area" localSheetId="3">AP!$A$1:$G$546</definedName>
    <definedName name="_xlnm.Print_Area" localSheetId="5">CyP!$A$1:$I$46</definedName>
    <definedName name="_xlnm.Print_Area" localSheetId="2">Datos!$B$1:$H$117</definedName>
    <definedName name="_xlnm.Print_Area" localSheetId="4">PTyCI!$A$1:$I$33</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CyP!$F$33</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CyP!$H$33</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81029"/>
</workbook>
</file>

<file path=xl/calcChain.xml><?xml version="1.0" encoding="utf-8"?>
<calcChain xmlns="http://schemas.openxmlformats.org/spreadsheetml/2006/main">
  <c r="A15" i="9" l="1"/>
  <c r="A16" i="9"/>
  <c r="A17" i="9"/>
  <c r="A18" i="9"/>
  <c r="A19" i="9"/>
  <c r="A20" i="9"/>
  <c r="A21" i="9"/>
  <c r="A22" i="9"/>
  <c r="A23" i="9"/>
  <c r="A24" i="9"/>
  <c r="A25" i="9"/>
  <c r="C9" i="2"/>
  <c r="C4" i="2" l="1"/>
  <c r="E19" i="2" l="1"/>
  <c r="E20" i="2"/>
  <c r="E21" i="2"/>
  <c r="E22" i="2"/>
  <c r="E23" i="2"/>
  <c r="E24" i="2"/>
  <c r="E25" i="2"/>
  <c r="E26" i="2"/>
  <c r="E27" i="2"/>
  <c r="E28" i="2"/>
  <c r="E29" i="2"/>
  <c r="E30" i="2"/>
  <c r="G11" i="9" l="1"/>
  <c r="H11" i="9" s="1"/>
  <c r="I11" i="9" s="1"/>
  <c r="E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A19" i="2" l="1"/>
  <c r="A20" i="2"/>
  <c r="A21" i="2"/>
  <c r="A22" i="2"/>
  <c r="A23" i="2"/>
  <c r="A24" i="2"/>
  <c r="A25" i="2"/>
  <c r="A26"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6" i="2"/>
  <c r="B36" i="2"/>
  <c r="B42" i="2"/>
  <c r="B41" i="2"/>
  <c r="B39"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42" i="2" l="1"/>
  <c r="E41" i="2"/>
  <c r="E39"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4" i="15" l="1"/>
  <c r="C32" i="15"/>
  <c r="D29" i="15"/>
  <c r="D21" i="2" s="1"/>
  <c r="D30" i="15"/>
  <c r="D22" i="2" s="1"/>
  <c r="C29" i="15"/>
  <c r="C30" i="15"/>
  <c r="D34" i="15"/>
  <c r="D26" i="2" s="1"/>
  <c r="C48" i="15"/>
  <c r="C47" i="15"/>
  <c r="D53" i="15"/>
  <c r="C55" i="15"/>
  <c r="D66" i="15"/>
  <c r="D55" i="15"/>
  <c r="C59" i="15"/>
  <c r="C50" i="15"/>
  <c r="D64" i="15"/>
  <c r="D51" i="15"/>
  <c r="D183" i="15"/>
  <c r="A183" i="15" s="1"/>
  <c r="D52" i="15"/>
  <c r="D54" i="15"/>
  <c r="C60" i="15"/>
  <c r="C56" i="15"/>
  <c r="C62" i="15"/>
  <c r="D188" i="15"/>
  <c r="A188" i="15" s="1"/>
  <c r="C65" i="15"/>
  <c r="D47" i="15"/>
  <c r="C58" i="15"/>
  <c r="C53" i="15"/>
  <c r="C57" i="15"/>
  <c r="D65" i="15"/>
  <c r="D57" i="15"/>
  <c r="D62" i="15"/>
  <c r="D95" i="15"/>
  <c r="A95" i="15" s="1"/>
  <c r="D50" i="15"/>
  <c r="D63" i="15"/>
  <c r="C66" i="15"/>
  <c r="D59" i="15"/>
  <c r="C61" i="15"/>
  <c r="C63" i="15"/>
  <c r="C54" i="15"/>
  <c r="C49" i="15"/>
  <c r="C51" i="15"/>
  <c r="C96" i="15"/>
  <c r="D60" i="15"/>
  <c r="D61" i="15"/>
  <c r="D56" i="15"/>
  <c r="D58" i="15"/>
  <c r="D49" i="15"/>
  <c r="C64" i="15"/>
  <c r="C52" i="15"/>
  <c r="D48" i="15"/>
  <c r="C214" i="15"/>
  <c r="C118" i="15"/>
  <c r="D106" i="15"/>
  <c r="A106" i="15" s="1"/>
  <c r="D218" i="15"/>
  <c r="A218" i="15" s="1"/>
  <c r="D227" i="15"/>
  <c r="A227" i="15" s="1"/>
  <c r="D202" i="15"/>
  <c r="A202" i="15" s="1"/>
  <c r="C212" i="15"/>
  <c r="C159" i="15"/>
  <c r="C88" i="15"/>
  <c r="C182" i="15"/>
  <c r="D172" i="15"/>
  <c r="A172" i="15" s="1"/>
  <c r="D82" i="15"/>
  <c r="A82" i="15" s="1"/>
  <c r="D84" i="15"/>
  <c r="A84" i="15" s="1"/>
  <c r="C186" i="15"/>
  <c r="D27" i="15"/>
  <c r="D19" i="2" s="1"/>
  <c r="D90" i="15"/>
  <c r="A90" i="15" s="1"/>
  <c r="C120" i="15"/>
  <c r="C157" i="15"/>
  <c r="C75" i="15"/>
  <c r="D214" i="15"/>
  <c r="A214" i="15" s="1"/>
  <c r="D91" i="15"/>
  <c r="A91" i="15" s="1"/>
  <c r="D185" i="15"/>
  <c r="A185" i="15" s="1"/>
  <c r="D43" i="15"/>
  <c r="C129" i="15"/>
  <c r="D191" i="15"/>
  <c r="A191" i="15" s="1"/>
  <c r="D186" i="15"/>
  <c r="A186" i="15" s="1"/>
  <c r="C151" i="15"/>
  <c r="C28" i="15"/>
  <c r="B20" i="2" s="1"/>
  <c r="D128" i="15"/>
  <c r="A128" i="15" s="1"/>
  <c r="C201" i="15"/>
  <c r="C122" i="15"/>
  <c r="C108" i="15"/>
  <c r="C69" i="15"/>
  <c r="D125" i="15"/>
  <c r="A125" i="15" s="1"/>
  <c r="D212" i="15"/>
  <c r="A212" i="15" s="1"/>
  <c r="D28" i="15"/>
  <c r="D20" i="2" s="1"/>
  <c r="D132" i="15"/>
  <c r="A132" i="15" s="1"/>
  <c r="D123" i="15"/>
  <c r="A123" i="15" s="1"/>
  <c r="C40" i="15"/>
  <c r="C175" i="15"/>
  <c r="D97" i="15"/>
  <c r="A97" i="15" s="1"/>
  <c r="D38" i="15"/>
  <c r="D30" i="2" s="1"/>
  <c r="C72" i="15"/>
  <c r="D133" i="15"/>
  <c r="A133" i="15" s="1"/>
  <c r="D204" i="15"/>
  <c r="A204" i="15" s="1"/>
  <c r="C113" i="15"/>
  <c r="D142" i="15"/>
  <c r="A142" i="15" s="1"/>
  <c r="D170" i="15"/>
  <c r="A170" i="15" s="1"/>
  <c r="C95" i="15"/>
  <c r="D42" i="15"/>
  <c r="D104" i="15"/>
  <c r="A104" i="15" s="1"/>
  <c r="C110" i="15"/>
  <c r="C116" i="15"/>
  <c r="C165" i="15"/>
  <c r="C190" i="15"/>
  <c r="C92" i="15"/>
  <c r="D135" i="15"/>
  <c r="A135" i="15" s="1"/>
  <c r="C101" i="15"/>
  <c r="D80" i="15"/>
  <c r="A80" i="15" s="1"/>
  <c r="D129" i="15"/>
  <c r="A129" i="15" s="1"/>
  <c r="D152" i="15"/>
  <c r="A152" i="15" s="1"/>
  <c r="D109" i="15"/>
  <c r="A109" i="15" s="1"/>
  <c r="D217" i="15"/>
  <c r="A217" i="15" s="1"/>
  <c r="C187" i="15"/>
  <c r="C185" i="15"/>
  <c r="C222" i="15"/>
  <c r="C126" i="15"/>
  <c r="D187" i="15"/>
  <c r="A187" i="15" s="1"/>
  <c r="C179" i="15"/>
  <c r="D100" i="15"/>
  <c r="A100" i="15" s="1"/>
  <c r="C194" i="15"/>
  <c r="D79" i="15"/>
  <c r="A79" i="15" s="1"/>
  <c r="C70" i="15"/>
  <c r="D114" i="15"/>
  <c r="A114" i="15" s="1"/>
  <c r="D87" i="15"/>
  <c r="A87" i="15" s="1"/>
  <c r="D69" i="15"/>
  <c r="A69" i="15" s="1"/>
  <c r="D221" i="15"/>
  <c r="A221" i="15" s="1"/>
  <c r="C133" i="15"/>
  <c r="D207" i="15"/>
  <c r="A207" i="15" s="1"/>
  <c r="D190" i="15"/>
  <c r="A190" i="15" s="1"/>
  <c r="C172" i="15"/>
  <c r="C35" i="15"/>
  <c r="B27" i="2" s="1"/>
  <c r="D136" i="15"/>
  <c r="A136" i="15" s="1"/>
  <c r="D130" i="15"/>
  <c r="A130" i="15" s="1"/>
  <c r="C173" i="15"/>
  <c r="C105" i="15"/>
  <c r="D122" i="15"/>
  <c r="A122" i="15" s="1"/>
  <c r="D161" i="15"/>
  <c r="A161" i="15" s="1"/>
  <c r="C42" i="15"/>
  <c r="D39" i="15"/>
  <c r="D102" i="15"/>
  <c r="A102" i="15" s="1"/>
  <c r="C178" i="15"/>
  <c r="C180" i="15"/>
  <c r="C45" i="15"/>
  <c r="D70" i="15"/>
  <c r="A70" i="15" s="1"/>
  <c r="C80" i="15"/>
  <c r="C91" i="15"/>
  <c r="D146" i="15"/>
  <c r="A146" i="15" s="1"/>
  <c r="C152" i="15"/>
  <c r="D201" i="15"/>
  <c r="A201" i="15" s="1"/>
  <c r="D110" i="15"/>
  <c r="A110" i="15" s="1"/>
  <c r="C94" i="15"/>
  <c r="C145" i="15"/>
  <c r="C181" i="15"/>
  <c r="C74" i="15"/>
  <c r="D155" i="15"/>
  <c r="A155" i="15" s="1"/>
  <c r="C82" i="15"/>
  <c r="D33" i="15"/>
  <c r="D25" i="2" s="1"/>
  <c r="D173" i="15"/>
  <c r="A173" i="15" s="1"/>
  <c r="D208" i="15"/>
  <c r="A208" i="15" s="1"/>
  <c r="C124" i="15"/>
  <c r="D131" i="15"/>
  <c r="A131" i="15" s="1"/>
  <c r="C138" i="15"/>
  <c r="D174" i="15"/>
  <c r="A174" i="15" s="1"/>
  <c r="C84" i="15"/>
  <c r="D184" i="15"/>
  <c r="A184" i="15" s="1"/>
  <c r="C146" i="15"/>
  <c r="D81" i="15"/>
  <c r="A81" i="15" s="1"/>
  <c r="C27" i="15"/>
  <c r="B19" i="2" s="1"/>
  <c r="D168" i="15"/>
  <c r="A168" i="15" s="1"/>
  <c r="C217" i="15"/>
  <c r="D225" i="15"/>
  <c r="A225" i="15" s="1"/>
  <c r="C90" i="15"/>
  <c r="C191" i="15"/>
  <c r="C99" i="15"/>
  <c r="C156" i="15"/>
  <c r="D36" i="15"/>
  <c r="D28" i="2" s="1"/>
  <c r="D177" i="15"/>
  <c r="A177" i="15" s="1"/>
  <c r="C226" i="15"/>
  <c r="D224" i="15"/>
  <c r="A224" i="15" s="1"/>
  <c r="C134" i="15"/>
  <c r="D203" i="15"/>
  <c r="A203" i="15" s="1"/>
  <c r="C128" i="15"/>
  <c r="C166" i="15"/>
  <c r="D165" i="15"/>
  <c r="A165" i="15" s="1"/>
  <c r="C115" i="15"/>
  <c r="D222" i="15"/>
  <c r="A222" i="15" s="1"/>
  <c r="D176" i="15"/>
  <c r="A176" i="15" s="1"/>
  <c r="C68" i="15"/>
  <c r="D209" i="15"/>
  <c r="A209" i="15" s="1"/>
  <c r="D147" i="15"/>
  <c r="A147" i="15" s="1"/>
  <c r="D148" i="15"/>
  <c r="A148" i="15" s="1"/>
  <c r="C137" i="15"/>
  <c r="D219" i="15"/>
  <c r="A219" i="15" s="1"/>
  <c r="D194" i="15"/>
  <c r="A194" i="15" s="1"/>
  <c r="C184" i="15"/>
  <c r="D151" i="15"/>
  <c r="A151" i="15" s="1"/>
  <c r="D41" i="15"/>
  <c r="D144" i="15"/>
  <c r="A144" i="15" s="1"/>
  <c r="C210" i="15"/>
  <c r="C164" i="15"/>
  <c r="C106" i="15"/>
  <c r="D162" i="15"/>
  <c r="A162" i="15" s="1"/>
  <c r="C112" i="15"/>
  <c r="C220" i="15"/>
  <c r="D160" i="15"/>
  <c r="A160" i="15" s="1"/>
  <c r="D156" i="15"/>
  <c r="A156" i="15" s="1"/>
  <c r="D192" i="15"/>
  <c r="A192" i="15" s="1"/>
  <c r="C103" i="15"/>
  <c r="C205" i="15"/>
  <c r="C76" i="15"/>
  <c r="C169" i="15"/>
  <c r="D205" i="15"/>
  <c r="A205" i="15" s="1"/>
  <c r="C26" i="15"/>
  <c r="C203" i="15"/>
  <c r="C148" i="15"/>
  <c r="C219" i="15"/>
  <c r="D113" i="15"/>
  <c r="A113" i="15" s="1"/>
  <c r="C211" i="15"/>
  <c r="C188" i="15"/>
  <c r="D167" i="15"/>
  <c r="A167" i="15" s="1"/>
  <c r="C154" i="15"/>
  <c r="D85" i="15"/>
  <c r="A85" i="15" s="1"/>
  <c r="C83" i="15"/>
  <c r="C189" i="15"/>
  <c r="D198" i="15"/>
  <c r="A198" i="15" s="1"/>
  <c r="C87" i="15"/>
  <c r="C98" i="15"/>
  <c r="C199" i="15"/>
  <c r="C111" i="15"/>
  <c r="C160" i="15"/>
  <c r="C77" i="15"/>
  <c r="C162" i="15"/>
  <c r="D108" i="15"/>
  <c r="A108" i="15" s="1"/>
  <c r="C198" i="15"/>
  <c r="D107" i="15"/>
  <c r="A107" i="15" s="1"/>
  <c r="C78" i="15"/>
  <c r="D118" i="15"/>
  <c r="A118" i="15" s="1"/>
  <c r="C100" i="15"/>
  <c r="D115" i="15"/>
  <c r="A115" i="15" s="1"/>
  <c r="D101" i="15"/>
  <c r="A101" i="15" s="1"/>
  <c r="D35" i="15"/>
  <c r="D27" i="2" s="1"/>
  <c r="C170" i="15"/>
  <c r="C131" i="15"/>
  <c r="D226" i="15"/>
  <c r="A226" i="15" s="1"/>
  <c r="D220" i="15"/>
  <c r="A220" i="15" s="1"/>
  <c r="C44" i="15"/>
  <c r="C168" i="15"/>
  <c r="D197" i="15"/>
  <c r="A197" i="15" s="1"/>
  <c r="C171" i="15"/>
  <c r="C144" i="15"/>
  <c r="D154" i="15"/>
  <c r="A154" i="15" s="1"/>
  <c r="D171" i="15"/>
  <c r="A171" i="15" s="1"/>
  <c r="D99" i="15"/>
  <c r="A99" i="15" s="1"/>
  <c r="C71" i="15"/>
  <c r="C161" i="15"/>
  <c r="D211" i="15"/>
  <c r="A211" i="15" s="1"/>
  <c r="C208" i="15"/>
  <c r="D74" i="15"/>
  <c r="A74" i="15" s="1"/>
  <c r="C183" i="15"/>
  <c r="C213" i="15"/>
  <c r="C89" i="15"/>
  <c r="D78" i="15"/>
  <c r="A78" i="15" s="1"/>
  <c r="D145" i="15"/>
  <c r="A145" i="15" s="1"/>
  <c r="D158" i="15"/>
  <c r="A158" i="15" s="1"/>
  <c r="D159" i="15"/>
  <c r="A159" i="15" s="1"/>
  <c r="D116" i="15"/>
  <c r="A116" i="15" s="1"/>
  <c r="C227" i="15"/>
  <c r="D117" i="15"/>
  <c r="A117" i="15" s="1"/>
  <c r="D32" i="15"/>
  <c r="D24" i="2" s="1"/>
  <c r="D180" i="15"/>
  <c r="A180" i="15" s="1"/>
  <c r="C221" i="15"/>
  <c r="D223" i="15"/>
  <c r="A223" i="15" s="1"/>
  <c r="D71" i="15"/>
  <c r="A71" i="15" s="1"/>
  <c r="C31" i="15"/>
  <c r="B21" i="2" s="1"/>
  <c r="C158" i="15"/>
  <c r="D89" i="15"/>
  <c r="A89" i="15" s="1"/>
  <c r="C135" i="15"/>
  <c r="D75" i="15"/>
  <c r="A75" i="15" s="1"/>
  <c r="C193" i="15"/>
  <c r="C143" i="15"/>
  <c r="C109" i="15"/>
  <c r="C67" i="15"/>
  <c r="D181" i="15"/>
  <c r="A181" i="15" s="1"/>
  <c r="B22" i="2"/>
  <c r="D163" i="15"/>
  <c r="A163" i="15" s="1"/>
  <c r="C142" i="15"/>
  <c r="D215" i="15"/>
  <c r="A215" i="15" s="1"/>
  <c r="C132" i="15"/>
  <c r="C37" i="15"/>
  <c r="B29" i="2" s="1"/>
  <c r="B24" i="9" s="1"/>
  <c r="D120" i="15"/>
  <c r="A120" i="15" s="1"/>
  <c r="C202" i="15"/>
  <c r="D119" i="15"/>
  <c r="A119" i="15" s="1"/>
  <c r="C86" i="15"/>
  <c r="D138" i="15"/>
  <c r="A138" i="15" s="1"/>
  <c r="C206" i="15"/>
  <c r="C43" i="15"/>
  <c r="D83" i="15"/>
  <c r="A83" i="15" s="1"/>
  <c r="C130" i="15"/>
  <c r="D73" i="15"/>
  <c r="A73" i="15" s="1"/>
  <c r="D134" i="15"/>
  <c r="A134" i="15" s="1"/>
  <c r="C192" i="15"/>
  <c r="C177" i="15"/>
  <c r="D77" i="15"/>
  <c r="A77" i="15" s="1"/>
  <c r="C216" i="15"/>
  <c r="D44" i="15"/>
  <c r="D92" i="15"/>
  <c r="A92" i="15" s="1"/>
  <c r="D193" i="15"/>
  <c r="A193" i="15" s="1"/>
  <c r="D157" i="15"/>
  <c r="A157" i="15" s="1"/>
  <c r="C73" i="15"/>
  <c r="D86" i="15"/>
  <c r="A86" i="15" s="1"/>
  <c r="C46" i="15"/>
  <c r="D199" i="15"/>
  <c r="A199" i="15" s="1"/>
  <c r="C85" i="15"/>
  <c r="C117" i="15"/>
  <c r="D196" i="15"/>
  <c r="A196" i="15" s="1"/>
  <c r="D112" i="15"/>
  <c r="A112" i="15" s="1"/>
  <c r="C121" i="15"/>
  <c r="C167" i="15"/>
  <c r="D178" i="15"/>
  <c r="A178" i="15" s="1"/>
  <c r="C119" i="15"/>
  <c r="D169" i="15"/>
  <c r="A169" i="15" s="1"/>
  <c r="C93" i="15"/>
  <c r="D94" i="15"/>
  <c r="A94" i="15" s="1"/>
  <c r="D149" i="15"/>
  <c r="A149" i="15" s="1"/>
  <c r="D179" i="15"/>
  <c r="A179" i="15" s="1"/>
  <c r="C224" i="15"/>
  <c r="D68" i="15"/>
  <c r="A68" i="15" s="1"/>
  <c r="C104" i="15"/>
  <c r="D150" i="15"/>
  <c r="A150" i="15" s="1"/>
  <c r="D37" i="15"/>
  <c r="D29" i="2" s="1"/>
  <c r="D121" i="15"/>
  <c r="A121" i="15" s="1"/>
  <c r="D45" i="15"/>
  <c r="D200" i="15"/>
  <c r="A200" i="15" s="1"/>
  <c r="C225" i="15"/>
  <c r="C39" i="15"/>
  <c r="C141" i="15"/>
  <c r="C38" i="15"/>
  <c r="B30" i="2" s="1"/>
  <c r="B25" i="9" s="1"/>
  <c r="C147" i="15"/>
  <c r="C102" i="15"/>
  <c r="C207" i="15"/>
  <c r="C127" i="15"/>
  <c r="D164" i="15"/>
  <c r="A164" i="15" s="1"/>
  <c r="D139" i="15"/>
  <c r="A139" i="15" s="1"/>
  <c r="C223" i="15"/>
  <c r="D189" i="15"/>
  <c r="A189" i="15" s="1"/>
  <c r="C41" i="15"/>
  <c r="D31" i="15"/>
  <c r="D23" i="2" s="1"/>
  <c r="C150" i="15"/>
  <c r="D111" i="15"/>
  <c r="A111" i="15" s="1"/>
  <c r="C140" i="15"/>
  <c r="C195" i="15"/>
  <c r="D105" i="15"/>
  <c r="A105" i="15" s="1"/>
  <c r="D127" i="15"/>
  <c r="A127" i="15" s="1"/>
  <c r="D143" i="15"/>
  <c r="A143" i="15" s="1"/>
  <c r="C209" i="15"/>
  <c r="D141" i="15"/>
  <c r="A141" i="15" s="1"/>
  <c r="C155" i="15"/>
  <c r="D72" i="15"/>
  <c r="A72" i="15" s="1"/>
  <c r="C218" i="15"/>
  <c r="D67" i="15"/>
  <c r="A67" i="15" s="1"/>
  <c r="D140" i="15"/>
  <c r="A140" i="15" s="1"/>
  <c r="C149" i="15"/>
  <c r="C107" i="15"/>
  <c r="C153" i="15"/>
  <c r="D210" i="15"/>
  <c r="A210" i="15" s="1"/>
  <c r="C196" i="15"/>
  <c r="C125" i="15"/>
  <c r="D175" i="15"/>
  <c r="A175" i="15" s="1"/>
  <c r="D182" i="15"/>
  <c r="A182" i="15" s="1"/>
  <c r="C139" i="15"/>
  <c r="D216" i="15"/>
  <c r="A216" i="15" s="1"/>
  <c r="D124" i="15"/>
  <c r="A124" i="15" s="1"/>
  <c r="D88" i="15"/>
  <c r="A88" i="15" s="1"/>
  <c r="C97" i="15"/>
  <c r="D98" i="15"/>
  <c r="A98" i="15" s="1"/>
  <c r="D153" i="15"/>
  <c r="A153" i="15" s="1"/>
  <c r="D195" i="15"/>
  <c r="A195" i="15" s="1"/>
  <c r="D46" i="15"/>
  <c r="D76" i="15"/>
  <c r="A76" i="15" s="1"/>
  <c r="C136" i="15"/>
  <c r="C174" i="15"/>
  <c r="C79" i="15"/>
  <c r="C36" i="15"/>
  <c r="B28" i="2" s="1"/>
  <c r="B23" i="9" s="1"/>
  <c r="D166" i="15"/>
  <c r="A166" i="15" s="1"/>
  <c r="D93" i="15"/>
  <c r="A93" i="15" s="1"/>
  <c r="C176" i="15"/>
  <c r="D103" i="15"/>
  <c r="A103" i="15" s="1"/>
  <c r="C197" i="15"/>
  <c r="D213" i="15"/>
  <c r="A213" i="15" s="1"/>
  <c r="C200" i="15"/>
  <c r="C204" i="15"/>
  <c r="C114" i="15"/>
  <c r="C215" i="15"/>
  <c r="C33" i="15"/>
  <c r="C163" i="15"/>
  <c r="D96" i="15"/>
  <c r="A96" i="15" s="1"/>
  <c r="C81" i="15"/>
  <c r="D137" i="15"/>
  <c r="A137" i="15" s="1"/>
  <c r="D126" i="15"/>
  <c r="A126" i="15" s="1"/>
  <c r="C123" i="15"/>
  <c r="D206" i="15"/>
  <c r="A206" i="15" s="1"/>
  <c r="D26" i="15"/>
  <c r="A26" i="15" s="1"/>
  <c r="B25" i="2" l="1"/>
  <c r="B24" i="2"/>
  <c r="B23" i="2"/>
  <c r="B26" i="2"/>
  <c r="B7" i="6"/>
  <c r="B6" i="6" s="1"/>
  <c r="A27" i="15"/>
  <c r="A28" i="15" s="1"/>
  <c r="A29" i="15" s="1"/>
  <c r="A30" i="15" s="1"/>
  <c r="A31" i="15" s="1"/>
  <c r="A32" i="15" s="1"/>
  <c r="A33" i="15" s="1"/>
  <c r="A34" i="15" s="1"/>
  <c r="A35" i="15" s="1"/>
  <c r="A42" i="15" s="1"/>
  <c r="A43" i="15" s="1"/>
  <c r="A44" i="15" s="1"/>
  <c r="A45" i="15" s="1"/>
  <c r="A46" i="15" s="1"/>
  <c r="E27" i="14"/>
  <c r="K14" i="9"/>
  <c r="A47" i="15" l="1"/>
  <c r="A48" i="15" s="1"/>
  <c r="A49" i="15" s="1"/>
  <c r="A50" i="15" s="1"/>
  <c r="A51" i="15" s="1"/>
  <c r="A52" i="15" s="1"/>
  <c r="A53" i="15" s="1"/>
  <c r="A54" i="15" s="1"/>
  <c r="A55" i="15" s="1"/>
  <c r="A56" i="15" s="1"/>
  <c r="A57" i="15" s="1"/>
  <c r="A58" i="15" s="1"/>
  <c r="A59" i="15" s="1"/>
  <c r="A60" i="15" s="1"/>
  <c r="A61" i="15" s="1"/>
  <c r="A62" i="15" s="1"/>
  <c r="A63" i="15" s="1"/>
  <c r="A64" i="15" s="1"/>
  <c r="A65" i="15" s="1"/>
  <c r="A66"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K26" i="9" l="1"/>
  <c r="K25" i="9"/>
  <c r="K22" i="9"/>
  <c r="K21" i="9"/>
  <c r="K20" i="9"/>
  <c r="K19" i="9"/>
  <c r="K18" i="9"/>
  <c r="K17" i="9"/>
  <c r="K16" i="9"/>
  <c r="K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3" i="15" l="1"/>
  <c r="C1223" i="15"/>
  <c r="C1323" i="15"/>
  <c r="C1573" i="15"/>
  <c r="C1623" i="15"/>
  <c r="C1923" i="15"/>
  <c r="C1123" i="15"/>
  <c r="C1173" i="15"/>
  <c r="C1723" i="15"/>
  <c r="C2123" i="15"/>
  <c r="C1373" i="15"/>
  <c r="C1873" i="15"/>
  <c r="C1773" i="15"/>
  <c r="C2023" i="15"/>
  <c r="C1673" i="15"/>
  <c r="C1823" i="15"/>
  <c r="C1473" i="15"/>
  <c r="C1523" i="15"/>
  <c r="C1073" i="15"/>
  <c r="C1273" i="15"/>
  <c r="D18" i="2" l="1"/>
  <c r="B18" i="2"/>
  <c r="A13" i="9"/>
  <c r="A14" i="9"/>
  <c r="C2073" i="15"/>
  <c r="C1423" i="15"/>
  <c r="B961" i="2"/>
  <c r="B1561" i="2"/>
  <c r="B1661" i="2"/>
  <c r="B1811" i="2"/>
  <c r="B1911" i="2"/>
  <c r="B1761" i="2"/>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11" i="2"/>
  <c r="B1961" i="2"/>
  <c r="B18" i="9"/>
  <c r="B14" i="9"/>
  <c r="B13" i="9"/>
  <c r="B1111" i="2"/>
  <c r="B1011" i="2"/>
  <c r="G7" i="6"/>
  <c r="C7" i="6"/>
  <c r="B49" i="6" s="1"/>
  <c r="C6" i="6"/>
  <c r="B1261" i="2"/>
  <c r="B1161" i="2"/>
  <c r="B1611" i="2"/>
  <c r="B1861" i="2"/>
  <c r="B1211" i="2"/>
  <c r="B1461" i="2"/>
  <c r="B2011" i="2"/>
  <c r="B1511" i="2"/>
  <c r="B16" i="9"/>
  <c r="B1311" i="2"/>
  <c r="B22" i="9"/>
  <c r="B21" i="9"/>
  <c r="B20" i="9"/>
  <c r="B1061" i="2"/>
  <c r="B15" i="9"/>
  <c r="B19" i="9"/>
  <c r="B1711" i="2"/>
  <c r="B17" i="9"/>
  <c r="B1361" i="2"/>
  <c r="F19" i="2" l="1"/>
  <c r="F21" i="2"/>
  <c r="F20" i="2"/>
  <c r="F30" i="2"/>
  <c r="F22" i="2"/>
  <c r="F23" i="2"/>
  <c r="F26" i="2"/>
  <c r="F24" i="2"/>
  <c r="F25" i="2"/>
  <c r="F33" i="2" l="1"/>
  <c r="E38" i="2"/>
  <c r="B38" i="2"/>
  <c r="G21" i="2"/>
  <c r="G23" i="2"/>
  <c r="G30" i="2"/>
  <c r="G24" i="2"/>
  <c r="C19" i="15"/>
  <c r="G25" i="2"/>
  <c r="G20" i="2"/>
  <c r="G22" i="2"/>
  <c r="G18" i="2"/>
  <c r="G26" i="2"/>
  <c r="G19" i="2"/>
  <c r="H18" i="2" l="1"/>
  <c r="H20" i="2"/>
  <c r="H19" i="2"/>
  <c r="H25" i="2"/>
  <c r="H24" i="2"/>
  <c r="H26" i="2"/>
  <c r="H30" i="2"/>
  <c r="H23" i="2"/>
  <c r="H22" i="2"/>
  <c r="H21" i="2"/>
  <c r="H33" i="2" l="1"/>
  <c r="B46" i="2"/>
  <c r="C11" i="2" l="1"/>
  <c r="I25" i="2"/>
  <c r="D20" i="9" s="1"/>
  <c r="I21" i="2"/>
  <c r="D16" i="9" s="1"/>
  <c r="I23" i="2"/>
  <c r="D18" i="9" s="1"/>
  <c r="I20" i="2"/>
  <c r="D15" i="9" s="1"/>
  <c r="I19" i="2"/>
  <c r="D14" i="9" s="1"/>
  <c r="I22" i="2"/>
  <c r="D17" i="9" s="1"/>
  <c r="H44" i="2"/>
  <c r="H35" i="2" s="1"/>
  <c r="I24" i="2"/>
  <c r="D19" i="9" s="1"/>
  <c r="I30" i="2"/>
  <c r="D22" i="9" s="1"/>
  <c r="E32" i="9"/>
  <c r="E33" i="9" s="1"/>
  <c r="I18" i="2"/>
  <c r="D13" i="9" s="1"/>
  <c r="I26" i="2"/>
  <c r="D21" i="9" s="1"/>
  <c r="D25" i="9" l="1"/>
  <c r="I29" i="9" s="1"/>
  <c r="I32" i="9" s="1"/>
  <c r="I33" i="2"/>
  <c r="H36" i="2"/>
  <c r="H37" i="2" s="1"/>
  <c r="H38" i="2" s="1"/>
  <c r="H29" i="9" l="1"/>
  <c r="H32" i="9" s="1"/>
  <c r="G29" i="9"/>
  <c r="G32" i="9" s="1"/>
  <c r="F29" i="9"/>
  <c r="F32" i="9" s="1"/>
  <c r="F33" i="9" s="1"/>
  <c r="G33" i="9" s="1"/>
  <c r="H33" i="9" s="1"/>
  <c r="I33" i="9" s="1"/>
  <c r="D27" i="9"/>
  <c r="H39" i="2"/>
  <c r="H40" i="2" s="1"/>
  <c r="F30" i="9" l="1"/>
  <c r="G30" i="9" s="1"/>
  <c r="H30" i="9" s="1"/>
  <c r="I30" i="9" s="1"/>
  <c r="H41" i="2"/>
  <c r="H4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<sst xmlns="http://schemas.openxmlformats.org/spreadsheetml/2006/main" count="2820" uniqueCount="1481">
  <si>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</si>
  <si>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</si>
  <si>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</si>
  <si>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</si>
  <si>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</si>
  <si>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</si>
  <si>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</si>
  <si>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</si>
  <si>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</si>
  <si>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</si>
  <si>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</si>
  <si>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</si>
  <si>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</si>
  <si>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</si>
  <si>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</si>
  <si>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</si>
  <si>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</si>
  <si>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</si>
  <si>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</si>
  <si>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</si>
  <si>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</si>
  <si>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</si>
  <si>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</si>
  <si>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</si>
  <si>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</si>
  <si>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</si>
  <si>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</si>
  <si>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</si>
  <si>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</si>
  <si>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</si>
  <si>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</si>
  <si>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</si>
  <si>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</si>
  <si>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</si>
  <si>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</si>
  <si>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</si>
  <si>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</si>
  <si>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</si>
  <si>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</si>
  <si>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</si>
  <si>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</si>
  <si>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</si>
  <si>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</si>
  <si>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</si>
  <si>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</si>
  <si>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</si>
  <si>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</si>
  <si>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</si>
  <si>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</si>
  <si>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</si>
  <si>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</si>
  <si>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</si>
  <si>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</si>
  <si>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</si>
  <si>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</si>
  <si>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</si>
  <si>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</si>
  <si>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</si>
  <si>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</si>
  <si>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</si>
  <si>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</si>
  <si>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</si>
  <si>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</si>
  <si>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</si>
  <si>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</si>
  <si>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</si>
  <si>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</si>
  <si>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</si>
  <si>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</si>
  <si>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</si>
  <si>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</si>
  <si>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</si>
  <si>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</si>
  <si>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</si>
  <si>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</si>
  <si>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</si>
  <si>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</si>
  <si>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</si>
  <si>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</si>
  <si>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</si>
  <si>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</si>
  <si>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</si>
  <si>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</si>
  <si>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</si>
  <si>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</si>
  <si>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</si>
  <si>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</si>
  <si>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</si>
  <si>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</si>
  <si>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</si>
  <si>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</si>
  <si>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</si>
  <si>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</si>
  <si>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</si>
  <si>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</si>
  <si>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</si>
  <si>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</si>
  <si>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</si>
  <si>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</si>
  <si>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</si>
  <si>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</si>
  <si>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</si>
  <si>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</si>
  <si>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</si>
  <si>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</si>
  <si>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</si>
  <si>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</si>
  <si>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</si>
  <si>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</si>
  <si>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</si>
  <si>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</si>
  <si>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</si>
  <si>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</si>
  <si>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</si>
  <si>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</si>
  <si>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</si>
  <si>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</si>
  <si>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</si>
  <si>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</si>
  <si>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</si>
  <si>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</si>
  <si>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</si>
  <si>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</si>
  <si>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</si>
  <si>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</si>
  <si>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</si>
  <si>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</si>
  <si>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</si>
  <si>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</si>
  <si>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</si>
  <si>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</si>
  <si>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</si>
  <si>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</si>
  <si>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</si>
  <si>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</si>
  <si>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</si>
  <si>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</si>
  <si>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</si>
  <si>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</si>
  <si>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</si>
  <si>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</si>
  <si>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</si>
  <si>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</si>
  <si>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</si>
  <si>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</si>
  <si>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</si>
  <si>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</si>
  <si>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</si>
  <si>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</si>
  <si>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</si>
  <si>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</si>
  <si>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</si>
  <si>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</si>
  <si>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</si>
  <si>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</si>
  <si>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</si>
  <si>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</si>
  <si>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</si>
  <si>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</si>
  <si>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</si>
  <si>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</si>
  <si>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</si>
  <si>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</si>
  <si>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</si>
  <si>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</si>
  <si>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</si>
  <si>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</si>
  <si>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</si>
  <si>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</si>
  <si>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</si>
  <si>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</si>
  <si>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</si>
  <si>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</si>
  <si>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</si>
  <si>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</si>
  <si>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</si>
  <si>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</si>
  <si>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</si>
  <si>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</si>
  <si>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</si>
  <si>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</si>
  <si>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</si>
  <si>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</si>
  <si>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</si>
  <si>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</si>
  <si>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</si>
  <si>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</si>
  <si>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</si>
  <si>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</si>
  <si>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</si>
  <si>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</si>
  <si>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</si>
  <si>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</si>
  <si>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</si>
  <si>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</si>
  <si>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</si>
  <si>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</si>
  <si>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</si>
  <si>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</si>
  <si>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</si>
  <si>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</si>
  <si>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</si>
  <si>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</si>
  <si>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</si>
  <si>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</si>
  <si>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</si>
  <si>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</si>
  <si>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</si>
  <si>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</si>
  <si>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</si>
  <si>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</si>
  <si>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</si>
  <si>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</si>
  <si>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</si>
  <si>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</si>
  <si>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</si>
  <si>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</si>
  <si>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</si>
  <si>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</si>
  <si>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</si>
  <si>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</si>
  <si>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</si>
  <si>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</si>
  <si>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</si>
  <si>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</si>
  <si>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</si>
  <si>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</si>
  <si>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</si>
  <si>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</si>
  <si>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</si>
  <si>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</si>
  <si>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</si>
  <si>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</si>
  <si>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</si>
  <si>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</si>
  <si>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</si>
  <si>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</si>
  <si>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</si>
  <si>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</si>
  <si>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</si>
  <si>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</si>
  <si>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</si>
  <si>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</si>
  <si>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</si>
  <si>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</si>
  <si>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</si>
  <si>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</si>
  <si>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</si>
  <si>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</si>
  <si>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</si>
  <si>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</si>
  <si>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</si>
  <si>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</si>
  <si>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</si>
  <si>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</si>
  <si>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</si>
  <si>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</si>
  <si>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</si>
  <si>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</si>
  <si>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</si>
  <si>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</si>
  <si>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</si>
  <si>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</si>
  <si>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</si>
  <si>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</si>
  <si>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</si>
  <si>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</si>
  <si>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</si>
  <si>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</si>
  <si>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</si>
  <si>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</si>
  <si>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</si>
  <si>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</si>
  <si>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</si>
  <si>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</si>
  <si>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</si>
  <si>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</si>
  <si>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</si>
  <si>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</si>
  <si>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</si>
  <si>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</si>
  <si>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</si>
  <si>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</si>
  <si>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</si>
  <si>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</si>
  <si>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</si>
  <si>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</si>
  <si>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</si>
  <si>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</si>
  <si>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</si>
  <si>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</si>
  <si>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</si>
  <si>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</si>
  <si>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</si>
  <si>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</si>
  <si>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</si>
  <si>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</si>
  <si>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</si>
  <si>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</si>
  <si>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</si>
  <si>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</si>
  <si>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</si>
  <si>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</si>
  <si>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</si>
  <si>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</si>
  <si>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</si>
  <si>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</si>
  <si>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</si>
  <si>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</si>
  <si>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</si>
  <si>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</si>
  <si>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</si>
  <si>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</si>
  <si>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</si>
  <si>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</si>
  <si>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</si>
  <si>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</si>
  <si>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</si>
  <si>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</si>
  <si>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</si>
  <si>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</si>
  <si>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</si>
  <si>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</si>
  <si>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</si>
  <si>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</si>
  <si>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</si>
  <si>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</si>
  <si>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</si>
  <si>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</si>
  <si>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</si>
  <si>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</si>
  <si>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</si>
  <si>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</si>
  <si>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</si>
  <si>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</si>
  <si>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</si>
  <si>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</si>
  <si>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</si>
  <si>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</si>
  <si>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</si>
  <si>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</si>
  <si>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</si>
  <si>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</si>
  <si>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</si>
  <si>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</si>
  <si>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</si>
  <si>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</si>
  <si>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</si>
  <si>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</si>
  <si>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</si>
  <si>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</si>
  <si>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</si>
  <si>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</si>
  <si>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</si>
  <si>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</si>
  <si>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</si>
  <si>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</si>
  <si>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</si>
  <si>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</si>
  <si>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</si>
  <si>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</si>
  <si>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</si>
  <si>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</si>
  <si>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</si>
  <si>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</si>
  <si>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</si>
  <si>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</si>
  <si>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</si>
  <si>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</si>
  <si>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</si>
  <si>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</si>
  <si>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</si>
  <si>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</si>
  <si>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</si>
  <si>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</si>
  <si>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</si>
  <si>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</si>
  <si>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</si>
  <si>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</si>
  <si>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</si>
  <si>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</si>
  <si>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</si>
  <si>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</si>
  <si>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</si>
  <si>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</si>
  <si>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</si>
  <si>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</si>
  <si>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</si>
  <si>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</si>
  <si>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</si>
  <si>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</si>
  <si>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</si>
  <si>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</si>
  <si>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</si>
  <si>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</si>
  <si>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</si>
  <si>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</si>
  <si>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</si>
  <si>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</si>
  <si>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</si>
  <si>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</si>
  <si>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</si>
  <si>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</si>
  <si>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</si>
  <si>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</si>
  <si>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</si>
  <si>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</si>
  <si>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</si>
  <si>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</si>
  <si>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</si>
  <si>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</si>
  <si>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</si>
  <si>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</si>
  <si>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</si>
  <si>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</si>
  <si>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</si>
  <si>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</si>
  <si>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</si>
  <si>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</si>
  <si>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</si>
  <si>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</si>
  <si>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</si>
  <si>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</si>
  <si>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</si>
  <si>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</si>
  <si>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</si>
  <si>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</si>
  <si>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</si>
  <si>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</si>
  <si>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</si>
  <si>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</si>
  <si>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</si>
  <si>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</si>
  <si>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</si>
  <si>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</si>
  <si>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</si>
  <si>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</si>
  <si>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</si>
  <si>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</si>
  <si>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</si>
  <si>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</si>
  <si>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</si>
  <si>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</si>
  <si>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</si>
  <si>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</si>
  <si>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</si>
  <si>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</si>
  <si>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</si>
  <si>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</si>
  <si>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</si>
  <si>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</si>
  <si>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</si>
  <si>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</si>
  <si>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</si>
  <si>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</si>
  <si>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</si>
  <si>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</si>
  <si>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</si>
  <si>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</si>
  <si>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</si>
  <si>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</si>
  <si>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</si>
  <si>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</si>
  <si>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</si>
  <si>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</si>
  <si>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</si>
  <si>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</si>
  <si>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</si>
  <si>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</si>
  <si>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</si>
  <si>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</si>
  <si>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</si>
  <si>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</si>
  <si>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</si>
  <si>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</si>
  <si>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</si>
  <si>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</si>
  <si>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</si>
  <si>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</si>
  <si>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</si>
  <si>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</si>
  <si>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</si>
  <si>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</si>
  <si>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</si>
  <si>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</si>
  <si>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</si>
  <si>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</si>
  <si>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</si>
  <si>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</si>
  <si>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</si>
  <si>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</si>
  <si>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</si>
  <si>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</si>
  <si>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</si>
  <si>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</si>
  <si>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</si>
  <si>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</si>
  <si>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</si>
  <si>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</si>
  <si>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</si>
  <si>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</si>
  <si>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</si>
  <si>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</si>
  <si>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</si>
  <si>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</si>
  <si>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</si>
  <si>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</si>
  <si>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</si>
  <si>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</si>
  <si>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</si>
  <si>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</si>
  <si>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</si>
  <si>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</si>
  <si>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</si>
  <si>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</si>
  <si>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</si>
  <si>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</si>
  <si>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</si>
  <si>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</si>
  <si>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</si>
  <si>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</si>
  <si>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</si>
  <si>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</si>
  <si>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</si>
  <si>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</si>
  <si>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</si>
  <si>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</si>
  <si>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</si>
  <si>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</si>
  <si>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</si>
  <si>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</si>
  <si>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</si>
  <si>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</si>
  <si>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</si>
  <si>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</si>
  <si>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</si>
  <si>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</si>
  <si>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</si>
  <si>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</si>
  <si>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</si>
  <si>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</si>
  <si>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</si>
  <si>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</si>
  <si>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</si>
  <si>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</si>
  <si>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</si>
  <si>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</si>
  <si>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</si>
  <si>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</si>
  <si>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</si>
  <si>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</si>
  <si>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</si>
  <si>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</si>
  <si>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</si>
  <si>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</si>
  <si>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</si>
  <si>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</si>
  <si>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</si>
  <si>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</si>
  <si>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</si>
  <si>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</si>
  <si>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</si>
  <si>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</si>
  <si>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</si>
  <si>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</si>
  <si>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</si>
  <si>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</si>
  <si>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</si>
  <si>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</si>
  <si>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</si>
  <si>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</si>
  <si>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</si>
  <si>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</si>
  <si>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</si>
  <si>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</si>
  <si>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</si>
  <si>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</si>
  <si>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</si>
  <si>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</si>
  <si>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</si>
  <si>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</si>
  <si>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</si>
  <si>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</si>
  <si>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</si>
  <si>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</si>
  <si>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</si>
  <si>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</si>
  <si>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</si>
  <si>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</si>
  <si>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</si>
  <si>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</si>
  <si>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</si>
  <si>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</si>
  <si>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</si>
  <si>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</si>
  <si>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</si>
  <si>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</si>
  <si>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</si>
  <si>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</si>
  <si>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</si>
  <si>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</si>
  <si>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</si>
  <si>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</si>
  <si>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</si>
  <si>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</si>
  <si>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</si>
  <si>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</si>
  <si>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</si>
  <si>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</si>
  <si>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</si>
  <si>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</si>
  <si>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</si>
  <si>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</si>
  <si>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</si>
  <si>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</si>
  <si>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</si>
  <si>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</si>
  <si>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</si>
  <si>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</si>
  <si>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</si>
  <si>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</si>
  <si>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</si>
  <si>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</si>
  <si>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</si>
  <si>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</si>
  <si>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</si>
  <si>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</si>
  <si>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</si>
  <si>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</si>
  <si>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</si>
  <si>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</si>
  <si>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</si>
  <si>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</si>
  <si>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</si>
  <si>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</si>
  <si>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</si>
  <si>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</si>
  <si>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</si>
  <si>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</si>
  <si>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</si>
  <si>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</si>
  <si>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</si>
  <si>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</si>
  <si>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</si>
  <si>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</si>
  <si>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</si>
  <si>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</si>
  <si>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</si>
  <si>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</si>
  <si>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</si>
  <si>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</si>
  <si>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</si>
  <si>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</si>
  <si>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</si>
  <si>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</si>
  <si>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</si>
  <si>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</si>
  <si>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</si>
  <si>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</si>
  <si>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</si>
  <si>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</si>
  <si>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</si>
  <si>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</si>
  <si>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</si>
  <si>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</si>
  <si>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</si>
  <si>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</si>
  <si>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</si>
  <si>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</si>
  <si>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</si>
  <si>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</si>
  <si>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</si>
  <si>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</si>
  <si>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</si>
  <si>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</si>
  <si>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</si>
  <si>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</si>
  <si>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</si>
  <si>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</si>
  <si>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</si>
  <si>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</si>
  <si>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</si>
  <si>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</si>
  <si>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</si>
  <si>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</si>
  <si>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</si>
  <si>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</si>
  <si>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</si>
  <si>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</si>
  <si>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</si>
  <si>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</si>
  <si>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</si>
  <si>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</si>
  <si>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</si>
  <si>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</si>
  <si>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</si>
  <si>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</si>
  <si>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</si>
  <si>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</si>
  <si>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</si>
  <si>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</si>
  <si>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</si>
  <si>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</si>
  <si>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</si>
  <si>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</si>
  <si>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</si>
  <si>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</si>
  <si>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</si>
  <si>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</si>
  <si>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</si>
  <si>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</si>
  <si>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</si>
  <si>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</si>
  <si>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</si>
  <si>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</si>
  <si>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</si>
  <si>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</si>
  <si>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</si>
  <si>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</si>
  <si>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</si>
  <si>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</si>
  <si>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</si>
  <si>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</si>
  <si>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</si>
  <si>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</si>
  <si>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</si>
  <si>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</si>
  <si>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</si>
  <si>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</si>
  <si>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</si>
  <si>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</si>
  <si>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</si>
  <si>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</si>
  <si>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</si>
  <si>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</si>
  <si>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</si>
  <si>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</si>
  <si>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</si>
  <si>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</si>
  <si>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</si>
  <si>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</si>
  <si>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</si>
  <si>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</si>
  <si>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</si>
  <si>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</si>
  <si>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</si>
  <si>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</si>
  <si>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</si>
  <si>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</si>
  <si>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</si>
  <si>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</si>
  <si>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</si>
  <si>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</si>
  <si>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</si>
  <si>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</si>
  <si>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</si>
  <si>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</si>
  <si>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</si>
  <si>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</si>
  <si>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</si>
  <si>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</si>
  <si>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</si>
  <si>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</si>
  <si>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</si>
  <si>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</si>
  <si>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</si>
  <si>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</si>
  <si>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</si>
  <si>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</si>
  <si>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</si>
  <si>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</si>
  <si>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</si>
  <si>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</si>
  <si>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</si>
  <si>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</si>
  <si>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</si>
  <si>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</si>
  <si>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</si>
  <si>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</si>
  <si>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</si>
  <si>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</si>
  <si>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</si>
  <si>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</si>
  <si>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</si>
  <si>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</si>
  <si>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</si>
  <si>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</si>
  <si>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</si>
  <si>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</si>
  <si>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</si>
  <si>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</si>
  <si>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</si>
  <si>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</si>
  <si>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</si>
  <si>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</si>
  <si>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</si>
  <si>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</si>
  <si>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</si>
  <si>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</si>
  <si>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</si>
  <si>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</si>
  <si>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</si>
  <si>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</si>
  <si>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</si>
  <si>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</si>
  <si>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</si>
  <si>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</si>
  <si>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</si>
  <si>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</si>
  <si>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</si>
  <si>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</si>
  <si>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</si>
  <si>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</si>
  <si>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</si>
  <si>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</si>
  <si>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</si>
  <si>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</si>
  <si>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</si>
  <si>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</si>
  <si>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</si>
  <si>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</si>
  <si>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</si>
  <si>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</si>
  <si>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</si>
  <si>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</si>
  <si>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</si>
  <si>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</si>
  <si>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</si>
  <si>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</si>
  <si>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</si>
  <si>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</si>
  <si>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</si>
  <si>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</si>
  <si>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</si>
  <si>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</si>
  <si>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</si>
  <si>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</si>
  <si>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</si>
  <si>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</si>
  <si>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</si>
  <si>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</si>
  <si>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</si>
  <si>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</si>
  <si>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</si>
  <si>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</si>
  <si>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</si>
  <si>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</si>
  <si>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</si>
  <si>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</si>
  <si>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</si>
  <si>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</si>
  <si>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</si>
  <si>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</si>
  <si>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</si>
  <si>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</si>
  <si>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</si>
  <si>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</si>
  <si>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</si>
  <si>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</si>
  <si>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</si>
  <si>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</si>
  <si>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</si>
  <si>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</si>
  <si>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</si>
  <si>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</si>
  <si>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</si>
  <si>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</si>
  <si>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</si>
  <si>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</si>
  <si>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</si>
  <si>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</si>
  <si>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</si>
  <si>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</si>
  <si>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</si>
  <si>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</si>
  <si>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</si>
  <si>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</si>
  <si>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</si>
  <si>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</si>
  <si>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</si>
  <si>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</si>
  <si>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</si>
  <si>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</si>
  <si>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</si>
  <si>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</si>
  <si>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</si>
  <si>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</si>
  <si>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</si>
  <si>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</si>
  <si>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</si>
  <si>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</si>
  <si>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</si>
  <si>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</si>
  <si>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</si>
  <si>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</si>
  <si>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</si>
  <si>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</si>
  <si>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</si>
  <si>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</si>
  <si>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</si>
  <si>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</si>
  <si>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</si>
  <si>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</si>
  <si>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</si>
  <si>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</si>
  <si>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</si>
  <si>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</si>
  <si>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</si>
  <si>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</si>
  <si>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</si>
  <si>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</si>
  <si>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</si>
  <si>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</si>
  <si>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</si>
  <si>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</si>
  <si>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</si>
  <si>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</si>
  <si>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</si>
  <si>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</si>
  <si>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</si>
  <si>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</si>
  <si>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</si>
  <si>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</si>
  <si>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</si>
  <si>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</si>
  <si>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</si>
  <si>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</si>
  <si>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</si>
  <si>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</si>
  <si>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</si>
  <si>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</si>
  <si>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</si>
  <si>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</si>
  <si>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</si>
  <si>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</si>
  <si>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</si>
  <si>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</si>
  <si>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</si>
  <si>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</si>
  <si>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</si>
  <si>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</si>
  <si>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</si>
  <si>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</si>
  <si>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</si>
  <si>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</si>
  <si>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</si>
  <si>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</si>
  <si>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</si>
  <si>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</si>
  <si>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</si>
  <si>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</si>
  <si>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</si>
  <si>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</si>
  <si>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</si>
  <si>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</si>
  <si>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</si>
  <si>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</si>
  <si>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</si>
  <si>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</si>
  <si>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</si>
  <si>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</si>
  <si>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</si>
  <si>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</si>
  <si>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</si>
  <si>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</si>
  <si>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</si>
  <si>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</si>
  <si>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</si>
  <si>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</si>
  <si>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</si>
  <si>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</si>
  <si>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</si>
  <si>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</si>
  <si>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</si>
  <si>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</si>
  <si>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</si>
  <si>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</si>
  <si>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</si>
  <si>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</si>
  <si>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</si>
  <si>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</si>
  <si>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</si>
  <si>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</si>
  <si>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</si>
  <si>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</si>
  <si>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</si>
  <si>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</si>
  <si>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</si>
  <si>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</si>
  <si>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</si>
  <si>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</si>
  <si>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</si>
  <si>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</si>
  <si>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</si>
  <si>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</si>
  <si>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</si>
  <si>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</si>
  <si>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</si>
  <si>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</si>
  <si>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</si>
  <si>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</si>
  <si>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</si>
  <si>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</si>
  <si>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</si>
  <si>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</si>
  <si>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</si>
  <si>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</si>
  <si>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</si>
  <si>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</si>
  <si>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</si>
  <si>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</si>
  <si>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</si>
  <si>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</si>
  <si>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</si>
  <si>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</si>
  <si>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</si>
  <si>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</si>
  <si>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</si>
  <si>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</si>
  <si>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</si>
  <si>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</si>
  <si>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</si>
  <si>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</si>
  <si>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</si>
  <si>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</si>
  <si>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</si>
  <si>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</si>
  <si>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</si>
  <si>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</si>
  <si>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</si>
  <si>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</si>
  <si>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</si>
  <si>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</si>
  <si>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</si>
  <si>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</si>
  <si>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</si>
  <si>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</si>
  <si>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</si>
  <si>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</si>
  <si>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</si>
  <si>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</si>
  <si>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</si>
  <si>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</si>
  <si>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</si>
  <si>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</si>
  <si>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</si>
  <si>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</si>
  <si>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</si>
  <si>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</si>
  <si>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</si>
  <si>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</si>
  <si>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</si>
  <si>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</si>
  <si>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</si>
  <si>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</si>
  <si>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</si>
  <si>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</si>
  <si>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</si>
  <si>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</si>
  <si>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</si>
  <si>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</si>
  <si>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</si>
  <si>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</si>
  <si>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</si>
  <si>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</si>
  <si>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</si>
  <si>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</si>
  <si>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</si>
  <si>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</si>
  <si>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</si>
  <si>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</si>
  <si>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</si>
  <si>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</si>
  <si>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</si>
  <si>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</si>
  <si>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</si>
  <si>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</si>
  <si>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</si>
  <si>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</si>
  <si>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</si>
  <si>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</si>
  <si>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</si>
  <si>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</si>
  <si>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</si>
  <si>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</si>
  <si>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</si>
  <si>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</si>
  <si>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</si>
  <si>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</si>
  <si>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</si>
  <si>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</si>
  <si>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</si>
  <si>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</si>
  <si>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</si>
  <si>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</si>
  <si>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</si>
  <si>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</si>
  <si>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</si>
  <si>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</si>
  <si>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</si>
  <si>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</si>
  <si>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</si>
  <si>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</si>
  <si>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</si>
  <si>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</si>
  <si>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</si>
  <si>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</si>
  <si>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</si>
  <si>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</si>
  <si>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</si>
  <si>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</si>
  <si>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</si>
  <si>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</si>
  <si>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</si>
  <si>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</si>
  <si>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</si>
  <si>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</si>
  <si>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</si>
  <si>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</si>
  <si>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</si>
  <si>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</si>
  <si>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</si>
  <si>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</si>
  <si>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</si>
  <si>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</si>
  <si>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</si>
  <si>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</si>
  <si>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</si>
  <si>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</si>
  <si>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</si>
  <si>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</si>
  <si>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</si>
  <si>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</si>
  <si>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</si>
  <si>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</si>
  <si>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</si>
  <si>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</si>
  <si>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</si>
  <si>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</si>
  <si>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</si>
  <si>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</si>
  <si>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</si>
  <si>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</si>
  <si>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</si>
  <si>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</si>
  <si>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</si>
  <si>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</si>
  <si>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</si>
  <si>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</si>
  <si>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</si>
  <si>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</si>
  <si>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</si>
  <si>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</si>
  <si>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</si>
  <si>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</si>
  <si>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</si>
  <si>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</si>
  <si>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</si>
  <si>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</si>
  <si>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</si>
  <si>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</si>
  <si>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</si>
  <si>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</si>
  <si>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</si>
  <si>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</si>
  <si>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</si>
  <si>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</si>
  <si>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</si>
  <si>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</si>
  <si>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</si>
  <si>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</si>
  <si>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</si>
  <si>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</si>
  <si>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</si>
  <si>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</si>
  <si>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</si>
  <si>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</si>
  <si>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</si>
  <si>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</si>
  <si>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</si>
  <si>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</si>
  <si>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</si>
  <si>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</si>
  <si>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</si>
  <si>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</si>
  <si>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</si>
  <si>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</si>
  <si>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</si>
  <si>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</si>
  <si>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</si>
  <si>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</si>
  <si>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</si>
  <si>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</si>
  <si>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</si>
  <si>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</si>
  <si>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</si>
  <si>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</si>
  <si>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</si>
  <si>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</si>
  <si>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</si>
  <si>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</si>
  <si>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</si>
  <si>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</si>
  <si>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</si>
  <si>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</si>
  <si>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</si>
  <si>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</si>
  <si>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</si>
  <si>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</si>
  <si>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</si>
  <si>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</si>
  <si>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</si>
  <si>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</si>
  <si>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</si>
  <si>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</si>
  <si>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</si>
  <si>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</si>
  <si>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</si>
  <si>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</si>
  <si>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</si>
  <si>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</si>
  <si>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</si>
  <si>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</si>
  <si>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</si>
  <si>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</si>
  <si>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</si>
  <si>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</si>
  <si>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</si>
  <si>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</si>
  <si>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</si>
  <si>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</si>
  <si>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</si>
  <si>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</si>
  <si>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</si>
  <si>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</si>
  <si>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</si>
  <si>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</si>
  <si>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</si>
  <si>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</si>
  <si>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</si>
  <si>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</si>
  <si>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</si>
  <si>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</si>
  <si>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</si>
  <si>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</si>
  <si>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</si>
  <si>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</si>
  <si>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</si>
  <si>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</si>
  <si>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</si>
  <si>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</si>
  <si>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</si>
  <si>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</si>
  <si>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</si>
  <si>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</si>
  <si>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</si>
  <si>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</si>
  <si>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</si>
  <si>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</si>
  <si>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</si>
  <si>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</si>
  <si>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</si>
  <si>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</si>
  <si>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</si>
  <si>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</si>
  <si>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</si>
  <si>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</si>
  <si>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</si>
  <si>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</si>
  <si>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</si>
  <si>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</si>
  <si>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</si>
  <si>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</si>
  <si>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</si>
  <si>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</si>
  <si>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</si>
  <si>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</si>
  <si>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</si>
  <si>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</si>
  <si>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</si>
  <si>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</si>
  <si>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</si>
  <si>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</si>
  <si>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</si>
  <si>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</si>
  <si>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</si>
  <si>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</si>
  <si>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</si>
  <si>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</si>
  <si>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</si>
  <si>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</si>
  <si>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</si>
  <si>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</si>
  <si>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</si>
  <si>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</si>
  <si>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</si>
  <si>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</si>
  <si>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</si>
  <si>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</si>
  <si>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</si>
  <si>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</si>
  <si>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</si>
  <si>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</si>
  <si>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</si>
  <si>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</si>
  <si>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</si>
  <si>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</si>
  <si>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</si>
  <si>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</si>
  <si>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</si>
  <si>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</si>
  <si>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</si>
  <si>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</si>
  <si>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</si>
  <si>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</si>
  <si>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</si>
  <si>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</si>
  <si>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</si>
  <si>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</si>
  <si>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</si>
  <si>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</si>
  <si>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</si>
  <si>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</si>
  <si>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</si>
  <si>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</si>
  <si>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</si>
  <si>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</si>
  <si>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</si>
  <si>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</si>
  <si>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</si>
  <si>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</si>
  <si>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</si>
  <si>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</si>
  <si>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</si>
  <si>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</si>
  <si>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</si>
  <si>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</si>
  <si>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</si>
  <si>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</si>
  <si>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</si>
  <si>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</si>
  <si>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</si>
  <si>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</si>
  <si>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</si>
  <si>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</si>
  <si>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</si>
  <si>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</si>
  <si>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</si>
  <si>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</si>
  <si>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</si>
  <si>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</si>
  <si>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</si>
  <si>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</si>
  <si>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</si>
  <si>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</si>
  <si>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</si>
  <si>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</si>
  <si>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</si>
  <si>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</si>
  <si>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</si>
  <si>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</si>
  <si>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</si>
  <si>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</si>
  <si>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</si>
  <si>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</si>
  <si>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</si>
  <si>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</si>
  <si>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</si>
  <si>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</si>
  <si>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</si>
  <si>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</si>
  <si>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</si>
  <si>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</si>
  <si>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</si>
  <si>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</si>
  <si>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</si>
  <si>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</si>
  <si>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</si>
  <si>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</si>
  <si>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</si>
  <si>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</si>
  <si>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</si>
  <si>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</si>
  <si>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</si>
  <si>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</si>
  <si>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</si>
  <si>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</si>
  <si>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</si>
  <si>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</si>
  <si>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</si>
  <si>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</si>
  <si>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</si>
  <si>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</si>
  <si>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</si>
  <si>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</si>
  <si>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</si>
  <si>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</si>
  <si>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</si>
  <si>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</si>
  <si>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</si>
  <si>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</si>
  <si>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</si>
  <si>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</si>
  <si>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</si>
  <si>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</si>
  <si>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</si>
  <si>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</si>
  <si>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</si>
  <si>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</si>
  <si>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</si>
  <si>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</si>
  <si>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</si>
  <si>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</si>
  <si>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</si>
  <si>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</si>
  <si>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</si>
  <si>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</si>
  <si>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</si>
  <si>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</si>
  <si>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</si>
  <si>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</si>
  <si>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</si>
  <si>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</si>
  <si>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</si>
  <si>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</si>
  <si>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</si>
  <si>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</si>
  <si>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</si>
  <si>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</si>
  <si>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</si>
  <si>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</si>
  <si>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</si>
  <si>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</si>
  <si>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</si>
  <si>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</si>
  <si>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</si>
  <si>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</si>
  <si>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</si>
  <si>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</si>
  <si>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</si>
  <si>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</si>
  <si>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</si>
  <si>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</si>
  <si>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</si>
  <si>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</si>
  <si>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</si>
  <si>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</si>
  <si>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</si>
  <si>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</si>
  <si>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</si>
  <si>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</si>
  <si>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</si>
  <si>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</si>
  <si>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</si>
  <si>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</si>
  <si>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</si>
  <si>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</si>
  <si>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</si>
  <si>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</si>
  <si>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</si>
  <si>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</si>
  <si>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</si>
  <si>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</si>
  <si>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</si>
  <si>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</si>
  <si>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Conductor preensamblado de aluminio</t>
  </si>
  <si>
    <t>Puesta a tierra completa</t>
  </si>
  <si>
    <t>Estructuras de alineación, retención y terminal para cable preensamblado</t>
  </si>
  <si>
    <t>Tableros de comando y medición trifasicos completos</t>
  </si>
  <si>
    <t>Un</t>
  </si>
  <si>
    <t>Cjto</t>
  </si>
  <si>
    <t>Proyecto Ejecutivo y Replanteo</t>
  </si>
  <si>
    <t>Base completa para Torre</t>
  </si>
  <si>
    <t>Reflector LED de potencia según pliego</t>
  </si>
  <si>
    <t>Columnas metálicas simples con dos brazo</t>
  </si>
  <si>
    <t>Columnas metálicas doble con dos brazo</t>
  </si>
  <si>
    <t>03/22</t>
  </si>
  <si>
    <t>LICITACIÓN PRIVADA N°:</t>
  </si>
  <si>
    <t>RAWSON-POCITO</t>
  </si>
  <si>
    <t>“ILUMINACIÓN RUTA PROVINCIAL N°155 DESDE CALLE FRIAS HASTA HIPOLITO YRIGOYEN".</t>
  </si>
  <si>
    <t>Torre metalica de 17 metros según pliego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</si>
</sst>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6">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0" fillId="0" borderId="9" xfId="0" applyFill="1" applyBorder="1" applyAlignment="1" applyProtection="1">
      <alignment horizontal="center"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34">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PTyCI!$E$29:$I$29</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PTyCI!$E$30:$I$30</c:f>
              <c:numCache>
                <c:formatCode>0.00%</c:formatCode>
                <c:ptCount val="5"/>
                <c:pt idx="0" formatCode="General">
                  <c:v>0</c:v>
                </c:pt>
                <c:pt idx="1">
                  <c:v>0</c:v>
                </c:pt>
                <c:pt idx="2">
                  <c:v>0</c:v>
                </c:pt>
                <c:pt idx="3">
                  <c:v>0</c:v>
                </c:pt>
                <c:pt idx="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94575712"/>
        <c:axId val="994588224"/>
      </c:lineChart>
      <c:catAx>
        <c:axId val="9945757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94588224"/>
        <c:crossesAt val="0"/>
        <c:auto val="1"/>
        <c:lblAlgn val="ctr"/>
        <c:lblOffset val="100"/>
        <c:noMultiLvlLbl val="0"/>
      </c:catAx>
      <c:valAx>
        <c:axId val="9945882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9945757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PTyCI!$E$32:$I$32</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PTyCI!$E$33:$I$33</c:f>
              <c:numCache>
                <c:formatCode>_-"$"* #,##0.00_-;\-"$"* #,##0.00_-;_-"$"*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4575168"/>
        <c:axId val="994582240"/>
      </c:lineChart>
      <c:catAx>
        <c:axId val="99457516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94582240"/>
        <c:crosses val="autoZero"/>
        <c:auto val="1"/>
        <c:lblAlgn val="ctr"/>
        <c:lblOffset val="100"/>
        <c:noMultiLvlLbl val="0"/>
      </c:catAx>
      <c:valAx>
        <c:axId val="99458224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457516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4140625" defaultRowHeight="15" customHeight="1" x14ac:dyDescent="0.25"/>
  <cols>
    <col min="1" max="1" width="22" style="220" bestFit="1" customWidth="1"/>
    <col min="2" max="2" width="6.109375" style="221" customWidth="1"/>
    <col min="3" max="3" width="1.44140625" style="220" customWidth="1"/>
    <col min="4" max="4" width="2.6640625" style="221" customWidth="1"/>
    <col min="5" max="5" width="33.88671875" style="220" customWidth="1"/>
    <col min="6" max="16384" width="11.44140625" style="220"/>
  </cols>
  <sheetData>
    <row r="1" spans="1:5" s="218" customFormat="1" ht="15" customHeight="1" x14ac:dyDescent="0.25">
      <c r="B1" s="219" t="s">
        <v>489</v>
      </c>
      <c r="D1" s="219"/>
    </row>
    <row r="3" spans="1:5" ht="15" customHeight="1" x14ac:dyDescent="0.25">
      <c r="A3" s="346" t="s">
        <v>318</v>
      </c>
      <c r="B3" s="221" t="s">
        <v>48</v>
      </c>
      <c r="C3" s="222"/>
      <c r="D3" s="222"/>
      <c r="E3" s="346" t="s">
        <v>49</v>
      </c>
    </row>
    <row r="4" spans="1:5" ht="15" customHeight="1" x14ac:dyDescent="0.25">
      <c r="A4" s="346"/>
      <c r="B4" s="221" t="s">
        <v>50</v>
      </c>
      <c r="C4" s="222"/>
      <c r="D4" s="222"/>
      <c r="E4" s="346"/>
    </row>
    <row r="5" spans="1:5" ht="15" customHeight="1" x14ac:dyDescent="0.25">
      <c r="A5" s="219"/>
      <c r="B5" s="219"/>
      <c r="C5" s="219"/>
      <c r="D5" s="219"/>
      <c r="E5" s="219"/>
    </row>
    <row r="6" spans="1:5" ht="15" customHeight="1" x14ac:dyDescent="0.25">
      <c r="A6" s="221" t="str">
        <f t="shared" ref="A6:A69" si="0">CONCATENATE("INDEC-CM - ",B6,C6,D6)</f>
        <v>INDEC-CM - 37210-51</v>
      </c>
      <c r="B6" s="221">
        <v>37210</v>
      </c>
      <c r="C6" s="223" t="s">
        <v>51</v>
      </c>
      <c r="D6" s="221">
        <v>51</v>
      </c>
      <c r="E6" s="220" t="s">
        <v>52</v>
      </c>
    </row>
    <row r="7" spans="1:5" ht="15" customHeight="1" x14ac:dyDescent="0.25">
      <c r="A7" s="221" t="str">
        <f t="shared" si="0"/>
        <v>INDEC-CM - 37210-52</v>
      </c>
      <c r="B7" s="221">
        <v>37210</v>
      </c>
      <c r="C7" s="223" t="s">
        <v>51</v>
      </c>
      <c r="D7" s="221">
        <v>52</v>
      </c>
      <c r="E7" s="220" t="s">
        <v>53</v>
      </c>
    </row>
    <row r="8" spans="1:5" ht="15" customHeight="1" x14ac:dyDescent="0.25">
      <c r="A8" s="221" t="str">
        <f t="shared" si="0"/>
        <v>INDEC-CM - 42911-81</v>
      </c>
      <c r="B8" s="221">
        <v>42911</v>
      </c>
      <c r="C8" s="223" t="s">
        <v>51</v>
      </c>
      <c r="D8" s="221">
        <v>81</v>
      </c>
      <c r="E8" s="224" t="s">
        <v>54</v>
      </c>
    </row>
    <row r="9" spans="1:5" ht="15" customHeight="1" x14ac:dyDescent="0.25">
      <c r="A9" s="221" t="str">
        <f t="shared" si="0"/>
        <v>INDEC-CM - 41242-11</v>
      </c>
      <c r="B9" s="221">
        <v>41242</v>
      </c>
      <c r="C9" s="223" t="s">
        <v>51</v>
      </c>
      <c r="D9" s="221">
        <v>11</v>
      </c>
      <c r="E9" s="224" t="s">
        <v>55</v>
      </c>
    </row>
    <row r="10" spans="1:5" ht="15" customHeight="1" x14ac:dyDescent="0.25">
      <c r="A10" s="221" t="str">
        <f t="shared" si="0"/>
        <v>INDEC-CM - 37440-21</v>
      </c>
      <c r="B10" s="221">
        <v>37440</v>
      </c>
      <c r="C10" s="223" t="s">
        <v>51</v>
      </c>
      <c r="D10" s="221">
        <v>21</v>
      </c>
      <c r="E10" s="220" t="s">
        <v>56</v>
      </c>
    </row>
    <row r="11" spans="1:5" ht="15" customHeight="1" x14ac:dyDescent="0.25">
      <c r="A11" s="221" t="str">
        <f t="shared" si="0"/>
        <v>INDEC-CM - 38130-13</v>
      </c>
      <c r="B11" s="221">
        <v>38130</v>
      </c>
      <c r="C11" s="223" t="s">
        <v>51</v>
      </c>
      <c r="D11" s="221">
        <v>13</v>
      </c>
      <c r="E11" s="224" t="s">
        <v>57</v>
      </c>
    </row>
    <row r="12" spans="1:5" ht="15" customHeight="1" x14ac:dyDescent="0.25">
      <c r="A12" s="221" t="str">
        <f t="shared" si="0"/>
        <v>INDEC-CM - 38130-12</v>
      </c>
      <c r="B12" s="221">
        <v>38130</v>
      </c>
      <c r="C12" s="223" t="s">
        <v>51</v>
      </c>
      <c r="D12" s="221">
        <v>12</v>
      </c>
      <c r="E12" s="224" t="s">
        <v>58</v>
      </c>
    </row>
    <row r="13" spans="1:5" ht="15" customHeight="1" x14ac:dyDescent="0.25">
      <c r="A13" s="221" t="str">
        <f t="shared" si="0"/>
        <v>INDEC-CM - 38130-11</v>
      </c>
      <c r="B13" s="221">
        <v>38130</v>
      </c>
      <c r="C13" s="223" t="s">
        <v>51</v>
      </c>
      <c r="D13" s="221">
        <v>11</v>
      </c>
      <c r="E13" s="224" t="s">
        <v>59</v>
      </c>
    </row>
    <row r="14" spans="1:5" ht="15" customHeight="1" x14ac:dyDescent="0.25">
      <c r="A14" s="221" t="str">
        <f t="shared" si="0"/>
        <v>INDEC-CM - 27230-11</v>
      </c>
      <c r="B14" s="221">
        <v>27230</v>
      </c>
      <c r="C14" s="223" t="s">
        <v>51</v>
      </c>
      <c r="D14" s="221">
        <v>11</v>
      </c>
      <c r="E14" s="224" t="s">
        <v>60</v>
      </c>
    </row>
    <row r="15" spans="1:5" ht="15" customHeight="1" x14ac:dyDescent="0.25">
      <c r="A15" s="221" t="str">
        <f t="shared" si="0"/>
        <v>INDEC-CM - 44821-11</v>
      </c>
      <c r="B15" s="221">
        <v>44821</v>
      </c>
      <c r="C15" s="223" t="s">
        <v>51</v>
      </c>
      <c r="D15" s="221">
        <v>11</v>
      </c>
      <c r="E15" s="220" t="s">
        <v>61</v>
      </c>
    </row>
    <row r="16" spans="1:5" ht="15" customHeight="1" x14ac:dyDescent="0.25">
      <c r="A16" s="221" t="str">
        <f t="shared" si="0"/>
        <v>INDEC-CM - 37560-11</v>
      </c>
      <c r="B16" s="221">
        <v>37560</v>
      </c>
      <c r="C16" s="223" t="s">
        <v>51</v>
      </c>
      <c r="D16" s="221">
        <v>11</v>
      </c>
      <c r="E16" s="224" t="s">
        <v>62</v>
      </c>
    </row>
    <row r="17" spans="1:496" ht="15" customHeight="1" x14ac:dyDescent="0.25">
      <c r="A17" s="221" t="str">
        <f t="shared" si="0"/>
        <v>INDEC-CM - 15400-11</v>
      </c>
      <c r="B17" s="221">
        <v>15400</v>
      </c>
      <c r="C17" s="223" t="s">
        <v>51</v>
      </c>
      <c r="D17" s="221">
        <v>11</v>
      </c>
      <c r="E17" s="224" t="s">
        <v>63</v>
      </c>
    </row>
    <row r="18" spans="1:496" ht="15" customHeight="1" x14ac:dyDescent="0.25">
      <c r="A18" s="221" t="str">
        <f t="shared" si="0"/>
        <v>INDEC-CM - 15310-11</v>
      </c>
      <c r="B18" s="221">
        <v>15310</v>
      </c>
      <c r="C18" s="223" t="s">
        <v>51</v>
      </c>
      <c r="D18" s="221">
        <v>11</v>
      </c>
      <c r="E18" s="220" t="s">
        <v>64</v>
      </c>
    </row>
    <row r="19" spans="1:496" ht="15" customHeight="1" x14ac:dyDescent="0.25">
      <c r="A19" s="221" t="str">
        <f t="shared" si="0"/>
        <v>INDEC-CM - 46531-11</v>
      </c>
      <c r="B19" s="221">
        <v>46531</v>
      </c>
      <c r="C19" s="223" t="s">
        <v>51</v>
      </c>
      <c r="D19" s="221">
        <v>11</v>
      </c>
      <c r="E19" s="224" t="s">
        <v>65</v>
      </c>
    </row>
    <row r="20" spans="1:496" ht="15" customHeight="1" x14ac:dyDescent="0.25">
      <c r="A20" s="221" t="str">
        <f t="shared" si="0"/>
        <v>INDEC-CM - 43540-11</v>
      </c>
      <c r="B20" s="221">
        <v>43540</v>
      </c>
      <c r="C20" s="223" t="s">
        <v>51</v>
      </c>
      <c r="D20" s="221">
        <v>11</v>
      </c>
      <c r="E20" s="220" t="s">
        <v>66</v>
      </c>
    </row>
    <row r="21" spans="1:496" ht="15" customHeight="1" x14ac:dyDescent="0.25">
      <c r="A21" s="221" t="str">
        <f t="shared" si="0"/>
        <v>INDEC-CM - 43540-12</v>
      </c>
      <c r="B21" s="221">
        <v>43540</v>
      </c>
      <c r="C21" s="223" t="s">
        <v>51</v>
      </c>
      <c r="D21" s="221">
        <v>12</v>
      </c>
      <c r="E21" s="220" t="s">
        <v>67</v>
      </c>
    </row>
    <row r="22" spans="1:496" s="227" customFormat="1" ht="15" customHeight="1" x14ac:dyDescent="0.25">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5">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5">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5">
      <c r="A25" s="221" t="str">
        <f t="shared" si="0"/>
        <v>INDEC-CM - 37690-11</v>
      </c>
      <c r="B25" s="221">
        <v>37690</v>
      </c>
      <c r="C25" s="223" t="s">
        <v>51</v>
      </c>
      <c r="D25" s="221">
        <v>11</v>
      </c>
      <c r="E25" s="220" t="s">
        <v>68</v>
      </c>
    </row>
    <row r="26" spans="1:496" ht="15" customHeight="1" x14ac:dyDescent="0.25">
      <c r="A26" s="221" t="str">
        <f t="shared" si="0"/>
        <v>INDEC-CM - 42911-11</v>
      </c>
      <c r="B26" s="221">
        <v>42911</v>
      </c>
      <c r="C26" s="223" t="s">
        <v>51</v>
      </c>
      <c r="D26" s="221">
        <v>11</v>
      </c>
      <c r="E26" s="220" t="s">
        <v>69</v>
      </c>
    </row>
    <row r="27" spans="1:496" ht="15" customHeight="1" x14ac:dyDescent="0.25">
      <c r="A27" s="221" t="str">
        <f t="shared" si="0"/>
        <v>INDEC-CM - 37129-11</v>
      </c>
      <c r="B27" s="221">
        <v>37129</v>
      </c>
      <c r="C27" s="223" t="s">
        <v>51</v>
      </c>
      <c r="D27" s="221">
        <v>11</v>
      </c>
      <c r="E27" s="220" t="s">
        <v>70</v>
      </c>
    </row>
    <row r="28" spans="1:496" ht="15" customHeight="1" x14ac:dyDescent="0.25">
      <c r="A28" s="221" t="str">
        <f t="shared" si="0"/>
        <v>INDEC-CM - 35110-41</v>
      </c>
      <c r="B28" s="221">
        <v>35110</v>
      </c>
      <c r="C28" s="223" t="s">
        <v>51</v>
      </c>
      <c r="D28" s="221">
        <v>41</v>
      </c>
      <c r="E28" s="220" t="s">
        <v>71</v>
      </c>
    </row>
    <row r="29" spans="1:496" ht="15" customHeight="1" x14ac:dyDescent="0.25">
      <c r="A29" s="221" t="str">
        <f t="shared" si="0"/>
        <v>INDEC-CM - 37210-23</v>
      </c>
      <c r="B29" s="221">
        <v>37210</v>
      </c>
      <c r="C29" s="223" t="s">
        <v>51</v>
      </c>
      <c r="D29" s="221">
        <v>23</v>
      </c>
      <c r="E29" s="220" t="s">
        <v>72</v>
      </c>
    </row>
    <row r="30" spans="1:496" ht="15" customHeight="1" x14ac:dyDescent="0.25">
      <c r="A30" s="221" t="str">
        <f t="shared" si="0"/>
        <v>INDEC-CM - 37210-22</v>
      </c>
      <c r="B30" s="221">
        <v>37210</v>
      </c>
      <c r="C30" s="223" t="s">
        <v>51</v>
      </c>
      <c r="D30" s="221">
        <v>22</v>
      </c>
      <c r="E30" s="220" t="s">
        <v>73</v>
      </c>
    </row>
    <row r="31" spans="1:496" ht="15" customHeight="1" x14ac:dyDescent="0.25">
      <c r="A31" s="221" t="str">
        <f t="shared" si="0"/>
        <v>INDEC-CM - 37210-21</v>
      </c>
      <c r="B31" s="221">
        <v>37210</v>
      </c>
      <c r="C31" s="223" t="s">
        <v>51</v>
      </c>
      <c r="D31" s="221">
        <v>21</v>
      </c>
      <c r="E31" s="220" t="s">
        <v>74</v>
      </c>
    </row>
    <row r="32" spans="1:496" ht="15" customHeight="1" x14ac:dyDescent="0.25">
      <c r="A32" s="221" t="str">
        <f t="shared" si="0"/>
        <v>INDEC-CM - 41543-21</v>
      </c>
      <c r="B32" s="221">
        <v>41543</v>
      </c>
      <c r="C32" s="223" t="s">
        <v>51</v>
      </c>
      <c r="D32" s="221">
        <v>21</v>
      </c>
      <c r="E32" s="220" t="s">
        <v>75</v>
      </c>
    </row>
    <row r="33" spans="1:496" ht="15" customHeight="1" x14ac:dyDescent="0.25">
      <c r="A33" s="221" t="str">
        <f t="shared" si="0"/>
        <v>INDEC-CM - 46340-31</v>
      </c>
      <c r="B33" s="221">
        <v>46340</v>
      </c>
      <c r="C33" s="223" t="s">
        <v>51</v>
      </c>
      <c r="D33" s="221">
        <v>31</v>
      </c>
      <c r="E33" s="220" t="s">
        <v>76</v>
      </c>
    </row>
    <row r="34" spans="1:496" ht="15" customHeight="1" x14ac:dyDescent="0.25">
      <c r="A34" s="221" t="str">
        <f t="shared" si="0"/>
        <v>INDEC-CM - 46320-11</v>
      </c>
      <c r="B34" s="221">
        <v>46320</v>
      </c>
      <c r="C34" s="223" t="s">
        <v>51</v>
      </c>
      <c r="D34" s="221">
        <v>11</v>
      </c>
      <c r="E34" s="220" t="s">
        <v>77</v>
      </c>
    </row>
    <row r="35" spans="1:496" ht="15" customHeight="1" x14ac:dyDescent="0.25">
      <c r="A35" s="221" t="str">
        <f t="shared" si="0"/>
        <v>INDEC-CM - 46340-11</v>
      </c>
      <c r="B35" s="221">
        <v>46340</v>
      </c>
      <c r="C35" s="223" t="s">
        <v>51</v>
      </c>
      <c r="D35" s="221">
        <v>11</v>
      </c>
      <c r="E35" s="220" t="s">
        <v>78</v>
      </c>
    </row>
    <row r="36" spans="1:496" ht="15" customHeight="1" x14ac:dyDescent="0.25">
      <c r="A36" s="221" t="str">
        <f t="shared" si="0"/>
        <v>INDEC-CM - 46340-12</v>
      </c>
      <c r="B36" s="221">
        <v>46340</v>
      </c>
      <c r="C36" s="223" t="s">
        <v>51</v>
      </c>
      <c r="D36" s="221">
        <v>12</v>
      </c>
      <c r="E36" s="220" t="s">
        <v>79</v>
      </c>
    </row>
    <row r="37" spans="1:496" ht="15" customHeight="1" x14ac:dyDescent="0.25">
      <c r="A37" s="221" t="str">
        <f t="shared" si="0"/>
        <v>INDEC-CM - 46340-21</v>
      </c>
      <c r="B37" s="221">
        <v>46340</v>
      </c>
      <c r="C37" s="223" t="s">
        <v>51</v>
      </c>
      <c r="D37" s="221">
        <v>21</v>
      </c>
      <c r="E37" s="220" t="s">
        <v>80</v>
      </c>
    </row>
    <row r="38" spans="1:496" ht="15" customHeight="1" x14ac:dyDescent="0.25">
      <c r="A38" s="221" t="str">
        <f t="shared" si="0"/>
        <v>INDEC-CM - 46212-21</v>
      </c>
      <c r="B38" s="221">
        <v>46212</v>
      </c>
      <c r="C38" s="223" t="s">
        <v>51</v>
      </c>
      <c r="D38" s="221">
        <v>21</v>
      </c>
      <c r="E38" s="220" t="s">
        <v>81</v>
      </c>
    </row>
    <row r="39" spans="1:496" ht="15" customHeight="1" x14ac:dyDescent="0.25">
      <c r="A39" s="221" t="str">
        <f t="shared" si="0"/>
        <v>INDEC-CM - 42999-23</v>
      </c>
      <c r="B39" s="221">
        <v>42999</v>
      </c>
      <c r="C39" s="223" t="s">
        <v>51</v>
      </c>
      <c r="D39" s="221">
        <v>23</v>
      </c>
      <c r="E39" s="220" t="s">
        <v>82</v>
      </c>
    </row>
    <row r="40" spans="1:496" ht="15" customHeight="1" x14ac:dyDescent="0.25">
      <c r="A40" s="221" t="str">
        <f t="shared" si="0"/>
        <v>INDEC-CM - 42999-21</v>
      </c>
      <c r="B40" s="221">
        <v>42999</v>
      </c>
      <c r="C40" s="223" t="s">
        <v>51</v>
      </c>
      <c r="D40" s="221">
        <v>21</v>
      </c>
      <c r="E40" s="220" t="s">
        <v>83</v>
      </c>
    </row>
    <row r="41" spans="1:496" ht="15" customHeight="1" x14ac:dyDescent="0.25">
      <c r="A41" s="221" t="str">
        <f t="shared" si="0"/>
        <v>INDEC-CM - 42999-31</v>
      </c>
      <c r="B41" s="221">
        <v>42999</v>
      </c>
      <c r="C41" s="223" t="s">
        <v>51</v>
      </c>
      <c r="D41" s="221">
        <v>31</v>
      </c>
      <c r="E41" s="220" t="s">
        <v>84</v>
      </c>
    </row>
    <row r="42" spans="1:496" ht="15" customHeight="1" x14ac:dyDescent="0.25">
      <c r="A42" s="221" t="str">
        <f t="shared" si="0"/>
        <v>INDEC-CM - 42999-22</v>
      </c>
      <c r="B42" s="221">
        <v>42999</v>
      </c>
      <c r="C42" s="223" t="s">
        <v>51</v>
      </c>
      <c r="D42" s="221">
        <v>22</v>
      </c>
      <c r="E42" s="220" t="s">
        <v>85</v>
      </c>
    </row>
    <row r="43" spans="1:496" s="227" customFormat="1" ht="15" customHeight="1" x14ac:dyDescent="0.25">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5">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5">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5">
      <c r="A46" s="221" t="str">
        <f t="shared" si="0"/>
        <v>INDEC-CM - 37420-11</v>
      </c>
      <c r="B46" s="221">
        <v>37420</v>
      </c>
      <c r="C46" s="223" t="s">
        <v>51</v>
      </c>
      <c r="D46" s="221">
        <v>11</v>
      </c>
      <c r="E46" s="220" t="s">
        <v>86</v>
      </c>
    </row>
    <row r="47" spans="1:496" ht="15" customHeight="1" x14ac:dyDescent="0.25">
      <c r="A47" s="221" t="str">
        <f t="shared" si="0"/>
        <v>INDEC-CM - 37420-12</v>
      </c>
      <c r="B47" s="221">
        <v>37420</v>
      </c>
      <c r="C47" s="223" t="s">
        <v>51</v>
      </c>
      <c r="D47" s="221">
        <v>12</v>
      </c>
      <c r="E47" s="220" t="s">
        <v>87</v>
      </c>
    </row>
    <row r="48" spans="1:496" ht="15" customHeight="1" x14ac:dyDescent="0.25">
      <c r="A48" s="221" t="str">
        <f t="shared" si="0"/>
        <v>INDEC-CM - 44822-11</v>
      </c>
      <c r="B48" s="221">
        <v>44822</v>
      </c>
      <c r="C48" s="223" t="s">
        <v>51</v>
      </c>
      <c r="D48" s="221">
        <v>11</v>
      </c>
      <c r="E48" s="220" t="s">
        <v>88</v>
      </c>
    </row>
    <row r="49" spans="1:5" ht="15" customHeight="1" x14ac:dyDescent="0.25">
      <c r="A49" s="221" t="str">
        <f t="shared" si="0"/>
        <v>INDEC-CM - 44826-11</v>
      </c>
      <c r="B49" s="221">
        <v>44826</v>
      </c>
      <c r="C49" s="223" t="s">
        <v>51</v>
      </c>
      <c r="D49" s="221">
        <v>11</v>
      </c>
      <c r="E49" s="220" t="s">
        <v>89</v>
      </c>
    </row>
    <row r="50" spans="1:5" ht="15" customHeight="1" x14ac:dyDescent="0.25">
      <c r="A50" s="221" t="str">
        <f t="shared" si="0"/>
        <v>INDEC-CM - 44826-12</v>
      </c>
      <c r="B50" s="221">
        <v>44826</v>
      </c>
      <c r="C50" s="223" t="s">
        <v>51</v>
      </c>
      <c r="D50" s="221">
        <v>12</v>
      </c>
      <c r="E50" s="220" t="s">
        <v>90</v>
      </c>
    </row>
    <row r="51" spans="1:5" ht="15" customHeight="1" x14ac:dyDescent="0.25">
      <c r="A51" s="221" t="str">
        <f t="shared" si="0"/>
        <v>INDEC-CM - 42911-21</v>
      </c>
      <c r="B51" s="221">
        <v>42911</v>
      </c>
      <c r="C51" s="223" t="s">
        <v>51</v>
      </c>
      <c r="D51" s="221">
        <v>21</v>
      </c>
      <c r="E51" s="220" t="s">
        <v>91</v>
      </c>
    </row>
    <row r="52" spans="1:5" ht="15" customHeight="1" x14ac:dyDescent="0.25">
      <c r="A52" s="221" t="str">
        <f t="shared" si="0"/>
        <v>INDEC-CM - 41277-21</v>
      </c>
      <c r="B52" s="221">
        <v>41277</v>
      </c>
      <c r="C52" s="223" t="s">
        <v>51</v>
      </c>
      <c r="D52" s="221">
        <v>21</v>
      </c>
      <c r="E52" s="220" t="s">
        <v>92</v>
      </c>
    </row>
    <row r="53" spans="1:5" ht="15" customHeight="1" x14ac:dyDescent="0.25">
      <c r="A53" s="221" t="str">
        <f t="shared" si="0"/>
        <v>INDEC-CM - 41277-11</v>
      </c>
      <c r="B53" s="221">
        <v>41277</v>
      </c>
      <c r="C53" s="223" t="s">
        <v>51</v>
      </c>
      <c r="D53" s="221">
        <v>11</v>
      </c>
      <c r="E53" s="220" t="s">
        <v>93</v>
      </c>
    </row>
    <row r="54" spans="1:5" ht="15" customHeight="1" x14ac:dyDescent="0.25">
      <c r="A54" s="221" t="str">
        <f t="shared" si="0"/>
        <v>INDEC-CM - 41516-11</v>
      </c>
      <c r="B54" s="221">
        <v>41516</v>
      </c>
      <c r="C54" s="223" t="s">
        <v>51</v>
      </c>
      <c r="D54" s="221">
        <v>11</v>
      </c>
      <c r="E54" s="220" t="s">
        <v>94</v>
      </c>
    </row>
    <row r="55" spans="1:5" ht="15" customHeight="1" x14ac:dyDescent="0.25">
      <c r="A55" s="221" t="str">
        <f t="shared" si="0"/>
        <v>INDEC-CM - 41516-12</v>
      </c>
      <c r="B55" s="221">
        <v>41516</v>
      </c>
      <c r="C55" s="223" t="s">
        <v>51</v>
      </c>
      <c r="D55" s="221">
        <v>12</v>
      </c>
      <c r="E55" s="220" t="s">
        <v>95</v>
      </c>
    </row>
    <row r="56" spans="1:5" ht="15" customHeight="1" x14ac:dyDescent="0.25">
      <c r="A56" s="221" t="str">
        <f t="shared" si="0"/>
        <v>INDEC-CM - 41273-11</v>
      </c>
      <c r="B56" s="221">
        <v>41273</v>
      </c>
      <c r="C56" s="223" t="s">
        <v>51</v>
      </c>
      <c r="D56" s="221">
        <v>11</v>
      </c>
      <c r="E56" s="220" t="s">
        <v>96</v>
      </c>
    </row>
    <row r="57" spans="1:5" ht="15" customHeight="1" x14ac:dyDescent="0.25">
      <c r="A57" s="221" t="str">
        <f t="shared" si="0"/>
        <v>INDEC-CM - 41273-12</v>
      </c>
      <c r="B57" s="221">
        <v>41273</v>
      </c>
      <c r="C57" s="223" t="s">
        <v>51</v>
      </c>
      <c r="D57" s="221">
        <v>12</v>
      </c>
      <c r="E57" s="220" t="s">
        <v>97</v>
      </c>
    </row>
    <row r="58" spans="1:5" ht="15" customHeight="1" x14ac:dyDescent="0.25">
      <c r="A58" s="221" t="str">
        <f t="shared" si="0"/>
        <v>INDEC-CM - 41277-41</v>
      </c>
      <c r="B58" s="221">
        <v>41277</v>
      </c>
      <c r="C58" s="223" t="s">
        <v>51</v>
      </c>
      <c r="D58" s="221">
        <v>41</v>
      </c>
      <c r="E58" s="220" t="s">
        <v>98</v>
      </c>
    </row>
    <row r="59" spans="1:5" ht="15" customHeight="1" x14ac:dyDescent="0.25">
      <c r="A59" s="221" t="str">
        <f t="shared" si="0"/>
        <v>INDEC-CM - 41277-31</v>
      </c>
      <c r="B59" s="221">
        <v>41277</v>
      </c>
      <c r="C59" s="223" t="s">
        <v>51</v>
      </c>
      <c r="D59" s="221">
        <v>31</v>
      </c>
      <c r="E59" s="220" t="s">
        <v>99</v>
      </c>
    </row>
    <row r="60" spans="1:5" ht="15" customHeight="1" x14ac:dyDescent="0.25">
      <c r="A60" s="221" t="str">
        <f t="shared" si="0"/>
        <v>INDEC-CM - 41543-11</v>
      </c>
      <c r="B60" s="221">
        <v>41543</v>
      </c>
      <c r="C60" s="223" t="s">
        <v>51</v>
      </c>
      <c r="D60" s="221">
        <v>11</v>
      </c>
      <c r="E60" s="220" t="s">
        <v>100</v>
      </c>
    </row>
    <row r="61" spans="1:5" ht="15" customHeight="1" x14ac:dyDescent="0.25">
      <c r="A61" s="221" t="str">
        <f t="shared" si="0"/>
        <v>INDEC-CM - 36320-21</v>
      </c>
      <c r="B61" s="221">
        <v>36320</v>
      </c>
      <c r="C61" s="223" t="s">
        <v>51</v>
      </c>
      <c r="D61" s="221">
        <v>21</v>
      </c>
      <c r="E61" s="220" t="s">
        <v>101</v>
      </c>
    </row>
    <row r="62" spans="1:5" ht="15" customHeight="1" x14ac:dyDescent="0.25">
      <c r="A62" s="221" t="str">
        <f t="shared" si="0"/>
        <v>INDEC-CM - 36320-22</v>
      </c>
      <c r="B62" s="221">
        <v>36320</v>
      </c>
      <c r="C62" s="223" t="s">
        <v>51</v>
      </c>
      <c r="D62" s="221">
        <v>22</v>
      </c>
      <c r="E62" s="220" t="s">
        <v>102</v>
      </c>
    </row>
    <row r="63" spans="1:5" ht="15" customHeight="1" x14ac:dyDescent="0.25">
      <c r="A63" s="221" t="str">
        <f t="shared" si="0"/>
        <v>INDEC-CM - 36320-11</v>
      </c>
      <c r="B63" s="221">
        <v>36320</v>
      </c>
      <c r="C63" s="223" t="s">
        <v>51</v>
      </c>
      <c r="D63" s="221">
        <v>11</v>
      </c>
      <c r="E63" s="220" t="s">
        <v>103</v>
      </c>
    </row>
    <row r="64" spans="1:5" ht="15" customHeight="1" x14ac:dyDescent="0.25">
      <c r="A64" s="221" t="str">
        <f t="shared" si="0"/>
        <v>INDEC-CM - 36320-12</v>
      </c>
      <c r="B64" s="221">
        <v>36320</v>
      </c>
      <c r="C64" s="223" t="s">
        <v>51</v>
      </c>
      <c r="D64" s="221">
        <v>12</v>
      </c>
      <c r="E64" s="220" t="s">
        <v>104</v>
      </c>
    </row>
    <row r="65" spans="1:496" ht="15" customHeight="1" x14ac:dyDescent="0.25">
      <c r="A65" s="221" t="str">
        <f t="shared" si="0"/>
        <v>INDEC-CM - 15320-11</v>
      </c>
      <c r="B65" s="221">
        <v>15320</v>
      </c>
      <c r="C65" s="223" t="s">
        <v>51</v>
      </c>
      <c r="D65" s="221">
        <v>11</v>
      </c>
      <c r="E65" s="220" t="s">
        <v>105</v>
      </c>
    </row>
    <row r="66" spans="1:496" ht="15" customHeight="1" x14ac:dyDescent="0.25">
      <c r="A66" s="221" t="str">
        <f t="shared" si="0"/>
        <v>INDEC-CM - 37350-61</v>
      </c>
      <c r="B66" s="221">
        <v>37350</v>
      </c>
      <c r="C66" s="223" t="s">
        <v>51</v>
      </c>
      <c r="D66" s="221">
        <v>61</v>
      </c>
      <c r="E66" s="224" t="s">
        <v>106</v>
      </c>
    </row>
    <row r="67" spans="1:496" ht="15" customHeight="1" x14ac:dyDescent="0.25">
      <c r="A67" s="221" t="str">
        <f t="shared" si="0"/>
        <v>INDEC-CM - 37440-31</v>
      </c>
      <c r="B67" s="221">
        <v>37440</v>
      </c>
      <c r="C67" s="223" t="s">
        <v>51</v>
      </c>
      <c r="D67" s="221">
        <v>31</v>
      </c>
      <c r="E67" s="220" t="s">
        <v>107</v>
      </c>
    </row>
    <row r="68" spans="1:496" ht="15" customHeight="1" x14ac:dyDescent="0.25">
      <c r="A68" s="221" t="str">
        <f t="shared" si="0"/>
        <v>INDEC-CM - 37440-11</v>
      </c>
      <c r="B68" s="221">
        <v>37440</v>
      </c>
      <c r="C68" s="223" t="s">
        <v>51</v>
      </c>
      <c r="D68" s="221">
        <v>11</v>
      </c>
      <c r="E68" s="220" t="s">
        <v>108</v>
      </c>
    </row>
    <row r="69" spans="1:496" ht="15" customHeight="1" x14ac:dyDescent="0.25">
      <c r="A69" s="221" t="str">
        <f t="shared" si="0"/>
        <v>INDEC-CM - 44821-21</v>
      </c>
      <c r="B69" s="221">
        <v>44821</v>
      </c>
      <c r="C69" s="223" t="s">
        <v>51</v>
      </c>
      <c r="D69" s="221">
        <v>21</v>
      </c>
      <c r="E69" s="220" t="s">
        <v>109</v>
      </c>
    </row>
    <row r="70" spans="1:496" ht="15" customHeight="1" x14ac:dyDescent="0.25">
      <c r="A70" s="221" t="str">
        <f t="shared" ref="A70:A133" si="1">CONCATENATE("INDEC-CM - ",B70,C70,D70)</f>
        <v>INDEC-CM - 36320-31</v>
      </c>
      <c r="B70" s="221">
        <v>36320</v>
      </c>
      <c r="C70" s="223" t="s">
        <v>51</v>
      </c>
      <c r="D70" s="221">
        <v>31</v>
      </c>
      <c r="E70" s="220" t="s">
        <v>110</v>
      </c>
    </row>
    <row r="71" spans="1:496" ht="15" customHeight="1" x14ac:dyDescent="0.25">
      <c r="A71" s="221" t="str">
        <f t="shared" si="1"/>
        <v>INDEC-CM - 41278-12</v>
      </c>
      <c r="B71" s="221">
        <v>41278</v>
      </c>
      <c r="C71" s="223" t="s">
        <v>51</v>
      </c>
      <c r="D71" s="221">
        <v>12</v>
      </c>
      <c r="E71" s="224" t="s">
        <v>111</v>
      </c>
    </row>
    <row r="72" spans="1:496" ht="15" customHeight="1" x14ac:dyDescent="0.25">
      <c r="A72" s="221" t="str">
        <f t="shared" si="1"/>
        <v>INDEC-CM - 41278-11</v>
      </c>
      <c r="B72" s="221">
        <v>41278</v>
      </c>
      <c r="C72" s="223" t="s">
        <v>51</v>
      </c>
      <c r="D72" s="221">
        <v>11</v>
      </c>
      <c r="E72" s="224" t="s">
        <v>112</v>
      </c>
    </row>
    <row r="73" spans="1:496" ht="15" customHeight="1" x14ac:dyDescent="0.25">
      <c r="A73" s="221" t="str">
        <f t="shared" si="1"/>
        <v>INDEC-CM - 36320-41</v>
      </c>
      <c r="B73" s="221">
        <v>36320</v>
      </c>
      <c r="C73" s="223" t="s">
        <v>51</v>
      </c>
      <c r="D73" s="221">
        <v>41</v>
      </c>
      <c r="E73" s="220" t="s">
        <v>113</v>
      </c>
    </row>
    <row r="74" spans="1:496" ht="15" customHeight="1" x14ac:dyDescent="0.25">
      <c r="A74" s="221" t="str">
        <f t="shared" si="1"/>
        <v>INDEC-CM - 41516-21</v>
      </c>
      <c r="B74" s="221">
        <v>41516</v>
      </c>
      <c r="C74" s="223" t="s">
        <v>51</v>
      </c>
      <c r="D74" s="221">
        <v>21</v>
      </c>
      <c r="E74" s="220" t="s">
        <v>114</v>
      </c>
    </row>
    <row r="75" spans="1:496" s="227" customFormat="1" ht="15" customHeight="1" x14ac:dyDescent="0.25">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5">
      <c r="A76" s="221" t="str">
        <f t="shared" si="1"/>
        <v>INDEC-CM - 46350-11</v>
      </c>
      <c r="B76" s="221">
        <v>46350</v>
      </c>
      <c r="C76" s="223" t="s">
        <v>51</v>
      </c>
      <c r="D76" s="221">
        <v>11</v>
      </c>
      <c r="E76" s="220" t="s">
        <v>115</v>
      </c>
    </row>
    <row r="77" spans="1:496" ht="15" customHeight="1" x14ac:dyDescent="0.25">
      <c r="A77" s="221" t="str">
        <f t="shared" si="1"/>
        <v>INDEC-CM - 41278-41</v>
      </c>
      <c r="B77" s="221">
        <v>41278</v>
      </c>
      <c r="C77" s="223" t="s">
        <v>51</v>
      </c>
      <c r="D77" s="221">
        <v>41</v>
      </c>
      <c r="E77" s="224" t="s">
        <v>116</v>
      </c>
    </row>
    <row r="78" spans="1:496" ht="15" customHeight="1" x14ac:dyDescent="0.25">
      <c r="A78" s="221" t="str">
        <f t="shared" si="1"/>
        <v>INDEC-CM - 42999-11</v>
      </c>
      <c r="B78" s="221">
        <v>42999</v>
      </c>
      <c r="C78" s="223" t="s">
        <v>51</v>
      </c>
      <c r="D78" s="221">
        <v>11</v>
      </c>
      <c r="E78" s="220" t="s">
        <v>117</v>
      </c>
    </row>
    <row r="79" spans="1:496" ht="15" customHeight="1" x14ac:dyDescent="0.25">
      <c r="A79" s="221" t="str">
        <f t="shared" si="1"/>
        <v>INDEC-CM - 36320-51</v>
      </c>
      <c r="B79" s="221">
        <v>36320</v>
      </c>
      <c r="C79" s="223" t="s">
        <v>51</v>
      </c>
      <c r="D79" s="221">
        <v>51</v>
      </c>
      <c r="E79" s="220" t="s">
        <v>118</v>
      </c>
    </row>
    <row r="80" spans="1:496" ht="15" customHeight="1" x14ac:dyDescent="0.25">
      <c r="A80" s="221" t="str">
        <f t="shared" si="1"/>
        <v>INDEC-CM - 31600-12</v>
      </c>
      <c r="B80" s="221">
        <v>31600</v>
      </c>
      <c r="C80" s="223" t="s">
        <v>51</v>
      </c>
      <c r="D80" s="221">
        <v>12</v>
      </c>
      <c r="E80" s="220" t="s">
        <v>119</v>
      </c>
    </row>
    <row r="81" spans="1:496" ht="15" customHeight="1" x14ac:dyDescent="0.25">
      <c r="A81" s="221" t="str">
        <f t="shared" si="1"/>
        <v>INDEC-CM - 36950-11</v>
      </c>
      <c r="B81" s="221">
        <v>36950</v>
      </c>
      <c r="C81" s="223" t="s">
        <v>51</v>
      </c>
      <c r="D81" s="221">
        <v>11</v>
      </c>
      <c r="E81" s="220" t="s">
        <v>120</v>
      </c>
    </row>
    <row r="82" spans="1:496" ht="15" customHeight="1" x14ac:dyDescent="0.25">
      <c r="A82" s="221" t="str">
        <f t="shared" si="1"/>
        <v>INDEC-CM - 31600-11</v>
      </c>
      <c r="B82" s="221">
        <v>31600</v>
      </c>
      <c r="C82" s="223" t="s">
        <v>51</v>
      </c>
      <c r="D82" s="221">
        <v>11</v>
      </c>
      <c r="E82" s="220" t="s">
        <v>121</v>
      </c>
    </row>
    <row r="83" spans="1:496" ht="15" customHeight="1" x14ac:dyDescent="0.25">
      <c r="A83" s="221" t="str">
        <f t="shared" si="1"/>
        <v>INDEC-CM - 37112-11</v>
      </c>
      <c r="B83" s="221">
        <v>37112</v>
      </c>
      <c r="C83" s="223" t="s">
        <v>51</v>
      </c>
      <c r="D83" s="221">
        <v>11</v>
      </c>
      <c r="E83" s="220" t="s">
        <v>122</v>
      </c>
    </row>
    <row r="84" spans="1:496" ht="15" customHeight="1" x14ac:dyDescent="0.25">
      <c r="A84" s="221" t="str">
        <f t="shared" si="1"/>
        <v>INDEC-CM - 41278-31</v>
      </c>
      <c r="B84" s="221">
        <v>41278</v>
      </c>
      <c r="C84" s="223" t="s">
        <v>51</v>
      </c>
      <c r="D84" s="221">
        <v>31</v>
      </c>
      <c r="E84" s="224" t="s">
        <v>123</v>
      </c>
    </row>
    <row r="85" spans="1:496" ht="15" customHeight="1" x14ac:dyDescent="0.25">
      <c r="A85" s="221" t="str">
        <f t="shared" si="1"/>
        <v>INDEC-CM - 41278-13</v>
      </c>
      <c r="B85" s="221">
        <v>41278</v>
      </c>
      <c r="C85" s="223" t="s">
        <v>51</v>
      </c>
      <c r="D85" s="221">
        <v>13</v>
      </c>
      <c r="E85" s="224" t="s">
        <v>124</v>
      </c>
    </row>
    <row r="86" spans="1:496" ht="15" customHeight="1" x14ac:dyDescent="0.25">
      <c r="A86" s="221" t="str">
        <f t="shared" si="1"/>
        <v>INDEC-CM - 37570-11</v>
      </c>
      <c r="B86" s="221">
        <v>37570</v>
      </c>
      <c r="C86" s="223" t="s">
        <v>51</v>
      </c>
      <c r="D86" s="221">
        <v>11</v>
      </c>
      <c r="E86" s="224" t="s">
        <v>125</v>
      </c>
    </row>
    <row r="87" spans="1:496" ht="15" customHeight="1" x14ac:dyDescent="0.25">
      <c r="A87" s="221" t="str">
        <f t="shared" si="1"/>
        <v>INDEC-CM - 43220-11</v>
      </c>
      <c r="B87" s="221">
        <v>43220</v>
      </c>
      <c r="C87" s="223" t="s">
        <v>51</v>
      </c>
      <c r="D87" s="221">
        <v>11</v>
      </c>
      <c r="E87" s="220" t="s">
        <v>126</v>
      </c>
    </row>
    <row r="88" spans="1:496" ht="15" customHeight="1" x14ac:dyDescent="0.25">
      <c r="A88" s="221" t="str">
        <f t="shared" si="1"/>
        <v>INDEC-CM - 43220-12</v>
      </c>
      <c r="B88" s="221">
        <v>43220</v>
      </c>
      <c r="C88" s="223" t="s">
        <v>51</v>
      </c>
      <c r="D88" s="221">
        <v>12</v>
      </c>
      <c r="E88" s="220" t="s">
        <v>127</v>
      </c>
    </row>
    <row r="89" spans="1:496" ht="15" customHeight="1" x14ac:dyDescent="0.25">
      <c r="A89" s="221" t="str">
        <f t="shared" si="1"/>
        <v>INDEC-CM - 43220-21</v>
      </c>
      <c r="B89" s="221">
        <v>43220</v>
      </c>
      <c r="C89" s="223" t="s">
        <v>51</v>
      </c>
      <c r="D89" s="221">
        <v>21</v>
      </c>
      <c r="E89" s="220" t="s">
        <v>128</v>
      </c>
    </row>
    <row r="90" spans="1:496" ht="15" customHeight="1" x14ac:dyDescent="0.25">
      <c r="A90" s="221" t="str">
        <f t="shared" si="1"/>
        <v>INDEC-CM - 43220-22</v>
      </c>
      <c r="B90" s="221">
        <v>43220</v>
      </c>
      <c r="C90" s="223" t="s">
        <v>51</v>
      </c>
      <c r="D90" s="221">
        <v>22</v>
      </c>
      <c r="E90" s="220" t="s">
        <v>129</v>
      </c>
    </row>
    <row r="91" spans="1:496" ht="15" customHeight="1" x14ac:dyDescent="0.25">
      <c r="A91" s="221" t="str">
        <f t="shared" si="1"/>
        <v>INDEC-CM - 43220-23</v>
      </c>
      <c r="B91" s="221">
        <v>43220</v>
      </c>
      <c r="C91" s="223" t="s">
        <v>51</v>
      </c>
      <c r="D91" s="221">
        <v>23</v>
      </c>
      <c r="E91" s="220" t="s">
        <v>130</v>
      </c>
    </row>
    <row r="92" spans="1:496" ht="15" customHeight="1" x14ac:dyDescent="0.25">
      <c r="A92" s="221" t="str">
        <f t="shared" si="1"/>
        <v>INDEC-CM - 43220-31</v>
      </c>
      <c r="B92" s="221">
        <v>43220</v>
      </c>
      <c r="C92" s="223" t="s">
        <v>51</v>
      </c>
      <c r="D92" s="221">
        <v>31</v>
      </c>
      <c r="E92" s="220" t="s">
        <v>131</v>
      </c>
    </row>
    <row r="93" spans="1:496" ht="15" customHeight="1" x14ac:dyDescent="0.25">
      <c r="A93" s="221" t="str">
        <f t="shared" si="1"/>
        <v>INDEC-CM - 43220-32</v>
      </c>
      <c r="B93" s="221">
        <v>43220</v>
      </c>
      <c r="C93" s="223" t="s">
        <v>51</v>
      </c>
      <c r="D93" s="221">
        <v>32</v>
      </c>
      <c r="E93" s="220" t="s">
        <v>132</v>
      </c>
    </row>
    <row r="94" spans="1:496" ht="15" customHeight="1" x14ac:dyDescent="0.25">
      <c r="A94" s="221" t="str">
        <f t="shared" si="1"/>
        <v>INDEC-CM - 41278-32</v>
      </c>
      <c r="B94" s="221">
        <v>41278</v>
      </c>
      <c r="C94" s="223" t="s">
        <v>51</v>
      </c>
      <c r="D94" s="221">
        <v>32</v>
      </c>
      <c r="E94" s="224" t="s">
        <v>133</v>
      </c>
    </row>
    <row r="95" spans="1:496" ht="15" customHeight="1" x14ac:dyDescent="0.25">
      <c r="A95" s="221" t="str">
        <f t="shared" si="1"/>
        <v>INDEC-CM - 36320-32</v>
      </c>
      <c r="B95" s="221">
        <v>36320</v>
      </c>
      <c r="C95" s="223" t="s">
        <v>51</v>
      </c>
      <c r="D95" s="221">
        <v>32</v>
      </c>
      <c r="E95" s="220" t="s">
        <v>134</v>
      </c>
    </row>
    <row r="96" spans="1:496" s="227" customFormat="1" ht="15" customHeight="1" x14ac:dyDescent="0.25">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5">
      <c r="A97" s="221" t="str">
        <f t="shared" si="1"/>
        <v>INDEC-CM - 35110-11</v>
      </c>
      <c r="B97" s="221">
        <v>35110</v>
      </c>
      <c r="C97" s="223" t="s">
        <v>51</v>
      </c>
      <c r="D97" s="221">
        <v>11</v>
      </c>
      <c r="E97" s="220" t="s">
        <v>135</v>
      </c>
    </row>
    <row r="98" spans="1:496" ht="15" customHeight="1" x14ac:dyDescent="0.25">
      <c r="A98" s="221" t="str">
        <f t="shared" si="1"/>
        <v>INDEC-CM - 35110-12</v>
      </c>
      <c r="B98" s="221">
        <v>35110</v>
      </c>
      <c r="C98" s="223" t="s">
        <v>51</v>
      </c>
      <c r="D98" s="221">
        <v>12</v>
      </c>
      <c r="E98" s="220" t="s">
        <v>136</v>
      </c>
    </row>
    <row r="99" spans="1:496" ht="15" customHeight="1" x14ac:dyDescent="0.25">
      <c r="A99" s="221" t="str">
        <f t="shared" si="1"/>
        <v>INDEC-CM - 35110-21</v>
      </c>
      <c r="B99" s="221">
        <v>35110</v>
      </c>
      <c r="C99" s="223" t="s">
        <v>51</v>
      </c>
      <c r="D99" s="221">
        <v>21</v>
      </c>
      <c r="E99" s="220" t="s">
        <v>137</v>
      </c>
    </row>
    <row r="100" spans="1:496" ht="15" customHeight="1" x14ac:dyDescent="0.25">
      <c r="A100" s="221" t="str">
        <f t="shared" si="1"/>
        <v>INDEC-CM - 35110-22</v>
      </c>
      <c r="B100" s="221">
        <v>35110</v>
      </c>
      <c r="C100" s="223" t="s">
        <v>51</v>
      </c>
      <c r="D100" s="221">
        <v>22</v>
      </c>
      <c r="E100" s="220" t="s">
        <v>138</v>
      </c>
    </row>
    <row r="101" spans="1:496" ht="15" customHeight="1" x14ac:dyDescent="0.25">
      <c r="A101" s="221" t="str">
        <f t="shared" si="1"/>
        <v>INDEC-CM - 41547-11</v>
      </c>
      <c r="B101" s="221">
        <v>41547</v>
      </c>
      <c r="C101" s="223" t="s">
        <v>51</v>
      </c>
      <c r="D101" s="221">
        <v>11</v>
      </c>
      <c r="E101" s="220" t="s">
        <v>139</v>
      </c>
    </row>
    <row r="102" spans="1:496" s="227" customFormat="1" ht="9.75" customHeight="1" x14ac:dyDescent="0.25">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5">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5">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5">
      <c r="A105" s="221" t="str">
        <f t="shared" si="1"/>
        <v>INDEC-CM - 35110-61</v>
      </c>
      <c r="B105" s="221">
        <v>35110</v>
      </c>
      <c r="C105" s="223" t="s">
        <v>51</v>
      </c>
      <c r="D105" s="221">
        <v>61</v>
      </c>
      <c r="E105" s="220" t="s">
        <v>140</v>
      </c>
    </row>
    <row r="106" spans="1:496" ht="15" customHeight="1" x14ac:dyDescent="0.25">
      <c r="A106" s="221" t="str">
        <f t="shared" si="1"/>
        <v>INDEC-CM - 31600-53</v>
      </c>
      <c r="B106" s="221">
        <v>31600</v>
      </c>
      <c r="C106" s="223" t="s">
        <v>51</v>
      </c>
      <c r="D106" s="221">
        <v>53</v>
      </c>
      <c r="E106" s="220" t="s">
        <v>141</v>
      </c>
    </row>
    <row r="107" spans="1:496" ht="15" customHeight="1" x14ac:dyDescent="0.25">
      <c r="A107" s="221" t="str">
        <f t="shared" si="1"/>
        <v>INDEC-CM - 31600-51</v>
      </c>
      <c r="B107" s="221">
        <v>31600</v>
      </c>
      <c r="C107" s="223" t="s">
        <v>51</v>
      </c>
      <c r="D107" s="221">
        <v>51</v>
      </c>
      <c r="E107" s="220" t="s">
        <v>142</v>
      </c>
    </row>
    <row r="108" spans="1:496" ht="15" customHeight="1" x14ac:dyDescent="0.25">
      <c r="A108" s="221" t="str">
        <f t="shared" si="1"/>
        <v>INDEC-CM - 37550-21</v>
      </c>
      <c r="B108" s="221">
        <v>37550</v>
      </c>
      <c r="C108" s="223" t="s">
        <v>51</v>
      </c>
      <c r="D108" s="221">
        <v>21</v>
      </c>
      <c r="E108" s="220" t="s">
        <v>143</v>
      </c>
    </row>
    <row r="109" spans="1:496" ht="15" customHeight="1" x14ac:dyDescent="0.25">
      <c r="A109" s="221" t="str">
        <f t="shared" si="1"/>
        <v>INDEC-CM - 42999-41</v>
      </c>
      <c r="B109" s="221">
        <v>42999</v>
      </c>
      <c r="C109" s="223" t="s">
        <v>51</v>
      </c>
      <c r="D109" s="221">
        <v>41</v>
      </c>
      <c r="E109" s="220" t="s">
        <v>144</v>
      </c>
    </row>
    <row r="110" spans="1:496" ht="15" customHeight="1" x14ac:dyDescent="0.25">
      <c r="A110" s="221" t="str">
        <f t="shared" si="1"/>
        <v>INDEC-CM - 42911-53</v>
      </c>
      <c r="B110" s="221">
        <v>42911</v>
      </c>
      <c r="C110" s="223" t="s">
        <v>51</v>
      </c>
      <c r="D110" s="221">
        <v>53</v>
      </c>
      <c r="E110" s="220" t="s">
        <v>145</v>
      </c>
    </row>
    <row r="111" spans="1:496" ht="15" customHeight="1" x14ac:dyDescent="0.25">
      <c r="A111" s="221" t="str">
        <f t="shared" si="1"/>
        <v>INDEC-CM - 42911-52</v>
      </c>
      <c r="B111" s="221">
        <v>42911</v>
      </c>
      <c r="C111" s="223" t="s">
        <v>51</v>
      </c>
      <c r="D111" s="221">
        <v>52</v>
      </c>
      <c r="E111" s="220" t="s">
        <v>146</v>
      </c>
    </row>
    <row r="112" spans="1:496" ht="15" customHeight="1" x14ac:dyDescent="0.25">
      <c r="A112" s="221" t="str">
        <f t="shared" si="1"/>
        <v>INDEC-CM - 42911-51</v>
      </c>
      <c r="B112" s="221">
        <v>42911</v>
      </c>
      <c r="C112" s="223" t="s">
        <v>51</v>
      </c>
      <c r="D112" s="221">
        <v>51</v>
      </c>
      <c r="E112" s="220" t="s">
        <v>147</v>
      </c>
    </row>
    <row r="113" spans="1:5" ht="15" customHeight="1" x14ac:dyDescent="0.25">
      <c r="A113" s="221" t="str">
        <f t="shared" si="1"/>
        <v>INDEC-CM - 42911-43</v>
      </c>
      <c r="B113" s="221">
        <v>42911</v>
      </c>
      <c r="C113" s="223" t="s">
        <v>51</v>
      </c>
      <c r="D113" s="221">
        <v>43</v>
      </c>
      <c r="E113" s="220" t="s">
        <v>148</v>
      </c>
    </row>
    <row r="114" spans="1:5" ht="15" customHeight="1" x14ac:dyDescent="0.25">
      <c r="A114" s="221" t="str">
        <f t="shared" si="1"/>
        <v>INDEC-CM - 42911-42</v>
      </c>
      <c r="B114" s="221">
        <v>42911</v>
      </c>
      <c r="C114" s="223" t="s">
        <v>51</v>
      </c>
      <c r="D114" s="221">
        <v>42</v>
      </c>
      <c r="E114" s="220" t="s">
        <v>149</v>
      </c>
    </row>
    <row r="115" spans="1:5" ht="15" customHeight="1" x14ac:dyDescent="0.25">
      <c r="A115" s="221" t="str">
        <f t="shared" si="1"/>
        <v>INDEC-CM - 42911-41</v>
      </c>
      <c r="B115" s="221">
        <v>42911</v>
      </c>
      <c r="C115" s="223" t="s">
        <v>51</v>
      </c>
      <c r="D115" s="221">
        <v>41</v>
      </c>
      <c r="E115" s="220" t="s">
        <v>150</v>
      </c>
    </row>
    <row r="116" spans="1:5" ht="15" customHeight="1" x14ac:dyDescent="0.25">
      <c r="A116" s="221" t="str">
        <f t="shared" si="1"/>
        <v>INDEC-CM - 42911-56</v>
      </c>
      <c r="B116" s="221">
        <v>42911</v>
      </c>
      <c r="C116" s="223" t="s">
        <v>51</v>
      </c>
      <c r="D116" s="221">
        <v>56</v>
      </c>
      <c r="E116" s="220" t="s">
        <v>151</v>
      </c>
    </row>
    <row r="117" spans="1:5" ht="15" customHeight="1" x14ac:dyDescent="0.25">
      <c r="A117" s="221" t="str">
        <f t="shared" si="1"/>
        <v>INDEC-CM - 42911-55</v>
      </c>
      <c r="B117" s="221">
        <v>42911</v>
      </c>
      <c r="C117" s="223" t="s">
        <v>51</v>
      </c>
      <c r="D117" s="221">
        <v>55</v>
      </c>
      <c r="E117" s="220" t="s">
        <v>152</v>
      </c>
    </row>
    <row r="118" spans="1:5" ht="15" customHeight="1" x14ac:dyDescent="0.25">
      <c r="A118" s="221" t="str">
        <f t="shared" si="1"/>
        <v>INDEC-CM - 42911-54</v>
      </c>
      <c r="B118" s="221">
        <v>42911</v>
      </c>
      <c r="C118" s="223" t="s">
        <v>51</v>
      </c>
      <c r="D118" s="221">
        <v>54</v>
      </c>
      <c r="E118" s="220" t="s">
        <v>153</v>
      </c>
    </row>
    <row r="119" spans="1:5" ht="15" customHeight="1" x14ac:dyDescent="0.25">
      <c r="A119" s="221" t="str">
        <f t="shared" si="1"/>
        <v>INDEC-CM - 42911-32</v>
      </c>
      <c r="B119" s="221">
        <v>42911</v>
      </c>
      <c r="C119" s="223" t="s">
        <v>51</v>
      </c>
      <c r="D119" s="221">
        <v>32</v>
      </c>
      <c r="E119" s="220" t="s">
        <v>154</v>
      </c>
    </row>
    <row r="120" spans="1:5" ht="15" customHeight="1" x14ac:dyDescent="0.25">
      <c r="A120" s="221" t="str">
        <f t="shared" si="1"/>
        <v>INDEC-CM - 42911-31</v>
      </c>
      <c r="B120" s="221">
        <v>42911</v>
      </c>
      <c r="C120" s="223" t="s">
        <v>51</v>
      </c>
      <c r="D120" s="221">
        <v>31</v>
      </c>
      <c r="E120" s="220" t="s">
        <v>155</v>
      </c>
    </row>
    <row r="121" spans="1:5" ht="15" customHeight="1" x14ac:dyDescent="0.25">
      <c r="A121" s="221" t="str">
        <f t="shared" si="1"/>
        <v>INDEC-CM - 42911-59</v>
      </c>
      <c r="B121" s="221">
        <v>42911</v>
      </c>
      <c r="C121" s="223" t="s">
        <v>51</v>
      </c>
      <c r="D121" s="221">
        <v>59</v>
      </c>
      <c r="E121" s="220" t="s">
        <v>156</v>
      </c>
    </row>
    <row r="122" spans="1:5" ht="15" customHeight="1" x14ac:dyDescent="0.25">
      <c r="A122" s="221" t="str">
        <f t="shared" si="1"/>
        <v>INDEC-CM - 42911-58</v>
      </c>
      <c r="B122" s="221">
        <v>42911</v>
      </c>
      <c r="C122" s="223" t="s">
        <v>51</v>
      </c>
      <c r="D122" s="221">
        <v>58</v>
      </c>
      <c r="E122" s="224" t="s">
        <v>157</v>
      </c>
    </row>
    <row r="123" spans="1:5" ht="15" customHeight="1" x14ac:dyDescent="0.25">
      <c r="A123" s="221" t="str">
        <f t="shared" si="1"/>
        <v>INDEC-CM - 42911-57</v>
      </c>
      <c r="B123" s="221">
        <v>42911</v>
      </c>
      <c r="C123" s="223" t="s">
        <v>51</v>
      </c>
      <c r="D123" s="221">
        <v>57</v>
      </c>
      <c r="E123" s="224" t="s">
        <v>158</v>
      </c>
    </row>
    <row r="124" spans="1:5" ht="15" customHeight="1" x14ac:dyDescent="0.25">
      <c r="A124" s="221" t="str">
        <f t="shared" si="1"/>
        <v>INDEC-CM - 43923-21</v>
      </c>
      <c r="B124" s="221">
        <v>43923</v>
      </c>
      <c r="C124" s="223" t="s">
        <v>51</v>
      </c>
      <c r="D124" s="221">
        <v>21</v>
      </c>
      <c r="E124" s="224" t="s">
        <v>159</v>
      </c>
    </row>
    <row r="125" spans="1:5" ht="15" customHeight="1" x14ac:dyDescent="0.25">
      <c r="A125" s="221" t="str">
        <f t="shared" si="1"/>
        <v>INDEC-CM - 37510-11</v>
      </c>
      <c r="B125" s="221">
        <v>37510</v>
      </c>
      <c r="C125" s="223" t="s">
        <v>51</v>
      </c>
      <c r="D125" s="221">
        <v>11</v>
      </c>
      <c r="E125" s="220" t="s">
        <v>160</v>
      </c>
    </row>
    <row r="126" spans="1:5" ht="15" customHeight="1" x14ac:dyDescent="0.25">
      <c r="A126" s="221" t="str">
        <f t="shared" si="1"/>
        <v>INDEC-CM - 44821-31</v>
      </c>
      <c r="B126" s="221">
        <v>44821</v>
      </c>
      <c r="C126" s="223" t="s">
        <v>51</v>
      </c>
      <c r="D126" s="221">
        <v>31</v>
      </c>
      <c r="E126" s="220" t="s">
        <v>161</v>
      </c>
    </row>
    <row r="127" spans="1:5" ht="15" customHeight="1" x14ac:dyDescent="0.25">
      <c r="A127" s="221" t="str">
        <f t="shared" si="1"/>
        <v>INDEC-CM - 46531-12</v>
      </c>
      <c r="B127" s="221">
        <v>46531</v>
      </c>
      <c r="C127" s="223" t="s">
        <v>51</v>
      </c>
      <c r="D127" s="221">
        <v>12</v>
      </c>
      <c r="E127" s="224" t="s">
        <v>162</v>
      </c>
    </row>
    <row r="128" spans="1:5" ht="15" customHeight="1" x14ac:dyDescent="0.25">
      <c r="A128" s="221" t="str">
        <f t="shared" si="1"/>
        <v>INDEC-CM - 37210-13</v>
      </c>
      <c r="B128" s="221">
        <v>37210</v>
      </c>
      <c r="C128" s="223" t="s">
        <v>51</v>
      </c>
      <c r="D128" s="221">
        <v>13</v>
      </c>
      <c r="E128" s="220" t="s">
        <v>163</v>
      </c>
    </row>
    <row r="129" spans="1:5" ht="15" customHeight="1" x14ac:dyDescent="0.25">
      <c r="A129" s="221" t="str">
        <f t="shared" si="1"/>
        <v>INDEC-CM - 37210-12</v>
      </c>
      <c r="B129" s="221">
        <v>37210</v>
      </c>
      <c r="C129" s="223" t="s">
        <v>51</v>
      </c>
      <c r="D129" s="221">
        <v>12</v>
      </c>
      <c r="E129" s="220" t="s">
        <v>164</v>
      </c>
    </row>
    <row r="130" spans="1:5" ht="15" customHeight="1" x14ac:dyDescent="0.25">
      <c r="A130" s="221" t="str">
        <f t="shared" si="1"/>
        <v>INDEC-CM - 37210-11</v>
      </c>
      <c r="B130" s="221">
        <v>37210</v>
      </c>
      <c r="C130" s="223" t="s">
        <v>51</v>
      </c>
      <c r="D130" s="221">
        <v>11</v>
      </c>
      <c r="E130" s="224" t="s">
        <v>165</v>
      </c>
    </row>
    <row r="131" spans="1:5" ht="15" customHeight="1" x14ac:dyDescent="0.25">
      <c r="A131" s="221" t="str">
        <f t="shared" si="1"/>
        <v>INDEC-CM - 46212-11</v>
      </c>
      <c r="B131" s="221">
        <v>46212</v>
      </c>
      <c r="C131" s="223" t="s">
        <v>51</v>
      </c>
      <c r="D131" s="221">
        <v>11</v>
      </c>
      <c r="E131" s="220" t="s">
        <v>166</v>
      </c>
    </row>
    <row r="132" spans="1:5" ht="15" customHeight="1" x14ac:dyDescent="0.25">
      <c r="A132" s="221" t="str">
        <f t="shared" si="1"/>
        <v>INDEC-CM - 46212-51</v>
      </c>
      <c r="B132" s="221">
        <v>46212</v>
      </c>
      <c r="C132" s="223" t="s">
        <v>51</v>
      </c>
      <c r="D132" s="221">
        <v>51</v>
      </c>
      <c r="E132" s="220" t="s">
        <v>167</v>
      </c>
    </row>
    <row r="133" spans="1:5" ht="15" customHeight="1" x14ac:dyDescent="0.25">
      <c r="A133" s="221" t="str">
        <f t="shared" si="1"/>
        <v>INDEC-CM - 46212-31</v>
      </c>
      <c r="B133" s="221">
        <v>46212</v>
      </c>
      <c r="C133" s="223" t="s">
        <v>51</v>
      </c>
      <c r="D133" s="221">
        <v>31</v>
      </c>
      <c r="E133" s="220" t="s">
        <v>168</v>
      </c>
    </row>
    <row r="134" spans="1:5" ht="15" customHeight="1" x14ac:dyDescent="0.25">
      <c r="A134" s="221" t="str">
        <f t="shared" ref="A134:A197" si="2">CONCATENATE("INDEC-CM - ",B134,C134,D134)</f>
        <v>INDEC-CM - 46212-41</v>
      </c>
      <c r="B134" s="221">
        <v>46212</v>
      </c>
      <c r="C134" s="223" t="s">
        <v>51</v>
      </c>
      <c r="D134" s="221">
        <v>41</v>
      </c>
      <c r="E134" s="220" t="s">
        <v>169</v>
      </c>
    </row>
    <row r="135" spans="1:5" ht="15" customHeight="1" x14ac:dyDescent="0.25">
      <c r="A135" s="221" t="str">
        <f t="shared" si="2"/>
        <v>INDEC-CM - 42999-51</v>
      </c>
      <c r="B135" s="221">
        <v>42999</v>
      </c>
      <c r="C135" s="223" t="s">
        <v>51</v>
      </c>
      <c r="D135" s="221">
        <v>51</v>
      </c>
      <c r="E135" s="220" t="s">
        <v>170</v>
      </c>
    </row>
    <row r="136" spans="1:5" ht="15" customHeight="1" x14ac:dyDescent="0.25">
      <c r="A136" s="221" t="str">
        <f t="shared" si="2"/>
        <v>INDEC-CM - 35110-51</v>
      </c>
      <c r="B136" s="221">
        <v>35110</v>
      </c>
      <c r="C136" s="223" t="s">
        <v>51</v>
      </c>
      <c r="D136" s="221">
        <v>51</v>
      </c>
      <c r="E136" s="220" t="s">
        <v>171</v>
      </c>
    </row>
    <row r="137" spans="1:5" ht="15" customHeight="1" x14ac:dyDescent="0.25">
      <c r="A137" s="221" t="str">
        <f t="shared" si="2"/>
        <v>INDEC-CM - 37350-11</v>
      </c>
      <c r="B137" s="221">
        <v>37350</v>
      </c>
      <c r="C137" s="223" t="s">
        <v>51</v>
      </c>
      <c r="D137" s="221">
        <v>11</v>
      </c>
      <c r="E137" s="220" t="s">
        <v>172</v>
      </c>
    </row>
    <row r="138" spans="1:5" ht="15" customHeight="1" x14ac:dyDescent="0.25">
      <c r="A138" s="221" t="str">
        <f t="shared" si="2"/>
        <v>INDEC-CM - 37350-41</v>
      </c>
      <c r="B138" s="221">
        <v>37350</v>
      </c>
      <c r="C138" s="223" t="s">
        <v>51</v>
      </c>
      <c r="D138" s="221">
        <v>41</v>
      </c>
      <c r="E138" s="220" t="s">
        <v>173</v>
      </c>
    </row>
    <row r="139" spans="1:5" ht="15" customHeight="1" x14ac:dyDescent="0.25">
      <c r="A139" s="221" t="str">
        <f t="shared" si="2"/>
        <v>INDEC-CM - 37350-21</v>
      </c>
      <c r="B139" s="221">
        <v>37350</v>
      </c>
      <c r="C139" s="223" t="s">
        <v>51</v>
      </c>
      <c r="D139" s="221">
        <v>21</v>
      </c>
      <c r="E139" s="220" t="s">
        <v>174</v>
      </c>
    </row>
    <row r="140" spans="1:5" ht="15" customHeight="1" x14ac:dyDescent="0.25">
      <c r="A140" s="221" t="str">
        <f t="shared" si="2"/>
        <v>INDEC-CM - 37350-31</v>
      </c>
      <c r="B140" s="221">
        <v>37350</v>
      </c>
      <c r="C140" s="223" t="s">
        <v>51</v>
      </c>
      <c r="D140" s="221">
        <v>31</v>
      </c>
      <c r="E140" s="220" t="s">
        <v>175</v>
      </c>
    </row>
    <row r="141" spans="1:5" ht="15" customHeight="1" x14ac:dyDescent="0.25">
      <c r="A141" s="221" t="str">
        <f t="shared" si="2"/>
        <v>INDEC-CM - 37210-32</v>
      </c>
      <c r="B141" s="221">
        <v>37210</v>
      </c>
      <c r="C141" s="223" t="s">
        <v>51</v>
      </c>
      <c r="D141" s="221">
        <v>32</v>
      </c>
      <c r="E141" s="220" t="s">
        <v>176</v>
      </c>
    </row>
    <row r="142" spans="1:5" ht="15" customHeight="1" x14ac:dyDescent="0.25">
      <c r="A142" s="221" t="str">
        <f t="shared" si="2"/>
        <v>INDEC-CM - 37210-31</v>
      </c>
      <c r="B142" s="221">
        <v>37210</v>
      </c>
      <c r="C142" s="223" t="s">
        <v>51</v>
      </c>
      <c r="D142" s="221">
        <v>31</v>
      </c>
      <c r="E142" s="220" t="s">
        <v>177</v>
      </c>
    </row>
    <row r="143" spans="1:5" ht="15" customHeight="1" x14ac:dyDescent="0.25">
      <c r="A143" s="221" t="str">
        <f t="shared" si="2"/>
        <v>INDEC-CM - 37210-33</v>
      </c>
      <c r="B143" s="221">
        <v>37210</v>
      </c>
      <c r="C143" s="223" t="s">
        <v>51</v>
      </c>
      <c r="D143" s="221">
        <v>33</v>
      </c>
      <c r="E143" s="220" t="s">
        <v>178</v>
      </c>
    </row>
    <row r="144" spans="1:5" ht="15" customHeight="1" x14ac:dyDescent="0.25">
      <c r="A144" s="221" t="str">
        <f t="shared" si="2"/>
        <v>INDEC-CM - 31210-41</v>
      </c>
      <c r="B144" s="221">
        <v>31210</v>
      </c>
      <c r="C144" s="223" t="s">
        <v>51</v>
      </c>
      <c r="D144" s="221">
        <v>41</v>
      </c>
      <c r="E144" s="220" t="s">
        <v>179</v>
      </c>
    </row>
    <row r="145" spans="1:5" ht="15" customHeight="1" x14ac:dyDescent="0.25">
      <c r="A145" s="221" t="str">
        <f t="shared" si="2"/>
        <v>INDEC-CM - 43240-21</v>
      </c>
      <c r="B145" s="221">
        <v>43240</v>
      </c>
      <c r="C145" s="223" t="s">
        <v>51</v>
      </c>
      <c r="D145" s="221">
        <v>21</v>
      </c>
      <c r="E145" s="220" t="s">
        <v>180</v>
      </c>
    </row>
    <row r="146" spans="1:5" ht="15" customHeight="1" x14ac:dyDescent="0.25">
      <c r="A146" s="221" t="str">
        <f t="shared" si="2"/>
        <v>INDEC-CM - 43240-32</v>
      </c>
      <c r="B146" s="221">
        <v>43240</v>
      </c>
      <c r="C146" s="223" t="s">
        <v>51</v>
      </c>
      <c r="D146" s="221">
        <v>32</v>
      </c>
      <c r="E146" s="220" t="s">
        <v>181</v>
      </c>
    </row>
    <row r="147" spans="1:5" ht="15" customHeight="1" x14ac:dyDescent="0.25">
      <c r="A147" s="221" t="str">
        <f t="shared" si="2"/>
        <v>INDEC-CM - 43240-31</v>
      </c>
      <c r="B147" s="221">
        <v>43240</v>
      </c>
      <c r="C147" s="223" t="s">
        <v>51</v>
      </c>
      <c r="D147" s="221">
        <v>31</v>
      </c>
      <c r="E147" s="220" t="s">
        <v>182</v>
      </c>
    </row>
    <row r="148" spans="1:5" ht="15" customHeight="1" x14ac:dyDescent="0.25">
      <c r="A148" s="221" t="str">
        <f t="shared" si="2"/>
        <v>INDEC-CM - 43240-41</v>
      </c>
      <c r="B148" s="221">
        <v>43240</v>
      </c>
      <c r="C148" s="223" t="s">
        <v>51</v>
      </c>
      <c r="D148" s="221">
        <v>41</v>
      </c>
      <c r="E148" s="220" t="s">
        <v>183</v>
      </c>
    </row>
    <row r="149" spans="1:5" ht="15" customHeight="1" x14ac:dyDescent="0.25">
      <c r="A149" s="221" t="str">
        <f t="shared" si="2"/>
        <v>INDEC-CM - 37540-32</v>
      </c>
      <c r="B149" s="221">
        <v>37540</v>
      </c>
      <c r="C149" s="223" t="s">
        <v>51</v>
      </c>
      <c r="D149" s="221">
        <v>32</v>
      </c>
      <c r="E149" s="224" t="s">
        <v>184</v>
      </c>
    </row>
    <row r="150" spans="1:5" ht="15" customHeight="1" x14ac:dyDescent="0.25">
      <c r="A150" s="221" t="str">
        <f t="shared" si="2"/>
        <v>INDEC-CM - 37540-31</v>
      </c>
      <c r="B150" s="221">
        <v>37540</v>
      </c>
      <c r="C150" s="223" t="s">
        <v>51</v>
      </c>
      <c r="D150" s="221">
        <v>31</v>
      </c>
      <c r="E150" s="220" t="s">
        <v>185</v>
      </c>
    </row>
    <row r="151" spans="1:5" ht="15" customHeight="1" x14ac:dyDescent="0.25">
      <c r="A151" s="221" t="str">
        <f t="shared" si="2"/>
        <v>INDEC-CM - 31210-21</v>
      </c>
      <c r="B151" s="221">
        <v>31210</v>
      </c>
      <c r="C151" s="223" t="s">
        <v>51</v>
      </c>
      <c r="D151" s="221">
        <v>21</v>
      </c>
      <c r="E151" s="224" t="s">
        <v>186</v>
      </c>
    </row>
    <row r="152" spans="1:5" ht="15" customHeight="1" x14ac:dyDescent="0.25">
      <c r="A152" s="221" t="str">
        <f t="shared" si="2"/>
        <v>INDEC-CM - 42911-61</v>
      </c>
      <c r="B152" s="221">
        <v>42911</v>
      </c>
      <c r="C152" s="223" t="s">
        <v>51</v>
      </c>
      <c r="D152" s="221">
        <v>61</v>
      </c>
      <c r="E152" s="224" t="s">
        <v>187</v>
      </c>
    </row>
    <row r="153" spans="1:5" ht="15" customHeight="1" x14ac:dyDescent="0.25">
      <c r="A153" s="221" t="str">
        <f t="shared" si="2"/>
        <v>INDEC-CM - 43923-11</v>
      </c>
      <c r="B153" s="221">
        <v>43923</v>
      </c>
      <c r="C153" s="223" t="s">
        <v>51</v>
      </c>
      <c r="D153" s="221">
        <v>11</v>
      </c>
      <c r="E153" s="224" t="s">
        <v>188</v>
      </c>
    </row>
    <row r="154" spans="1:5" ht="15" customHeight="1" x14ac:dyDescent="0.25">
      <c r="A154" s="221" t="str">
        <f t="shared" si="2"/>
        <v>INDEC-CM - 37930-12</v>
      </c>
      <c r="B154" s="221">
        <v>37930</v>
      </c>
      <c r="C154" s="223" t="s">
        <v>51</v>
      </c>
      <c r="D154" s="221">
        <v>12</v>
      </c>
      <c r="E154" s="220" t="s">
        <v>189</v>
      </c>
    </row>
    <row r="155" spans="1:5" ht="15" customHeight="1" x14ac:dyDescent="0.25">
      <c r="A155" s="221" t="str">
        <f t="shared" si="2"/>
        <v>INDEC-CM - 37930-11</v>
      </c>
      <c r="B155" s="221">
        <v>37930</v>
      </c>
      <c r="C155" s="223" t="s">
        <v>51</v>
      </c>
      <c r="D155" s="221">
        <v>11</v>
      </c>
      <c r="E155" s="220" t="s">
        <v>190</v>
      </c>
    </row>
    <row r="156" spans="1:5" ht="15" customHeight="1" x14ac:dyDescent="0.25">
      <c r="A156" s="221" t="str">
        <f t="shared" si="2"/>
        <v>INDEC-CM - 42999-61</v>
      </c>
      <c r="B156" s="221">
        <v>42999</v>
      </c>
      <c r="C156" s="223" t="s">
        <v>51</v>
      </c>
      <c r="D156" s="221">
        <v>61</v>
      </c>
      <c r="E156" s="224" t="s">
        <v>191</v>
      </c>
    </row>
    <row r="157" spans="1:5" ht="15" customHeight="1" x14ac:dyDescent="0.25">
      <c r="A157" s="221" t="str">
        <f t="shared" si="2"/>
        <v>INDEC-CM - 42999-62</v>
      </c>
      <c r="B157" s="221">
        <v>42999</v>
      </c>
      <c r="C157" s="223" t="s">
        <v>51</v>
      </c>
      <c r="D157" s="221">
        <v>62</v>
      </c>
      <c r="E157" s="224" t="s">
        <v>192</v>
      </c>
    </row>
    <row r="158" spans="1:5" ht="15" customHeight="1" x14ac:dyDescent="0.25">
      <c r="A158" s="221" t="str">
        <f t="shared" si="2"/>
        <v>INDEC-CM - 37610-11</v>
      </c>
      <c r="B158" s="221">
        <v>37610</v>
      </c>
      <c r="C158" s="223" t="s">
        <v>51</v>
      </c>
      <c r="D158" s="221">
        <v>11</v>
      </c>
      <c r="E158" s="224" t="s">
        <v>193</v>
      </c>
    </row>
    <row r="159" spans="1:5" ht="15" customHeight="1" x14ac:dyDescent="0.25">
      <c r="A159" s="221" t="str">
        <f t="shared" si="2"/>
        <v>INDEC-CM - 37610-12</v>
      </c>
      <c r="B159" s="221">
        <v>37610</v>
      </c>
      <c r="C159" s="223" t="s">
        <v>51</v>
      </c>
      <c r="D159" s="221">
        <v>12</v>
      </c>
      <c r="E159" s="224" t="s">
        <v>194</v>
      </c>
    </row>
    <row r="160" spans="1:5" ht="15" customHeight="1" x14ac:dyDescent="0.25">
      <c r="A160" s="221" t="str">
        <f t="shared" si="2"/>
        <v>INDEC-CM - 42943-11</v>
      </c>
      <c r="B160" s="221">
        <v>42943</v>
      </c>
      <c r="C160" s="223" t="s">
        <v>51</v>
      </c>
      <c r="D160" s="221">
        <v>11</v>
      </c>
      <c r="E160" s="224" t="s">
        <v>195</v>
      </c>
    </row>
    <row r="161" spans="1:496" ht="15" customHeight="1" x14ac:dyDescent="0.25">
      <c r="A161" s="221" t="str">
        <f t="shared" si="2"/>
        <v>INDEC-CM - 37540-11</v>
      </c>
      <c r="B161" s="221">
        <v>37540</v>
      </c>
      <c r="C161" s="223" t="s">
        <v>51</v>
      </c>
      <c r="D161" s="221">
        <v>11</v>
      </c>
      <c r="E161" s="220" t="s">
        <v>196</v>
      </c>
    </row>
    <row r="162" spans="1:496" ht="15" customHeight="1" x14ac:dyDescent="0.25">
      <c r="A162" s="221" t="str">
        <f t="shared" si="2"/>
        <v>INDEC-CM - 38130-16</v>
      </c>
      <c r="B162" s="221">
        <v>38130</v>
      </c>
      <c r="C162" s="223" t="s">
        <v>51</v>
      </c>
      <c r="D162" s="221">
        <v>16</v>
      </c>
      <c r="E162" s="224" t="s">
        <v>197</v>
      </c>
    </row>
    <row r="163" spans="1:496" ht="15" customHeight="1" x14ac:dyDescent="0.25">
      <c r="A163" s="221" t="str">
        <f t="shared" si="2"/>
        <v>INDEC-CM - 38130-15</v>
      </c>
      <c r="B163" s="221">
        <v>38130</v>
      </c>
      <c r="C163" s="223" t="s">
        <v>51</v>
      </c>
      <c r="D163" s="221">
        <v>15</v>
      </c>
      <c r="E163" s="224" t="s">
        <v>198</v>
      </c>
    </row>
    <row r="164" spans="1:496" ht="15" customHeight="1" x14ac:dyDescent="0.25">
      <c r="A164" s="221" t="str">
        <f t="shared" si="2"/>
        <v>INDEC-CM - 38130-14</v>
      </c>
      <c r="B164" s="221">
        <v>38130</v>
      </c>
      <c r="C164" s="223" t="s">
        <v>51</v>
      </c>
      <c r="D164" s="221">
        <v>14</v>
      </c>
      <c r="E164" s="224" t="s">
        <v>199</v>
      </c>
    </row>
    <row r="165" spans="1:496" ht="15" customHeight="1" x14ac:dyDescent="0.25">
      <c r="A165" s="221" t="str">
        <f t="shared" si="2"/>
        <v>INDEC-CM - 35490-11</v>
      </c>
      <c r="B165" s="221">
        <v>35490</v>
      </c>
      <c r="C165" s="223" t="s">
        <v>51</v>
      </c>
      <c r="D165" s="221">
        <v>11</v>
      </c>
      <c r="E165" s="220" t="s">
        <v>200</v>
      </c>
    </row>
    <row r="166" spans="1:496" ht="15" customHeight="1" x14ac:dyDescent="0.25">
      <c r="A166" s="221" t="str">
        <f t="shared" si="2"/>
        <v>INDEC-CM - 41251-11</v>
      </c>
      <c r="B166" s="221">
        <v>41251</v>
      </c>
      <c r="C166" s="223" t="s">
        <v>51</v>
      </c>
      <c r="D166" s="221">
        <v>11</v>
      </c>
      <c r="E166" s="224" t="s">
        <v>201</v>
      </c>
    </row>
    <row r="167" spans="1:496" s="227" customFormat="1" ht="15" customHeight="1" x14ac:dyDescent="0.25">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5">
      <c r="A168" s="221" t="str">
        <f t="shared" si="2"/>
        <v>INDEC-CM - 42911-71</v>
      </c>
      <c r="B168" s="221">
        <v>42911</v>
      </c>
      <c r="C168" s="223" t="s">
        <v>51</v>
      </c>
      <c r="D168" s="221">
        <v>71</v>
      </c>
      <c r="E168" s="224" t="s">
        <v>202</v>
      </c>
    </row>
    <row r="169" spans="1:496" ht="15" customHeight="1" x14ac:dyDescent="0.25">
      <c r="A169" s="221" t="str">
        <f t="shared" si="2"/>
        <v>INDEC-CM - 37210-42</v>
      </c>
      <c r="B169" s="221">
        <v>37210</v>
      </c>
      <c r="C169" s="223" t="s">
        <v>51</v>
      </c>
      <c r="D169" s="221">
        <v>42</v>
      </c>
      <c r="E169" s="224" t="s">
        <v>203</v>
      </c>
    </row>
    <row r="170" spans="1:496" ht="15" customHeight="1" x14ac:dyDescent="0.25">
      <c r="A170" s="221" t="str">
        <f t="shared" si="2"/>
        <v>INDEC-CM - 37210-41</v>
      </c>
      <c r="B170" s="221">
        <v>37210</v>
      </c>
      <c r="C170" s="223" t="s">
        <v>51</v>
      </c>
      <c r="D170" s="221">
        <v>41</v>
      </c>
      <c r="E170" s="224" t="s">
        <v>204</v>
      </c>
    </row>
    <row r="171" spans="1:496" ht="15" customHeight="1" x14ac:dyDescent="0.25">
      <c r="A171" s="221" t="str">
        <f t="shared" si="2"/>
        <v>INDEC-CM - 36930-11</v>
      </c>
      <c r="B171" s="221">
        <v>36930</v>
      </c>
      <c r="C171" s="223" t="s">
        <v>51</v>
      </c>
      <c r="D171" s="221">
        <v>11</v>
      </c>
      <c r="E171" s="220" t="s">
        <v>205</v>
      </c>
    </row>
    <row r="172" spans="1:496" ht="15" customHeight="1" x14ac:dyDescent="0.25">
      <c r="A172" s="221" t="str">
        <f t="shared" si="2"/>
        <v>INDEC-CM - 36950-21</v>
      </c>
      <c r="B172" s="221">
        <v>36950</v>
      </c>
      <c r="C172" s="223" t="s">
        <v>51</v>
      </c>
      <c r="D172" s="221">
        <v>21</v>
      </c>
      <c r="E172" s="220" t="s">
        <v>206</v>
      </c>
    </row>
    <row r="173" spans="1:496" ht="15" customHeight="1" x14ac:dyDescent="0.25">
      <c r="A173" s="221" t="str">
        <f t="shared" si="2"/>
        <v>INDEC-CM - 35110-31</v>
      </c>
      <c r="B173" s="221">
        <v>35110</v>
      </c>
      <c r="C173" s="223" t="s">
        <v>51</v>
      </c>
      <c r="D173" s="221">
        <v>31</v>
      </c>
      <c r="E173" s="220" t="s">
        <v>207</v>
      </c>
    </row>
    <row r="174" spans="1:496" ht="15" customHeight="1" x14ac:dyDescent="0.25">
      <c r="A174" s="221" t="str">
        <f t="shared" si="2"/>
        <v>INDEC-CM - 35110-32</v>
      </c>
      <c r="B174" s="221">
        <v>35110</v>
      </c>
      <c r="C174" s="223" t="s">
        <v>51</v>
      </c>
      <c r="D174" s="221">
        <v>32</v>
      </c>
      <c r="E174" s="220" t="s">
        <v>208</v>
      </c>
    </row>
    <row r="175" spans="1:496" ht="15" customHeight="1" x14ac:dyDescent="0.25">
      <c r="A175" s="221" t="str">
        <f t="shared" si="2"/>
        <v>INDEC-CM - 37940-11</v>
      </c>
      <c r="B175" s="221">
        <v>37940</v>
      </c>
      <c r="C175" s="223" t="s">
        <v>51</v>
      </c>
      <c r="D175" s="221">
        <v>11</v>
      </c>
      <c r="E175" s="220" t="s">
        <v>209</v>
      </c>
    </row>
    <row r="176" spans="1:496" ht="15" customHeight="1" x14ac:dyDescent="0.25">
      <c r="A176" s="221" t="str">
        <f t="shared" si="2"/>
        <v>INDEC-CM - 35110-71</v>
      </c>
      <c r="B176" s="221">
        <v>35110</v>
      </c>
      <c r="C176" s="223" t="s">
        <v>51</v>
      </c>
      <c r="D176" s="221">
        <v>71</v>
      </c>
      <c r="E176" s="220" t="s">
        <v>210</v>
      </c>
    </row>
    <row r="177" spans="1:5" ht="15" customHeight="1" x14ac:dyDescent="0.25">
      <c r="A177" s="221" t="str">
        <f t="shared" si="2"/>
        <v>INDEC-CM - 31210-31</v>
      </c>
      <c r="B177" s="221">
        <v>31210</v>
      </c>
      <c r="C177" s="223" t="s">
        <v>51</v>
      </c>
      <c r="D177" s="221">
        <v>31</v>
      </c>
      <c r="E177" s="220" t="s">
        <v>211</v>
      </c>
    </row>
    <row r="178" spans="1:5" ht="15" customHeight="1" x14ac:dyDescent="0.25">
      <c r="A178" s="221" t="str">
        <f t="shared" si="2"/>
        <v>INDEC-CM - 31210-32</v>
      </c>
      <c r="B178" s="221">
        <v>31210</v>
      </c>
      <c r="C178" s="223" t="s">
        <v>51</v>
      </c>
      <c r="D178" s="221">
        <v>32</v>
      </c>
      <c r="E178" s="220" t="s">
        <v>212</v>
      </c>
    </row>
    <row r="179" spans="1:5" ht="15" customHeight="1" x14ac:dyDescent="0.25">
      <c r="A179" s="221" t="str">
        <f t="shared" si="2"/>
        <v>INDEC-CM - 41541-11</v>
      </c>
      <c r="B179" s="221">
        <v>41541</v>
      </c>
      <c r="C179" s="223" t="s">
        <v>51</v>
      </c>
      <c r="D179" s="221">
        <v>11</v>
      </c>
      <c r="E179" s="220" t="s">
        <v>213</v>
      </c>
    </row>
    <row r="180" spans="1:5" ht="15" customHeight="1" x14ac:dyDescent="0.25">
      <c r="A180" s="221" t="str">
        <f t="shared" si="2"/>
        <v>INDEC-CM - 34720-11</v>
      </c>
      <c r="B180" s="221">
        <v>34720</v>
      </c>
      <c r="C180" s="223" t="s">
        <v>51</v>
      </c>
      <c r="D180" s="221">
        <v>11</v>
      </c>
      <c r="E180" s="224" t="s">
        <v>214</v>
      </c>
    </row>
    <row r="181" spans="1:5" ht="15" customHeight="1" x14ac:dyDescent="0.25">
      <c r="A181" s="221" t="str">
        <f t="shared" si="2"/>
        <v>INDEC-CM - 47220-11</v>
      </c>
      <c r="B181" s="221">
        <v>47220</v>
      </c>
      <c r="C181" s="223" t="s">
        <v>51</v>
      </c>
      <c r="D181" s="221">
        <v>11</v>
      </c>
      <c r="E181" s="224" t="s">
        <v>215</v>
      </c>
    </row>
    <row r="182" spans="1:5" ht="15" customHeight="1" x14ac:dyDescent="0.25">
      <c r="A182" s="221" t="str">
        <f t="shared" si="2"/>
        <v>INDEC-CM - 31600-81</v>
      </c>
      <c r="B182" s="221">
        <v>31600</v>
      </c>
      <c r="C182" s="223" t="s">
        <v>51</v>
      </c>
      <c r="D182" s="221">
        <v>81</v>
      </c>
      <c r="E182" s="220" t="s">
        <v>216</v>
      </c>
    </row>
    <row r="183" spans="1:5" ht="15" customHeight="1" x14ac:dyDescent="0.25">
      <c r="A183" s="221" t="str">
        <f t="shared" si="2"/>
        <v>INDEC-CM - 42120-31</v>
      </c>
      <c r="B183" s="221">
        <v>42120</v>
      </c>
      <c r="C183" s="223" t="s">
        <v>51</v>
      </c>
      <c r="D183" s="221">
        <v>31</v>
      </c>
      <c r="E183" s="220" t="s">
        <v>217</v>
      </c>
    </row>
    <row r="184" spans="1:5" ht="15" customHeight="1" x14ac:dyDescent="0.25">
      <c r="A184" s="221" t="str">
        <f t="shared" si="2"/>
        <v>INDEC-CM - 35490-21</v>
      </c>
      <c r="B184" s="221">
        <v>35490</v>
      </c>
      <c r="C184" s="223" t="s">
        <v>51</v>
      </c>
      <c r="D184" s="221">
        <v>21</v>
      </c>
      <c r="E184" s="224" t="s">
        <v>218</v>
      </c>
    </row>
    <row r="185" spans="1:5" ht="15" customHeight="1" x14ac:dyDescent="0.25">
      <c r="A185" s="221" t="str">
        <f t="shared" si="2"/>
        <v>INDEC-CM - 31600-41</v>
      </c>
      <c r="B185" s="221">
        <v>31600</v>
      </c>
      <c r="C185" s="223" t="s">
        <v>51</v>
      </c>
      <c r="D185" s="221">
        <v>41</v>
      </c>
      <c r="E185" s="224" t="s">
        <v>219</v>
      </c>
    </row>
    <row r="186" spans="1:5" ht="15" customHeight="1" x14ac:dyDescent="0.25">
      <c r="A186" s="221" t="str">
        <f t="shared" si="2"/>
        <v>INDEC-CM - 42120-21</v>
      </c>
      <c r="B186" s="221">
        <v>42120</v>
      </c>
      <c r="C186" s="223" t="s">
        <v>51</v>
      </c>
      <c r="D186" s="221">
        <v>21</v>
      </c>
      <c r="E186" s="224" t="s">
        <v>220</v>
      </c>
    </row>
    <row r="187" spans="1:5" ht="15" customHeight="1" x14ac:dyDescent="0.25">
      <c r="A187" s="221" t="str">
        <f t="shared" si="2"/>
        <v>INDEC-CM - 42120-22</v>
      </c>
      <c r="B187" s="221">
        <v>42120</v>
      </c>
      <c r="C187" s="223" t="s">
        <v>51</v>
      </c>
      <c r="D187" s="221">
        <v>22</v>
      </c>
      <c r="E187" s="224" t="s">
        <v>221</v>
      </c>
    </row>
    <row r="188" spans="1:5" ht="15" customHeight="1" x14ac:dyDescent="0.25">
      <c r="A188" s="221" t="str">
        <f t="shared" si="2"/>
        <v>INDEC-CM - 31600-33</v>
      </c>
      <c r="B188" s="221">
        <v>31600</v>
      </c>
      <c r="C188" s="223" t="s">
        <v>51</v>
      </c>
      <c r="D188" s="221">
        <v>33</v>
      </c>
      <c r="E188" s="220" t="s">
        <v>222</v>
      </c>
    </row>
    <row r="189" spans="1:5" ht="15" customHeight="1" x14ac:dyDescent="0.25">
      <c r="A189" s="221" t="str">
        <f t="shared" si="2"/>
        <v>INDEC-CM - 31600-32</v>
      </c>
      <c r="B189" s="221">
        <v>31600</v>
      </c>
      <c r="C189" s="223" t="s">
        <v>51</v>
      </c>
      <c r="D189" s="221">
        <v>32</v>
      </c>
      <c r="E189" s="220" t="s">
        <v>223</v>
      </c>
    </row>
    <row r="190" spans="1:5" ht="15" customHeight="1" x14ac:dyDescent="0.25">
      <c r="A190" s="221" t="str">
        <f t="shared" si="2"/>
        <v>INDEC-CM - 31600-31</v>
      </c>
      <c r="B190" s="221">
        <v>31600</v>
      </c>
      <c r="C190" s="223" t="s">
        <v>51</v>
      </c>
      <c r="D190" s="221">
        <v>31</v>
      </c>
      <c r="E190" s="220" t="s">
        <v>224</v>
      </c>
    </row>
    <row r="191" spans="1:5" ht="15" customHeight="1" x14ac:dyDescent="0.25">
      <c r="A191" s="221" t="str">
        <f t="shared" si="2"/>
        <v>INDEC-CM - 42120-11</v>
      </c>
      <c r="B191" s="221">
        <v>42120</v>
      </c>
      <c r="C191" s="223" t="s">
        <v>51</v>
      </c>
      <c r="D191" s="221">
        <v>11</v>
      </c>
      <c r="E191" s="220" t="s">
        <v>225</v>
      </c>
    </row>
    <row r="192" spans="1:5" ht="15" customHeight="1" x14ac:dyDescent="0.25">
      <c r="A192" s="221" t="str">
        <f t="shared" si="2"/>
        <v>INDEC-CM - 31600-23</v>
      </c>
      <c r="B192" s="221">
        <v>31600</v>
      </c>
      <c r="C192" s="223" t="s">
        <v>51</v>
      </c>
      <c r="D192" s="221">
        <v>23</v>
      </c>
      <c r="E192" s="220" t="s">
        <v>226</v>
      </c>
    </row>
    <row r="193" spans="1:5" ht="15" customHeight="1" x14ac:dyDescent="0.25">
      <c r="A193" s="221" t="str">
        <f t="shared" si="2"/>
        <v>INDEC-CM - 31600-22</v>
      </c>
      <c r="B193" s="221">
        <v>31600</v>
      </c>
      <c r="C193" s="223" t="s">
        <v>51</v>
      </c>
      <c r="D193" s="221">
        <v>22</v>
      </c>
      <c r="E193" s="220" t="s">
        <v>227</v>
      </c>
    </row>
    <row r="194" spans="1:5" ht="15" customHeight="1" x14ac:dyDescent="0.25">
      <c r="A194" s="221" t="str">
        <f t="shared" si="2"/>
        <v>INDEC-CM - 31600-21</v>
      </c>
      <c r="B194" s="221">
        <v>31600</v>
      </c>
      <c r="C194" s="223" t="s">
        <v>51</v>
      </c>
      <c r="D194" s="221">
        <v>21</v>
      </c>
      <c r="E194" s="220" t="s">
        <v>228</v>
      </c>
    </row>
    <row r="195" spans="1:5" ht="15" customHeight="1" x14ac:dyDescent="0.25">
      <c r="A195" s="221" t="str">
        <f t="shared" si="2"/>
        <v>INDEC-CM - 41278-33</v>
      </c>
      <c r="B195" s="221">
        <v>41278</v>
      </c>
      <c r="C195" s="223" t="s">
        <v>51</v>
      </c>
      <c r="D195" s="221">
        <v>33</v>
      </c>
      <c r="E195" s="224" t="s">
        <v>229</v>
      </c>
    </row>
    <row r="196" spans="1:5" ht="15" customHeight="1" x14ac:dyDescent="0.25">
      <c r="A196" s="221" t="str">
        <f t="shared" si="2"/>
        <v>INDEC-CM - 36320-33</v>
      </c>
      <c r="B196" s="221">
        <v>36320</v>
      </c>
      <c r="C196" s="223" t="s">
        <v>51</v>
      </c>
      <c r="D196" s="221">
        <v>33</v>
      </c>
      <c r="E196" s="220" t="s">
        <v>230</v>
      </c>
    </row>
    <row r="197" spans="1:5" ht="15" customHeight="1" x14ac:dyDescent="0.25">
      <c r="A197" s="221" t="str">
        <f t="shared" si="2"/>
        <v>INDEC-CM - 48270-11</v>
      </c>
      <c r="B197" s="221">
        <v>48270</v>
      </c>
      <c r="C197" s="223" t="s">
        <v>51</v>
      </c>
      <c r="D197" s="221">
        <v>11</v>
      </c>
      <c r="E197" s="224" t="s">
        <v>231</v>
      </c>
    </row>
    <row r="198" spans="1:5" ht="15" customHeight="1" x14ac:dyDescent="0.25">
      <c r="A198" s="221" t="str">
        <f t="shared" ref="A198:A220" si="3">CONCATENATE("INDEC-CM - ",B198,C198,D198)</f>
        <v>INDEC-CM - 42190-11</v>
      </c>
      <c r="B198" s="221">
        <v>42190</v>
      </c>
      <c r="C198" s="223" t="s">
        <v>51</v>
      </c>
      <c r="D198" s="221">
        <v>11</v>
      </c>
      <c r="E198" s="220" t="s">
        <v>232</v>
      </c>
    </row>
    <row r="199" spans="1:5" ht="15" customHeight="1" x14ac:dyDescent="0.25">
      <c r="A199" s="221" t="str">
        <f t="shared" si="3"/>
        <v>INDEC-CM - 43923-31</v>
      </c>
      <c r="B199" s="221">
        <v>43923</v>
      </c>
      <c r="C199" s="223" t="s">
        <v>51</v>
      </c>
      <c r="D199" s="221">
        <v>31</v>
      </c>
      <c r="E199" s="224" t="s">
        <v>233</v>
      </c>
    </row>
    <row r="200" spans="1:5" ht="15" customHeight="1" x14ac:dyDescent="0.25">
      <c r="A200" s="221" t="str">
        <f t="shared" si="3"/>
        <v>INDEC-CM - 31210-11</v>
      </c>
      <c r="B200" s="221">
        <v>31210</v>
      </c>
      <c r="C200" s="223" t="s">
        <v>51</v>
      </c>
      <c r="D200" s="221">
        <v>11</v>
      </c>
      <c r="E200" s="224" t="s">
        <v>234</v>
      </c>
    </row>
    <row r="201" spans="1:5" ht="15" customHeight="1" x14ac:dyDescent="0.25">
      <c r="A201" s="221" t="str">
        <f t="shared" si="3"/>
        <v>INDEC-CM - 37129-21</v>
      </c>
      <c r="B201" s="221">
        <v>37129</v>
      </c>
      <c r="C201" s="223" t="s">
        <v>51</v>
      </c>
      <c r="D201" s="221">
        <v>21</v>
      </c>
      <c r="E201" s="220" t="s">
        <v>235</v>
      </c>
    </row>
    <row r="202" spans="1:5" ht="15" customHeight="1" x14ac:dyDescent="0.25">
      <c r="A202" s="221" t="str">
        <f t="shared" si="3"/>
        <v>INDEC-CM - 37560-21</v>
      </c>
      <c r="B202" s="221">
        <v>37560</v>
      </c>
      <c r="C202" s="223" t="s">
        <v>51</v>
      </c>
      <c r="D202" s="221">
        <v>21</v>
      </c>
      <c r="E202" s="224" t="s">
        <v>236</v>
      </c>
    </row>
    <row r="203" spans="1:5" ht="15" customHeight="1" x14ac:dyDescent="0.25">
      <c r="A203" s="221" t="str">
        <f t="shared" si="3"/>
        <v>INDEC-CM - 42999-71</v>
      </c>
      <c r="B203" s="221">
        <v>42999</v>
      </c>
      <c r="C203" s="223" t="s">
        <v>51</v>
      </c>
      <c r="D203" s="221">
        <v>71</v>
      </c>
      <c r="E203" s="220" t="s">
        <v>237</v>
      </c>
    </row>
    <row r="204" spans="1:5" ht="15" customHeight="1" x14ac:dyDescent="0.25">
      <c r="A204" s="221" t="str">
        <f t="shared" si="3"/>
        <v>INDEC-CM - 41516-22</v>
      </c>
      <c r="B204" s="221">
        <v>41516</v>
      </c>
      <c r="C204" s="223" t="s">
        <v>51</v>
      </c>
      <c r="D204" s="221">
        <v>22</v>
      </c>
      <c r="E204" s="220" t="s">
        <v>238</v>
      </c>
    </row>
    <row r="205" spans="1:5" ht="15" customHeight="1" x14ac:dyDescent="0.25">
      <c r="A205" s="221" t="str">
        <f t="shared" si="3"/>
        <v>INDEC-CM - 37350-51</v>
      </c>
      <c r="B205" s="221">
        <v>37350</v>
      </c>
      <c r="C205" s="223" t="s">
        <v>51</v>
      </c>
      <c r="D205" s="221">
        <v>51</v>
      </c>
      <c r="E205" s="220" t="s">
        <v>239</v>
      </c>
    </row>
    <row r="206" spans="1:5" ht="15" customHeight="1" x14ac:dyDescent="0.25">
      <c r="A206" s="221" t="str">
        <f t="shared" si="3"/>
        <v>INDEC-CM - 44826-21</v>
      </c>
      <c r="B206" s="221">
        <v>44826</v>
      </c>
      <c r="C206" s="223" t="s">
        <v>51</v>
      </c>
      <c r="D206" s="221">
        <v>21</v>
      </c>
      <c r="E206" s="220" t="s">
        <v>240</v>
      </c>
    </row>
    <row r="207" spans="1:5" ht="15" customHeight="1" x14ac:dyDescent="0.25">
      <c r="A207" s="221" t="str">
        <f t="shared" si="3"/>
        <v>INDEC-CM - 31210-22</v>
      </c>
      <c r="B207" s="221">
        <v>31210</v>
      </c>
      <c r="C207" s="223" t="s">
        <v>51</v>
      </c>
      <c r="D207" s="221">
        <v>22</v>
      </c>
      <c r="E207" s="220" t="s">
        <v>241</v>
      </c>
    </row>
    <row r="208" spans="1:5" ht="15" customHeight="1" x14ac:dyDescent="0.25">
      <c r="A208" s="221" t="str">
        <f t="shared" si="3"/>
        <v>INDEC-CM - 31100-11</v>
      </c>
      <c r="B208" s="221">
        <v>31100</v>
      </c>
      <c r="C208" s="223" t="s">
        <v>51</v>
      </c>
      <c r="D208" s="221">
        <v>11</v>
      </c>
      <c r="E208" s="220" t="s">
        <v>242</v>
      </c>
    </row>
    <row r="209" spans="1:496" ht="15" customHeight="1" x14ac:dyDescent="0.25">
      <c r="A209" s="221" t="str">
        <f t="shared" si="3"/>
        <v>INDEC-CM - 46212-53</v>
      </c>
      <c r="B209" s="221">
        <v>46212</v>
      </c>
      <c r="C209" s="223" t="s">
        <v>51</v>
      </c>
      <c r="D209" s="221">
        <v>53</v>
      </c>
      <c r="E209" s="220" t="s">
        <v>243</v>
      </c>
    </row>
    <row r="210" spans="1:496" ht="15" customHeight="1" x14ac:dyDescent="0.25">
      <c r="A210" s="221" t="str">
        <f t="shared" si="3"/>
        <v>INDEC-CM - 46212-52</v>
      </c>
      <c r="B210" s="221">
        <v>46212</v>
      </c>
      <c r="C210" s="223" t="s">
        <v>51</v>
      </c>
      <c r="D210" s="221">
        <v>52</v>
      </c>
      <c r="E210" s="224" t="s">
        <v>244</v>
      </c>
    </row>
    <row r="211" spans="1:496" ht="15" customHeight="1" x14ac:dyDescent="0.25">
      <c r="A211" s="221" t="str">
        <f t="shared" si="3"/>
        <v>INDEC-CM - 15400-21</v>
      </c>
      <c r="B211" s="221">
        <v>15400</v>
      </c>
      <c r="C211" s="223" t="s">
        <v>51</v>
      </c>
      <c r="D211" s="221">
        <v>21</v>
      </c>
      <c r="E211" s="220" t="s">
        <v>245</v>
      </c>
    </row>
    <row r="212" spans="1:496" ht="15" customHeight="1" x14ac:dyDescent="0.25">
      <c r="A212" s="221" t="str">
        <f t="shared" si="3"/>
        <v>INDEC-CM - 43240-11</v>
      </c>
      <c r="B212" s="221">
        <v>43240</v>
      </c>
      <c r="C212" s="223" t="s">
        <v>51</v>
      </c>
      <c r="D212" s="221">
        <v>11</v>
      </c>
      <c r="E212" s="220" t="s">
        <v>246</v>
      </c>
    </row>
    <row r="213" spans="1:496" ht="15" customHeight="1" x14ac:dyDescent="0.25">
      <c r="A213" s="221" t="str">
        <f t="shared" si="3"/>
        <v>INDEC-CM - 31600-42</v>
      </c>
      <c r="B213" s="221">
        <v>31600</v>
      </c>
      <c r="C213" s="223" t="s">
        <v>51</v>
      </c>
      <c r="D213" s="221">
        <v>42</v>
      </c>
      <c r="E213" s="224" t="s">
        <v>247</v>
      </c>
    </row>
    <row r="214" spans="1:496" s="227" customFormat="1" ht="15" customHeight="1" x14ac:dyDescent="0.25">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5">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5">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5">
      <c r="A217" s="221" t="str">
        <f t="shared" si="3"/>
        <v>INDEC-CM - 37550-11</v>
      </c>
      <c r="B217" s="221">
        <v>37550</v>
      </c>
      <c r="C217" s="223" t="s">
        <v>51</v>
      </c>
      <c r="D217" s="221">
        <v>11</v>
      </c>
      <c r="E217" s="220" t="s">
        <v>248</v>
      </c>
    </row>
    <row r="218" spans="1:496" ht="15" customHeight="1" x14ac:dyDescent="0.25">
      <c r="A218" s="221" t="str">
        <f t="shared" si="3"/>
        <v>INDEC-CM - 37410-11</v>
      </c>
      <c r="B218" s="221">
        <v>37410</v>
      </c>
      <c r="C218" s="223" t="s">
        <v>51</v>
      </c>
      <c r="D218" s="221">
        <v>11</v>
      </c>
      <c r="E218" s="220" t="s">
        <v>249</v>
      </c>
    </row>
    <row r="219" spans="1:496" ht="15" customHeight="1" x14ac:dyDescent="0.25">
      <c r="A219" s="221" t="str">
        <f t="shared" si="3"/>
        <v>INDEC-CM - 31210-33</v>
      </c>
      <c r="B219" s="221">
        <v>31210</v>
      </c>
      <c r="C219" s="223" t="s">
        <v>51</v>
      </c>
      <c r="D219" s="221">
        <v>33</v>
      </c>
      <c r="E219" s="220" t="s">
        <v>250</v>
      </c>
    </row>
    <row r="220" spans="1:496" ht="15" customHeight="1" x14ac:dyDescent="0.25">
      <c r="A220" s="221" t="str">
        <f t="shared" si="3"/>
        <v>INDEC-CM - 37540-21</v>
      </c>
      <c r="B220" s="221">
        <v>37540</v>
      </c>
      <c r="C220" s="223" t="s">
        <v>51</v>
      </c>
      <c r="D220" s="221">
        <v>21</v>
      </c>
      <c r="E220" s="220" t="s">
        <v>251</v>
      </c>
    </row>
    <row r="223" spans="1:496" ht="15" customHeight="1" x14ac:dyDescent="0.25">
      <c r="A223" s="229"/>
      <c r="B223" s="219" t="s">
        <v>482</v>
      </c>
      <c r="C223" s="229"/>
      <c r="D223" s="230"/>
      <c r="E223" s="229"/>
    </row>
    <row r="224" spans="1:496" ht="15" customHeight="1" x14ac:dyDescent="0.25">
      <c r="A224" s="229"/>
      <c r="B224" s="231"/>
      <c r="C224" s="229"/>
      <c r="D224" s="230"/>
      <c r="E224" s="229"/>
    </row>
    <row r="225" spans="1:5" ht="15" customHeight="1" x14ac:dyDescent="0.25">
      <c r="A225" s="346" t="s">
        <v>318</v>
      </c>
      <c r="B225" s="346" t="s">
        <v>48</v>
      </c>
      <c r="C225" s="346"/>
      <c r="D225" s="346"/>
      <c r="E225" s="346" t="s">
        <v>49</v>
      </c>
    </row>
    <row r="226" spans="1:5" ht="15" customHeight="1" x14ac:dyDescent="0.25">
      <c r="A226" s="346"/>
      <c r="B226" s="346" t="s">
        <v>50</v>
      </c>
      <c r="C226" s="346"/>
      <c r="D226" s="346"/>
      <c r="E226" s="346"/>
    </row>
    <row r="227" spans="1:5" ht="15" customHeight="1" x14ac:dyDescent="0.25">
      <c r="A227" s="221" t="str">
        <f>CONCATENATE(B227,C227,D227)</f>
        <v/>
      </c>
      <c r="B227" s="232"/>
      <c r="C227" s="229"/>
      <c r="D227" s="230"/>
      <c r="E227" s="229"/>
    </row>
    <row r="228" spans="1:5" ht="15" customHeight="1" x14ac:dyDescent="0.25">
      <c r="A228" s="221" t="str">
        <f>CONCATENATE("INDEC-CM - ",B228,C228,D228)</f>
        <v>INDEC-CM - 37370-0</v>
      </c>
      <c r="B228" s="230">
        <v>37370</v>
      </c>
      <c r="C228" s="233" t="s">
        <v>51</v>
      </c>
      <c r="D228" s="230">
        <v>0</v>
      </c>
      <c r="E228" s="229" t="s">
        <v>483</v>
      </c>
    </row>
    <row r="229" spans="1:5" ht="15" customHeight="1" x14ac:dyDescent="0.25">
      <c r="A229" s="221" t="str">
        <f>CONCATENATE("INDEC-CM - ",B229,C229,D229)</f>
        <v>INDEC-CM - 31600-6</v>
      </c>
      <c r="B229" s="230">
        <v>31600</v>
      </c>
      <c r="C229" s="233" t="s">
        <v>51</v>
      </c>
      <c r="D229" s="230">
        <v>6</v>
      </c>
      <c r="E229" s="229" t="s">
        <v>484</v>
      </c>
    </row>
    <row r="230" spans="1:5" ht="15" customHeight="1" x14ac:dyDescent="0.25">
      <c r="A230" s="221" t="str">
        <f>CONCATENATE("INDEC-CM - ",B230,C230,D230)</f>
        <v>INDEC-CM - 41278-0</v>
      </c>
      <c r="B230" s="230">
        <v>41278</v>
      </c>
      <c r="C230" s="233" t="s">
        <v>51</v>
      </c>
      <c r="D230" s="230">
        <v>0</v>
      </c>
      <c r="E230" s="229" t="s">
        <v>485</v>
      </c>
    </row>
    <row r="231" spans="1:5" ht="15" customHeight="1" x14ac:dyDescent="0.25">
      <c r="A231" s="221" t="str">
        <f>CONCATENATE("INDEC-CM - ",B231,C231,D231)</f>
        <v>INDEC-CM - 31600-7</v>
      </c>
      <c r="B231" s="230">
        <v>31600</v>
      </c>
      <c r="C231" s="233" t="s">
        <v>51</v>
      </c>
      <c r="D231" s="230">
        <v>7</v>
      </c>
      <c r="E231" s="229" t="s">
        <v>486</v>
      </c>
    </row>
    <row r="232" spans="1:5" ht="15" customHeight="1" x14ac:dyDescent="0.25">
      <c r="A232" s="221" t="str">
        <f>CONCATENATE("INDEC-CM - ",B232,C232,D232)</f>
        <v>INDEC-CM - 42120-41/42/51</v>
      </c>
      <c r="B232" s="230">
        <v>42120</v>
      </c>
      <c r="C232" s="233" t="s">
        <v>51</v>
      </c>
      <c r="D232" s="230" t="s">
        <v>487</v>
      </c>
      <c r="E232" s="229" t="s">
        <v>488</v>
      </c>
    </row>
    <row r="235" spans="1:5" ht="15" customHeight="1" x14ac:dyDescent="0.25">
      <c r="A235" s="219"/>
      <c r="B235" s="219" t="s">
        <v>490</v>
      </c>
      <c r="C235" s="218"/>
      <c r="D235" s="219"/>
      <c r="E235" s="219"/>
    </row>
    <row r="236" spans="1:5" ht="15" customHeight="1" x14ac:dyDescent="0.25">
      <c r="A236" s="234"/>
      <c r="D236" s="235"/>
    </row>
    <row r="237" spans="1:5" ht="15" customHeight="1" x14ac:dyDescent="0.25">
      <c r="A237" s="346" t="s">
        <v>318</v>
      </c>
      <c r="B237" s="346" t="s">
        <v>48</v>
      </c>
      <c r="C237" s="346"/>
      <c r="D237" s="346"/>
      <c r="E237" s="346" t="s">
        <v>307</v>
      </c>
    </row>
    <row r="238" spans="1:5" ht="15" customHeight="1" x14ac:dyDescent="0.25">
      <c r="A238" s="346"/>
      <c r="B238" s="346"/>
      <c r="C238" s="346"/>
      <c r="D238" s="346"/>
      <c r="E238" s="346"/>
    </row>
    <row r="239" spans="1:5" ht="15" customHeight="1" x14ac:dyDescent="0.25">
      <c r="E239" s="236" t="s">
        <v>255</v>
      </c>
    </row>
    <row r="240" spans="1:5" ht="15" customHeight="1" x14ac:dyDescent="0.25">
      <c r="E240" s="236"/>
    </row>
    <row r="241" spans="1:5" ht="15" customHeight="1" x14ac:dyDescent="0.25">
      <c r="A241" s="234"/>
      <c r="D241" s="235"/>
      <c r="E241" s="218" t="s">
        <v>308</v>
      </c>
    </row>
    <row r="242" spans="1:5" ht="15" customHeight="1" x14ac:dyDescent="0.25">
      <c r="A242" s="234"/>
      <c r="D242" s="235"/>
      <c r="E242" s="218"/>
    </row>
    <row r="243" spans="1:5" ht="15" customHeight="1" x14ac:dyDescent="0.25">
      <c r="B243" s="235"/>
      <c r="E243" s="218" t="s">
        <v>309</v>
      </c>
    </row>
    <row r="244" spans="1:5" ht="15" customHeight="1" x14ac:dyDescent="0.25">
      <c r="A244" s="221" t="str">
        <f>CONCATENATE("INDEC-MO - ",B244,C244,D244)</f>
        <v>INDEC-MO - 51560-11</v>
      </c>
      <c r="B244" s="221">
        <v>51560</v>
      </c>
      <c r="C244" s="220" t="s">
        <v>51</v>
      </c>
      <c r="D244" s="221">
        <v>11</v>
      </c>
      <c r="E244" s="237" t="s">
        <v>1056</v>
      </c>
    </row>
    <row r="245" spans="1:5" ht="15" customHeight="1" x14ac:dyDescent="0.25">
      <c r="A245" s="221" t="str">
        <f>CONCATENATE("INDEC-MO - ",B245,C245,D245)</f>
        <v>INDEC-MO - 51560-12</v>
      </c>
      <c r="B245" s="221">
        <v>51560</v>
      </c>
      <c r="C245" s="220" t="s">
        <v>51</v>
      </c>
      <c r="D245" s="221">
        <v>12</v>
      </c>
      <c r="E245" s="237" t="s">
        <v>1000</v>
      </c>
    </row>
    <row r="246" spans="1:5" ht="15" customHeight="1" x14ac:dyDescent="0.25">
      <c r="A246" s="221" t="str">
        <f>CONCATENATE("INDEC-MO - ",B246,C246,D246)</f>
        <v>INDEC-MO - 51560-13</v>
      </c>
      <c r="B246" s="221">
        <v>51560</v>
      </c>
      <c r="C246" s="220" t="s">
        <v>51</v>
      </c>
      <c r="D246" s="221">
        <v>13</v>
      </c>
      <c r="E246" s="237" t="s">
        <v>1057</v>
      </c>
    </row>
    <row r="247" spans="1:5" ht="15" customHeight="1" x14ac:dyDescent="0.25">
      <c r="A247" s="221" t="str">
        <f>CONCATENATE("INDEC-MO - ",B247,C247,D247)</f>
        <v>INDEC-MO - 51560-14</v>
      </c>
      <c r="B247" s="221">
        <v>51560</v>
      </c>
      <c r="C247" s="220" t="s">
        <v>51</v>
      </c>
      <c r="D247" s="221">
        <v>14</v>
      </c>
      <c r="E247" s="237" t="s">
        <v>611</v>
      </c>
    </row>
    <row r="248" spans="1:5" ht="15" customHeight="1" x14ac:dyDescent="0.25">
      <c r="A248" s="221" t="str">
        <f>CONCATENATE(B248,C248,D248)</f>
        <v/>
      </c>
    </row>
    <row r="249" spans="1:5" ht="15" customHeight="1" x14ac:dyDescent="0.25">
      <c r="A249" s="221" t="str">
        <f>CONCATENATE("INDEC-MO - ",B249,C249,D249)</f>
        <v>INDEC-MO - 51560-32</v>
      </c>
      <c r="B249" s="221">
        <v>51560</v>
      </c>
      <c r="C249" s="220" t="s">
        <v>51</v>
      </c>
      <c r="D249" s="221">
        <v>32</v>
      </c>
      <c r="E249" s="218" t="s">
        <v>310</v>
      </c>
    </row>
    <row r="250" spans="1:5" ht="15" customHeight="1" x14ac:dyDescent="0.25">
      <c r="A250" s="221" t="str">
        <f>CONCATENATE(B250,C250,D250)</f>
        <v/>
      </c>
    </row>
    <row r="251" spans="1:5" ht="15" customHeight="1" x14ac:dyDescent="0.25">
      <c r="A251" s="221" t="str">
        <f>CONCATENATE("INDEC-MO - ",B251,C251,D251)</f>
        <v>INDEC-MO - 81291-1</v>
      </c>
      <c r="B251" s="221">
        <v>81291</v>
      </c>
      <c r="C251" s="220" t="s">
        <v>51</v>
      </c>
      <c r="D251" s="221">
        <v>1</v>
      </c>
      <c r="E251" s="236" t="s">
        <v>311</v>
      </c>
    </row>
    <row r="252" spans="1:5" ht="15" customHeight="1" x14ac:dyDescent="0.25">
      <c r="A252" s="221" t="str">
        <f>CONCATENATE(B252,C252,D252)</f>
        <v/>
      </c>
    </row>
    <row r="253" spans="1:5" ht="15" customHeight="1" x14ac:dyDescent="0.25">
      <c r="A253" s="221" t="str">
        <f>CONCATENATE(B253,C253,D253)</f>
        <v/>
      </c>
      <c r="E253" s="236" t="s">
        <v>312</v>
      </c>
    </row>
    <row r="254" spans="1:5" ht="15" customHeight="1" x14ac:dyDescent="0.25">
      <c r="A254" s="221" t="str">
        <f t="shared" ref="A254:A259" si="4">CONCATENATE("INDEC-MO - ",B254,C254,D254)</f>
        <v>INDEC-MO - 51641-1</v>
      </c>
      <c r="B254" s="221">
        <v>51641</v>
      </c>
      <c r="C254" s="220" t="s">
        <v>51</v>
      </c>
      <c r="D254" s="221">
        <v>1</v>
      </c>
      <c r="E254" s="237" t="s">
        <v>313</v>
      </c>
    </row>
    <row r="255" spans="1:5" ht="15" customHeight="1" x14ac:dyDescent="0.25">
      <c r="A255" s="221" t="str">
        <f t="shared" si="4"/>
        <v>INDEC-MO - 51620-1</v>
      </c>
      <c r="B255" s="221">
        <v>51620</v>
      </c>
      <c r="C255" s="220" t="s">
        <v>51</v>
      </c>
      <c r="D255" s="221">
        <v>1</v>
      </c>
      <c r="E255" s="237" t="s">
        <v>314</v>
      </c>
    </row>
    <row r="256" spans="1:5" ht="15" customHeight="1" x14ac:dyDescent="0.25">
      <c r="A256" s="221" t="str">
        <f t="shared" si="4"/>
        <v>INDEC-MO - 51690-1</v>
      </c>
      <c r="B256" s="221">
        <v>51690</v>
      </c>
      <c r="C256" s="220" t="s">
        <v>51</v>
      </c>
      <c r="D256" s="221">
        <v>1</v>
      </c>
      <c r="E256" s="237" t="s">
        <v>315</v>
      </c>
    </row>
    <row r="257" spans="1:496" ht="15" customHeight="1" x14ac:dyDescent="0.25">
      <c r="A257" s="221" t="str">
        <f t="shared" si="4"/>
        <v>INDEC-MO - 51630-1</v>
      </c>
      <c r="B257" s="221">
        <v>51630</v>
      </c>
      <c r="C257" s="220" t="s">
        <v>51</v>
      </c>
      <c r="D257" s="221">
        <v>1</v>
      </c>
      <c r="E257" s="237" t="s">
        <v>316</v>
      </c>
    </row>
    <row r="258" spans="1:496" s="227" customFormat="1" ht="15" customHeight="1" x14ac:dyDescent="0.25">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5">
      <c r="A259" s="221" t="str">
        <f t="shared" si="4"/>
        <v>INDEC-MO - 51730-1</v>
      </c>
      <c r="B259" s="221">
        <v>51730</v>
      </c>
      <c r="C259" s="220" t="s">
        <v>51</v>
      </c>
      <c r="D259" s="221">
        <v>1</v>
      </c>
      <c r="E259" s="237" t="s">
        <v>317</v>
      </c>
    </row>
    <row r="262" spans="1:496" ht="15" customHeight="1" x14ac:dyDescent="0.25">
      <c r="A262" s="231"/>
      <c r="B262" s="219" t="s">
        <v>491</v>
      </c>
      <c r="C262" s="229"/>
      <c r="D262" s="230"/>
      <c r="E262" s="230"/>
    </row>
    <row r="263" spans="1:496" ht="15" customHeight="1" x14ac:dyDescent="0.25">
      <c r="A263" s="239"/>
      <c r="B263" s="230"/>
      <c r="C263" s="229"/>
      <c r="D263" s="240"/>
      <c r="E263" s="229"/>
    </row>
    <row r="264" spans="1:496" ht="15" customHeight="1" x14ac:dyDescent="0.25">
      <c r="A264" s="346" t="s">
        <v>318</v>
      </c>
      <c r="B264" s="346" t="s">
        <v>48</v>
      </c>
      <c r="C264" s="346"/>
      <c r="D264" s="346"/>
      <c r="E264" s="346" t="s">
        <v>307</v>
      </c>
    </row>
    <row r="265" spans="1:496" ht="15" customHeight="1" x14ac:dyDescent="0.25">
      <c r="A265" s="346"/>
      <c r="B265" s="346"/>
      <c r="C265" s="346"/>
      <c r="D265" s="346"/>
      <c r="E265" s="346"/>
    </row>
    <row r="266" spans="1:496" ht="15" customHeight="1" x14ac:dyDescent="0.25">
      <c r="A266" s="229"/>
      <c r="B266" s="230"/>
      <c r="C266" s="229"/>
      <c r="D266" s="230"/>
      <c r="E266" s="229"/>
    </row>
    <row r="267" spans="1:496" ht="15" customHeight="1" x14ac:dyDescent="0.25">
      <c r="A267" s="221" t="str">
        <f>CONCATENATE("INDEC-MO - ",B267,C267,D267)</f>
        <v>INDEC-MO - 51720-1</v>
      </c>
      <c r="B267" s="221">
        <v>51720</v>
      </c>
      <c r="C267" s="220" t="s">
        <v>51</v>
      </c>
      <c r="D267" s="221">
        <v>1</v>
      </c>
      <c r="E267" s="242" t="s">
        <v>492</v>
      </c>
    </row>
    <row r="268" spans="1:496" ht="15" customHeight="1" x14ac:dyDescent="0.25">
      <c r="A268" s="229"/>
      <c r="B268" s="230"/>
      <c r="C268" s="229"/>
      <c r="D268" s="230"/>
      <c r="E268" s="229"/>
    </row>
    <row r="271" spans="1:496" ht="15" customHeight="1" x14ac:dyDescent="0.25">
      <c r="A271" s="218"/>
      <c r="B271" s="219" t="s">
        <v>319</v>
      </c>
      <c r="C271" s="218"/>
      <c r="D271" s="219"/>
    </row>
    <row r="273" spans="1:496" ht="15" customHeight="1" x14ac:dyDescent="0.25">
      <c r="A273" s="346" t="s">
        <v>318</v>
      </c>
      <c r="B273" s="346" t="s">
        <v>48</v>
      </c>
      <c r="C273" s="346"/>
      <c r="D273" s="346"/>
      <c r="E273" s="346" t="s">
        <v>320</v>
      </c>
    </row>
    <row r="274" spans="1:496" ht="15" customHeight="1" x14ac:dyDescent="0.25">
      <c r="A274" s="346"/>
      <c r="B274" s="346" t="s">
        <v>50</v>
      </c>
      <c r="C274" s="346"/>
      <c r="D274" s="346"/>
      <c r="E274" s="346"/>
    </row>
    <row r="275" spans="1:496" ht="15" customHeight="1" x14ac:dyDescent="0.25">
      <c r="E275" s="222"/>
    </row>
    <row r="276" spans="1:496" ht="15" customHeight="1" x14ac:dyDescent="0.25">
      <c r="A276" s="221" t="str">
        <f t="shared" ref="A276:A283" si="5">CONCATENATE("INDEC-EC - ",B276,C276,D276)</f>
        <v>INDEC-EC - 43520-11</v>
      </c>
      <c r="B276" s="221">
        <v>43520</v>
      </c>
      <c r="C276" s="223" t="s">
        <v>51</v>
      </c>
      <c r="D276" s="221">
        <v>11</v>
      </c>
      <c r="E276" s="237" t="s">
        <v>321</v>
      </c>
    </row>
    <row r="277" spans="1:496" ht="15" customHeight="1" x14ac:dyDescent="0.25">
      <c r="A277" s="221" t="str">
        <f t="shared" si="5"/>
        <v>INDEC-EC - 44440-2</v>
      </c>
      <c r="B277" s="221">
        <v>44440</v>
      </c>
      <c r="C277" s="223" t="s">
        <v>51</v>
      </c>
      <c r="D277" s="221">
        <v>2</v>
      </c>
      <c r="E277" s="237" t="s">
        <v>322</v>
      </c>
    </row>
    <row r="278" spans="1:496" ht="15" customHeight="1" x14ac:dyDescent="0.25">
      <c r="A278" s="221" t="str">
        <f t="shared" si="5"/>
        <v>INDEC-EC - 44221-11</v>
      </c>
      <c r="B278" s="221">
        <v>44221</v>
      </c>
      <c r="C278" s="223" t="s">
        <v>51</v>
      </c>
      <c r="D278" s="221">
        <v>11</v>
      </c>
      <c r="E278" s="237" t="s">
        <v>323</v>
      </c>
    </row>
    <row r="279" spans="1:496" ht="15" customHeight="1" x14ac:dyDescent="0.25">
      <c r="A279" s="221" t="str">
        <f t="shared" si="5"/>
        <v>INDEC-EC - 44221-12</v>
      </c>
      <c r="B279" s="221">
        <v>44221</v>
      </c>
      <c r="C279" s="223" t="s">
        <v>51</v>
      </c>
      <c r="D279" s="221">
        <v>12</v>
      </c>
      <c r="E279" s="237" t="s">
        <v>324</v>
      </c>
    </row>
    <row r="280" spans="1:496" ht="15" customHeight="1" x14ac:dyDescent="0.25">
      <c r="A280" s="221" t="str">
        <f t="shared" si="5"/>
        <v>INDEC-EC - 43520-21</v>
      </c>
      <c r="B280" s="221">
        <v>43520</v>
      </c>
      <c r="C280" s="223" t="s">
        <v>51</v>
      </c>
      <c r="D280" s="221">
        <v>21</v>
      </c>
      <c r="E280" s="237" t="s">
        <v>325</v>
      </c>
    </row>
    <row r="281" spans="1:496" ht="15" customHeight="1" x14ac:dyDescent="0.25">
      <c r="A281" s="221" t="str">
        <f t="shared" si="5"/>
        <v>INDEC-EC - 44231-21</v>
      </c>
      <c r="B281" s="221">
        <v>44231</v>
      </c>
      <c r="C281" s="223" t="s">
        <v>51</v>
      </c>
      <c r="D281" s="221">
        <v>21</v>
      </c>
      <c r="E281" s="237" t="s">
        <v>326</v>
      </c>
    </row>
    <row r="282" spans="1:496" s="227" customFormat="1" ht="15" customHeight="1" x14ac:dyDescent="0.25">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5">
      <c r="A283" s="221" t="str">
        <f t="shared" si="5"/>
        <v>INDEC-EC - 44231-11</v>
      </c>
      <c r="B283" s="221">
        <v>44231</v>
      </c>
      <c r="C283" s="223" t="s">
        <v>51</v>
      </c>
      <c r="D283" s="221">
        <v>11</v>
      </c>
      <c r="E283" s="237" t="s">
        <v>327</v>
      </c>
    </row>
    <row r="286" spans="1:496" ht="15" customHeight="1" x14ac:dyDescent="0.25">
      <c r="A286" s="218"/>
      <c r="B286" s="219" t="s">
        <v>328</v>
      </c>
      <c r="C286" s="218"/>
      <c r="D286" s="219"/>
    </row>
    <row r="288" spans="1:496" ht="15" customHeight="1" x14ac:dyDescent="0.25">
      <c r="A288" s="346" t="s">
        <v>318</v>
      </c>
      <c r="B288" s="346" t="s">
        <v>48</v>
      </c>
      <c r="C288" s="346"/>
      <c r="D288" s="346"/>
      <c r="E288" s="346" t="s">
        <v>329</v>
      </c>
    </row>
    <row r="289" spans="1:5" ht="15" customHeight="1" x14ac:dyDescent="0.25">
      <c r="A289" s="346"/>
      <c r="B289" s="346" t="s">
        <v>50</v>
      </c>
      <c r="C289" s="346"/>
      <c r="D289" s="346"/>
      <c r="E289" s="346"/>
    </row>
    <row r="290" spans="1:5" ht="15" customHeight="1" x14ac:dyDescent="0.25">
      <c r="E290" s="222"/>
    </row>
    <row r="291" spans="1:5" ht="15" customHeight="1" x14ac:dyDescent="0.25">
      <c r="A291" s="221" t="str">
        <f t="shared" ref="A291:A298" si="6">CONCATENATE("INDEC-SA - ",B291,C291,D291)</f>
        <v>INDEC-SA - 83107-1</v>
      </c>
      <c r="B291" s="221">
        <v>83107</v>
      </c>
      <c r="C291" s="220" t="s">
        <v>51</v>
      </c>
      <c r="D291" s="221">
        <v>1</v>
      </c>
      <c r="E291" s="243" t="s">
        <v>330</v>
      </c>
    </row>
    <row r="292" spans="1:5" ht="15" customHeight="1" x14ac:dyDescent="0.25">
      <c r="A292" s="221" t="str">
        <f t="shared" si="6"/>
        <v>INDEC-SA - 71240-21</v>
      </c>
      <c r="B292" s="221">
        <v>71240</v>
      </c>
      <c r="C292" s="220" t="s">
        <v>51</v>
      </c>
      <c r="D292" s="221">
        <v>21</v>
      </c>
      <c r="E292" s="220" t="s">
        <v>331</v>
      </c>
    </row>
    <row r="293" spans="1:5" ht="15" customHeight="1" x14ac:dyDescent="0.25">
      <c r="A293" s="221" t="str">
        <f t="shared" si="6"/>
        <v>INDEC-SA - 71240-31</v>
      </c>
      <c r="B293" s="221">
        <v>71240</v>
      </c>
      <c r="C293" s="220" t="s">
        <v>51</v>
      </c>
      <c r="D293" s="221">
        <v>31</v>
      </c>
      <c r="E293" s="220" t="s">
        <v>332</v>
      </c>
    </row>
    <row r="294" spans="1:5" ht="15" customHeight="1" x14ac:dyDescent="0.25">
      <c r="A294" s="221" t="str">
        <f t="shared" si="6"/>
        <v>INDEC-SA - 71240-11</v>
      </c>
      <c r="B294" s="221">
        <v>71240</v>
      </c>
      <c r="C294" s="220" t="s">
        <v>51</v>
      </c>
      <c r="D294" s="221">
        <v>11</v>
      </c>
      <c r="E294" s="243" t="s">
        <v>333</v>
      </c>
    </row>
    <row r="295" spans="1:5" ht="15" customHeight="1" x14ac:dyDescent="0.25">
      <c r="A295" s="221" t="str">
        <f t="shared" si="6"/>
        <v>INDEC-SA - 74110-11</v>
      </c>
      <c r="B295" s="221">
        <v>74110</v>
      </c>
      <c r="C295" s="220" t="s">
        <v>51</v>
      </c>
      <c r="D295" s="221">
        <v>11</v>
      </c>
      <c r="E295" s="243" t="s">
        <v>334</v>
      </c>
    </row>
    <row r="296" spans="1:5" ht="15" customHeight="1" x14ac:dyDescent="0.25">
      <c r="A296" s="221" t="str">
        <f t="shared" si="6"/>
        <v>INDEC-SA - 71233-11</v>
      </c>
      <c r="B296" s="221">
        <v>71233</v>
      </c>
      <c r="C296" s="220" t="s">
        <v>51</v>
      </c>
      <c r="D296" s="221">
        <v>11</v>
      </c>
      <c r="E296" s="243" t="s">
        <v>335</v>
      </c>
    </row>
    <row r="297" spans="1:5" ht="15" customHeight="1" x14ac:dyDescent="0.25">
      <c r="A297" s="221" t="str">
        <f t="shared" si="6"/>
        <v>INDEC-SA - 51800-11</v>
      </c>
      <c r="B297" s="221">
        <v>51800</v>
      </c>
      <c r="C297" s="220" t="s">
        <v>51</v>
      </c>
      <c r="D297" s="221">
        <v>11</v>
      </c>
      <c r="E297" s="244" t="s">
        <v>336</v>
      </c>
    </row>
    <row r="298" spans="1:5" ht="15" customHeight="1" x14ac:dyDescent="0.25">
      <c r="A298" s="221" t="str">
        <f t="shared" si="6"/>
        <v>INDEC-SA - 51800-21</v>
      </c>
      <c r="B298" s="221">
        <v>51800</v>
      </c>
      <c r="C298" s="220" t="s">
        <v>51</v>
      </c>
      <c r="D298" s="221">
        <v>21</v>
      </c>
      <c r="E298" s="243" t="s">
        <v>337</v>
      </c>
    </row>
    <row r="301" spans="1:5" ht="15" customHeight="1" x14ac:dyDescent="0.25">
      <c r="A301" s="245"/>
      <c r="B301" s="219" t="s">
        <v>450</v>
      </c>
      <c r="C301" s="245"/>
      <c r="D301" s="246"/>
      <c r="E301" s="245"/>
    </row>
    <row r="303" spans="1:5" ht="15" customHeight="1" x14ac:dyDescent="0.25">
      <c r="A303" s="346" t="s">
        <v>318</v>
      </c>
      <c r="B303" s="346" t="s">
        <v>48</v>
      </c>
      <c r="C303" s="346"/>
      <c r="D303" s="346"/>
      <c r="E303" s="346" t="s">
        <v>49</v>
      </c>
    </row>
    <row r="304" spans="1:5" ht="15" customHeight="1" x14ac:dyDescent="0.25">
      <c r="A304" s="346"/>
      <c r="B304" s="346" t="s">
        <v>50</v>
      </c>
      <c r="C304" s="346"/>
      <c r="D304" s="346"/>
      <c r="E304" s="346"/>
    </row>
    <row r="305" spans="1:496" ht="15" customHeight="1" x14ac:dyDescent="0.25">
      <c r="A305" s="222"/>
      <c r="B305" s="222"/>
      <c r="C305" s="222"/>
      <c r="D305" s="222"/>
      <c r="E305" s="222"/>
    </row>
    <row r="306" spans="1:496" ht="15" customHeight="1" x14ac:dyDescent="0.25">
      <c r="A306" s="221" t="str">
        <f t="shared" ref="A306:A369" si="7">CONCATENATE("INDEC-PB - ",B306,C306,D306)</f>
        <v>INDEC-PB - 42120-1</v>
      </c>
      <c r="B306" s="221">
        <v>42120</v>
      </c>
      <c r="C306" s="220" t="s">
        <v>51</v>
      </c>
      <c r="D306" s="221">
        <v>1</v>
      </c>
      <c r="E306" s="247" t="s">
        <v>338</v>
      </c>
    </row>
    <row r="307" spans="1:496" ht="15" customHeight="1" x14ac:dyDescent="0.25">
      <c r="A307" s="221" t="str">
        <f t="shared" si="7"/>
        <v>INDEC-PB - 42120-2</v>
      </c>
      <c r="B307" s="221">
        <v>42120</v>
      </c>
      <c r="C307" s="220" t="s">
        <v>51</v>
      </c>
      <c r="D307" s="221">
        <v>2</v>
      </c>
      <c r="E307" s="247" t="s">
        <v>339</v>
      </c>
    </row>
    <row r="308" spans="1:496" ht="15" customHeight="1" x14ac:dyDescent="0.25">
      <c r="A308" s="221" t="str">
        <f t="shared" si="7"/>
        <v>INDEC-PB - 37910-1</v>
      </c>
      <c r="B308" s="221">
        <v>37910</v>
      </c>
      <c r="C308" s="220" t="s">
        <v>51</v>
      </c>
      <c r="D308" s="221">
        <v>1</v>
      </c>
      <c r="E308" s="247" t="s">
        <v>340</v>
      </c>
    </row>
    <row r="309" spans="1:496" ht="15" customHeight="1" x14ac:dyDescent="0.25">
      <c r="A309" s="221" t="str">
        <f t="shared" si="7"/>
        <v>INDEC-PB - 42921-4</v>
      </c>
      <c r="B309" s="221">
        <v>42921</v>
      </c>
      <c r="C309" s="220" t="s">
        <v>51</v>
      </c>
      <c r="D309" s="221">
        <v>4</v>
      </c>
      <c r="E309" s="247" t="s">
        <v>341</v>
      </c>
    </row>
    <row r="310" spans="1:496" ht="15" customHeight="1" x14ac:dyDescent="0.25">
      <c r="A310" s="221" t="str">
        <f t="shared" si="7"/>
        <v>INDEC-PB - 44251-1</v>
      </c>
      <c r="B310" s="221">
        <v>44251</v>
      </c>
      <c r="C310" s="220" t="s">
        <v>51</v>
      </c>
      <c r="D310" s="221">
        <v>1</v>
      </c>
      <c r="E310" s="247" t="s">
        <v>342</v>
      </c>
    </row>
    <row r="311" spans="1:496" ht="15" customHeight="1" x14ac:dyDescent="0.25">
      <c r="A311" s="221" t="str">
        <f t="shared" si="7"/>
        <v>INDEC-PB - 42922-1</v>
      </c>
      <c r="B311" s="221">
        <v>42922</v>
      </c>
      <c r="C311" s="220" t="s">
        <v>51</v>
      </c>
      <c r="D311" s="221">
        <v>1</v>
      </c>
      <c r="E311" s="247" t="s">
        <v>343</v>
      </c>
    </row>
    <row r="312" spans="1:496" ht="15" customHeight="1" x14ac:dyDescent="0.25">
      <c r="A312" s="221" t="str">
        <f t="shared" si="7"/>
        <v>INDEC-PB - 33380-1</v>
      </c>
      <c r="B312" s="221">
        <v>33380</v>
      </c>
      <c r="C312" s="220" t="s">
        <v>51</v>
      </c>
      <c r="D312" s="221">
        <v>1</v>
      </c>
      <c r="E312" s="247" t="s">
        <v>344</v>
      </c>
    </row>
    <row r="313" spans="1:496" ht="15" customHeight="1" x14ac:dyDescent="0.25">
      <c r="A313" s="221" t="str">
        <f t="shared" si="7"/>
        <v>INDEC-PB - 49229-1</v>
      </c>
      <c r="B313" s="221">
        <v>49229</v>
      </c>
      <c r="C313" s="220" t="s">
        <v>51</v>
      </c>
      <c r="D313" s="221">
        <v>1</v>
      </c>
      <c r="E313" s="247" t="s">
        <v>345</v>
      </c>
    </row>
    <row r="314" spans="1:496" ht="15" customHeight="1" x14ac:dyDescent="0.25">
      <c r="A314" s="221" t="str">
        <f t="shared" si="7"/>
        <v>INDEC-PB - 46420-1</v>
      </c>
      <c r="B314" s="221">
        <v>46420</v>
      </c>
      <c r="C314" s="220" t="s">
        <v>51</v>
      </c>
      <c r="D314" s="221">
        <v>1</v>
      </c>
      <c r="E314" s="247" t="s">
        <v>346</v>
      </c>
    </row>
    <row r="315" spans="1:496" ht="15" customHeight="1" x14ac:dyDescent="0.25">
      <c r="A315" s="221" t="str">
        <f t="shared" si="7"/>
        <v>INDEC-PB - 41263-1</v>
      </c>
      <c r="B315" s="221">
        <v>41263</v>
      </c>
      <c r="C315" s="220" t="s">
        <v>51</v>
      </c>
      <c r="D315" s="221">
        <v>1</v>
      </c>
      <c r="E315" s="247" t="s">
        <v>347</v>
      </c>
    </row>
    <row r="316" spans="1:496" s="227" customFormat="1" ht="15" customHeight="1" x14ac:dyDescent="0.25">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5">
      <c r="A317" s="221" t="str">
        <f t="shared" si="7"/>
        <v>INDEC-PB - 44216-1</v>
      </c>
      <c r="B317" s="221">
        <v>44216</v>
      </c>
      <c r="C317" s="220" t="s">
        <v>51</v>
      </c>
      <c r="D317" s="221">
        <v>1</v>
      </c>
      <c r="E317" s="247" t="s">
        <v>348</v>
      </c>
    </row>
    <row r="318" spans="1:496" ht="15" customHeight="1" x14ac:dyDescent="0.25">
      <c r="A318" s="221" t="str">
        <f t="shared" si="7"/>
        <v>INDEC-PB - 15400-1</v>
      </c>
      <c r="B318" s="221">
        <v>15400</v>
      </c>
      <c r="C318" s="220" t="s">
        <v>51</v>
      </c>
      <c r="D318" s="221">
        <v>1</v>
      </c>
      <c r="E318" s="247" t="s">
        <v>349</v>
      </c>
    </row>
    <row r="319" spans="1:496" ht="15" customHeight="1" x14ac:dyDescent="0.25">
      <c r="A319" s="221" t="str">
        <f t="shared" si="7"/>
        <v>INDEC-PB - 15310-1</v>
      </c>
      <c r="B319" s="221">
        <v>15310</v>
      </c>
      <c r="C319" s="220" t="s">
        <v>51</v>
      </c>
      <c r="D319" s="221">
        <v>1</v>
      </c>
      <c r="E319" s="247" t="s">
        <v>350</v>
      </c>
    </row>
    <row r="320" spans="1:496" s="227" customFormat="1" ht="15" customHeight="1" x14ac:dyDescent="0.25">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5">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5">
      <c r="A322" s="221" t="str">
        <f t="shared" si="7"/>
        <v>INDEC-PB - 49113-1</v>
      </c>
      <c r="B322" s="221">
        <v>49113</v>
      </c>
      <c r="C322" s="220" t="s">
        <v>51</v>
      </c>
      <c r="D322" s="221">
        <v>1</v>
      </c>
      <c r="E322" s="247" t="s">
        <v>351</v>
      </c>
    </row>
    <row r="323" spans="1:496" ht="15" customHeight="1" x14ac:dyDescent="0.25">
      <c r="A323" s="221" t="str">
        <f t="shared" si="7"/>
        <v>INDEC-PB - 36270-1</v>
      </c>
      <c r="B323" s="221">
        <v>36270</v>
      </c>
      <c r="C323" s="220" t="s">
        <v>51</v>
      </c>
      <c r="D323" s="221">
        <v>1</v>
      </c>
      <c r="E323" s="247" t="s">
        <v>352</v>
      </c>
    </row>
    <row r="324" spans="1:496" ht="15" customHeight="1" x14ac:dyDescent="0.25">
      <c r="A324" s="221" t="str">
        <f t="shared" si="7"/>
        <v>INDEC-PB - 46539-1</v>
      </c>
      <c r="B324" s="221">
        <v>46539</v>
      </c>
      <c r="C324" s="220" t="s">
        <v>51</v>
      </c>
      <c r="D324" s="221">
        <v>1</v>
      </c>
      <c r="E324" s="247" t="s">
        <v>353</v>
      </c>
    </row>
    <row r="325" spans="1:496" ht="15" customHeight="1" x14ac:dyDescent="0.25">
      <c r="A325" s="221" t="str">
        <f t="shared" si="7"/>
        <v>INDEC-PB - 37370-1</v>
      </c>
      <c r="B325" s="221">
        <v>37370</v>
      </c>
      <c r="C325" s="220" t="s">
        <v>51</v>
      </c>
      <c r="D325" s="221">
        <v>1</v>
      </c>
      <c r="E325" s="247" t="s">
        <v>354</v>
      </c>
    </row>
    <row r="326" spans="1:496" ht="15" customHeight="1" x14ac:dyDescent="0.25">
      <c r="A326" s="221" t="str">
        <f t="shared" si="7"/>
        <v>INDEC-PB - 35110-4</v>
      </c>
      <c r="B326" s="221">
        <v>35110</v>
      </c>
      <c r="C326" s="220" t="s">
        <v>51</v>
      </c>
      <c r="D326" s="221">
        <v>4</v>
      </c>
      <c r="E326" s="247" t="s">
        <v>355</v>
      </c>
    </row>
    <row r="327" spans="1:496" ht="15" customHeight="1" x14ac:dyDescent="0.25">
      <c r="A327" s="221" t="str">
        <f t="shared" si="7"/>
        <v>INDEC-PB - 41261-1</v>
      </c>
      <c r="B327" s="221">
        <v>41261</v>
      </c>
      <c r="C327" s="220" t="s">
        <v>51</v>
      </c>
      <c r="D327" s="221">
        <v>1</v>
      </c>
      <c r="E327" s="247" t="s">
        <v>356</v>
      </c>
    </row>
    <row r="328" spans="1:496" ht="15" customHeight="1" x14ac:dyDescent="0.25">
      <c r="A328" s="221" t="str">
        <f t="shared" si="7"/>
        <v>INDEC-PB - 36490-6</v>
      </c>
      <c r="B328" s="221">
        <v>36490</v>
      </c>
      <c r="C328" s="220" t="s">
        <v>51</v>
      </c>
      <c r="D328" s="221">
        <v>6</v>
      </c>
      <c r="E328" s="247" t="s">
        <v>357</v>
      </c>
    </row>
    <row r="329" spans="1:496" ht="15" customHeight="1" x14ac:dyDescent="0.25">
      <c r="A329" s="221" t="str">
        <f t="shared" si="7"/>
        <v>INDEC-PB - 42944-1</v>
      </c>
      <c r="B329" s="221">
        <v>42944</v>
      </c>
      <c r="C329" s="220" t="s">
        <v>51</v>
      </c>
      <c r="D329" s="221">
        <v>1</v>
      </c>
      <c r="E329" s="247" t="s">
        <v>358</v>
      </c>
    </row>
    <row r="330" spans="1:496" ht="15" customHeight="1" x14ac:dyDescent="0.25">
      <c r="A330" s="221" t="str">
        <f t="shared" si="7"/>
        <v>INDEC-PB - 42320-1</v>
      </c>
      <c r="B330" s="221">
        <v>42320</v>
      </c>
      <c r="C330" s="220" t="s">
        <v>51</v>
      </c>
      <c r="D330" s="221">
        <v>1</v>
      </c>
      <c r="E330" s="247" t="s">
        <v>359</v>
      </c>
    </row>
    <row r="331" spans="1:496" ht="15" customHeight="1" x14ac:dyDescent="0.25">
      <c r="A331" s="221" t="str">
        <f t="shared" si="7"/>
        <v>INDEC-PB - 37420-1</v>
      </c>
      <c r="B331" s="221">
        <v>37420</v>
      </c>
      <c r="C331" s="220" t="s">
        <v>51</v>
      </c>
      <c r="D331" s="221">
        <v>1</v>
      </c>
      <c r="E331" s="247" t="s">
        <v>360</v>
      </c>
    </row>
    <row r="332" spans="1:496" s="227" customFormat="1" ht="15" customHeight="1" x14ac:dyDescent="0.25">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5">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5">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5">
      <c r="A335" s="221" t="str">
        <f t="shared" si="7"/>
        <v>INDEC-PB - 36320-1</v>
      </c>
      <c r="B335" s="221">
        <v>36320</v>
      </c>
      <c r="C335" s="220" t="s">
        <v>51</v>
      </c>
      <c r="D335" s="221">
        <v>1</v>
      </c>
      <c r="E335" s="247" t="s">
        <v>361</v>
      </c>
    </row>
    <row r="336" spans="1:496" ht="15" customHeight="1" x14ac:dyDescent="0.25">
      <c r="A336" s="221" t="str">
        <f t="shared" si="7"/>
        <v>INDEC-PB - 46220-1</v>
      </c>
      <c r="B336" s="221">
        <v>46220</v>
      </c>
      <c r="C336" s="220" t="s">
        <v>51</v>
      </c>
      <c r="D336" s="221">
        <v>1</v>
      </c>
      <c r="E336" s="247" t="s">
        <v>362</v>
      </c>
    </row>
    <row r="337" spans="1:496" s="227" customFormat="1" ht="15" customHeight="1" x14ac:dyDescent="0.25">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5">
      <c r="A338" s="221" t="str">
        <f t="shared" si="7"/>
        <v>INDEC-PB - 37440-1</v>
      </c>
      <c r="B338" s="221">
        <v>37440</v>
      </c>
      <c r="C338" s="220" t="s">
        <v>51</v>
      </c>
      <c r="D338" s="221">
        <v>1</v>
      </c>
      <c r="E338" s="247" t="s">
        <v>363</v>
      </c>
    </row>
    <row r="339" spans="1:496" ht="15" customHeight="1" x14ac:dyDescent="0.25">
      <c r="A339" s="221" t="str">
        <f t="shared" si="7"/>
        <v>INDEC-PB - 42992-1</v>
      </c>
      <c r="B339" s="221">
        <v>42992</v>
      </c>
      <c r="C339" s="220" t="s">
        <v>51</v>
      </c>
      <c r="D339" s="221">
        <v>1</v>
      </c>
      <c r="E339" s="247" t="s">
        <v>364</v>
      </c>
    </row>
    <row r="340" spans="1:496" ht="15" customHeight="1" x14ac:dyDescent="0.25">
      <c r="A340" s="221" t="str">
        <f t="shared" si="7"/>
        <v>INDEC-PB - 42999-2</v>
      </c>
      <c r="B340" s="221">
        <v>42999</v>
      </c>
      <c r="C340" s="220" t="s">
        <v>51</v>
      </c>
      <c r="D340" s="221">
        <v>2</v>
      </c>
      <c r="E340" s="247" t="s">
        <v>365</v>
      </c>
    </row>
    <row r="341" spans="1:496" ht="15" customHeight="1" x14ac:dyDescent="0.25">
      <c r="A341" s="221" t="str">
        <f t="shared" si="7"/>
        <v>INDEC-PB - 42944-2</v>
      </c>
      <c r="B341" s="221">
        <v>42944</v>
      </c>
      <c r="C341" s="220" t="s">
        <v>51</v>
      </c>
      <c r="D341" s="221">
        <v>2</v>
      </c>
      <c r="E341" s="247" t="s">
        <v>366</v>
      </c>
    </row>
    <row r="342" spans="1:496" ht="15" customHeight="1" x14ac:dyDescent="0.25">
      <c r="A342" s="221" t="str">
        <f t="shared" si="7"/>
        <v>INDEC-PB - 43230-1</v>
      </c>
      <c r="B342" s="221">
        <v>43230</v>
      </c>
      <c r="C342" s="220" t="s">
        <v>51</v>
      </c>
      <c r="D342" s="221">
        <v>1</v>
      </c>
      <c r="E342" s="247" t="s">
        <v>367</v>
      </c>
    </row>
    <row r="343" spans="1:496" ht="15" customHeight="1" x14ac:dyDescent="0.25">
      <c r="A343" s="221" t="str">
        <f t="shared" si="7"/>
        <v>INDEC-PB - 46340-1</v>
      </c>
      <c r="B343" s="221">
        <v>46340</v>
      </c>
      <c r="C343" s="220" t="s">
        <v>51</v>
      </c>
      <c r="D343" s="221">
        <v>1</v>
      </c>
      <c r="E343" s="247" t="s">
        <v>368</v>
      </c>
    </row>
    <row r="344" spans="1:496" s="227" customFormat="1" ht="15" customHeight="1" x14ac:dyDescent="0.25">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5">
      <c r="A345" s="221" t="str">
        <f t="shared" si="7"/>
        <v>INDEC-PB - 42190-2</v>
      </c>
      <c r="B345" s="221">
        <v>42190</v>
      </c>
      <c r="C345" s="220" t="s">
        <v>51</v>
      </c>
      <c r="D345" s="221">
        <v>2</v>
      </c>
      <c r="E345" s="247" t="s">
        <v>369</v>
      </c>
    </row>
    <row r="346" spans="1:496" ht="15" customHeight="1" x14ac:dyDescent="0.25">
      <c r="A346" s="221" t="str">
        <f t="shared" si="7"/>
        <v>INDEC-PB - 36990-2</v>
      </c>
      <c r="B346" s="221">
        <v>36990</v>
      </c>
      <c r="C346" s="220" t="s">
        <v>51</v>
      </c>
      <c r="D346" s="221">
        <v>2</v>
      </c>
      <c r="E346" s="247" t="s">
        <v>370</v>
      </c>
    </row>
    <row r="347" spans="1:496" s="227" customFormat="1" ht="15" customHeight="1" x14ac:dyDescent="0.25">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5">
      <c r="A348" s="221" t="str">
        <f t="shared" si="7"/>
        <v>INDEC-PB - 32600-1</v>
      </c>
      <c r="B348" s="221">
        <v>32600</v>
      </c>
      <c r="C348" s="220" t="s">
        <v>51</v>
      </c>
      <c r="D348" s="221">
        <v>1</v>
      </c>
      <c r="E348" s="247" t="s">
        <v>371</v>
      </c>
    </row>
    <row r="349" spans="1:496" ht="15" customHeight="1" x14ac:dyDescent="0.25">
      <c r="A349" s="221" t="str">
        <f t="shared" si="7"/>
        <v>INDEC-PB - 36111-3</v>
      </c>
      <c r="B349" s="221">
        <v>36111</v>
      </c>
      <c r="C349" s="220" t="s">
        <v>51</v>
      </c>
      <c r="D349" s="221">
        <v>3</v>
      </c>
      <c r="E349" s="247" t="s">
        <v>372</v>
      </c>
    </row>
    <row r="350" spans="1:496" ht="15" customHeight="1" x14ac:dyDescent="0.25">
      <c r="A350" s="221" t="str">
        <f t="shared" si="7"/>
        <v>INDEC-PB - 36111-2</v>
      </c>
      <c r="B350" s="221">
        <v>36111</v>
      </c>
      <c r="C350" s="220" t="s">
        <v>51</v>
      </c>
      <c r="D350" s="221">
        <v>2</v>
      </c>
      <c r="E350" s="247" t="s">
        <v>373</v>
      </c>
    </row>
    <row r="351" spans="1:496" ht="15" customHeight="1" x14ac:dyDescent="0.25">
      <c r="A351" s="221" t="str">
        <f t="shared" si="7"/>
        <v>INDEC-PB - 36111-1</v>
      </c>
      <c r="B351" s="221">
        <v>36111</v>
      </c>
      <c r="C351" s="220" t="s">
        <v>51</v>
      </c>
      <c r="D351" s="221">
        <v>1</v>
      </c>
      <c r="E351" s="247" t="s">
        <v>374</v>
      </c>
    </row>
    <row r="352" spans="1:496" ht="15" customHeight="1" x14ac:dyDescent="0.25">
      <c r="A352" s="221" t="str">
        <f t="shared" si="7"/>
        <v>INDEC-PB - 42921-1</v>
      </c>
      <c r="B352" s="221">
        <v>42921</v>
      </c>
      <c r="C352" s="220" t="s">
        <v>51</v>
      </c>
      <c r="D352" s="221">
        <v>1</v>
      </c>
      <c r="E352" s="247" t="s">
        <v>375</v>
      </c>
    </row>
    <row r="353" spans="1:496" s="227" customFormat="1" ht="15" customHeight="1" x14ac:dyDescent="0.25">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5">
      <c r="A354" s="221" t="str">
        <f t="shared" si="7"/>
        <v>INDEC-PB - 49129-1</v>
      </c>
      <c r="B354" s="221">
        <v>49129</v>
      </c>
      <c r="C354" s="220" t="s">
        <v>51</v>
      </c>
      <c r="D354" s="221">
        <v>1</v>
      </c>
      <c r="E354" s="247" t="s">
        <v>376</v>
      </c>
    </row>
    <row r="355" spans="1:496" ht="15" customHeight="1" x14ac:dyDescent="0.25">
      <c r="A355" s="221" t="str">
        <f t="shared" si="7"/>
        <v>INDEC-PB - 43220-1</v>
      </c>
      <c r="B355" s="221">
        <v>43220</v>
      </c>
      <c r="C355" s="220" t="s">
        <v>51</v>
      </c>
      <c r="D355" s="221">
        <v>1</v>
      </c>
      <c r="E355" s="247" t="s">
        <v>377</v>
      </c>
    </row>
    <row r="356" spans="1:496" ht="15" customHeight="1" x14ac:dyDescent="0.25">
      <c r="A356" s="221" t="str">
        <f t="shared" si="7"/>
        <v>INDEC-PB - 35110-1</v>
      </c>
      <c r="B356" s="221">
        <v>35110</v>
      </c>
      <c r="C356" s="220" t="s">
        <v>51</v>
      </c>
      <c r="D356" s="221">
        <v>1</v>
      </c>
      <c r="E356" s="247" t="s">
        <v>378</v>
      </c>
    </row>
    <row r="357" spans="1:496" ht="15" customHeight="1" x14ac:dyDescent="0.25">
      <c r="A357" s="221" t="str">
        <f t="shared" si="7"/>
        <v>INDEC-PB - 17100-1</v>
      </c>
      <c r="B357" s="221">
        <v>17100</v>
      </c>
      <c r="C357" s="220" t="s">
        <v>51</v>
      </c>
      <c r="D357" s="221">
        <v>1</v>
      </c>
      <c r="E357" s="247" t="s">
        <v>379</v>
      </c>
    </row>
    <row r="358" spans="1:496" ht="15" customHeight="1" x14ac:dyDescent="0.25">
      <c r="A358" s="221" t="str">
        <f t="shared" si="7"/>
        <v>INDEC-PB - 49129-3</v>
      </c>
      <c r="B358" s="221">
        <v>49129</v>
      </c>
      <c r="C358" s="220" t="s">
        <v>51</v>
      </c>
      <c r="D358" s="221">
        <v>3</v>
      </c>
      <c r="E358" s="247" t="s">
        <v>380</v>
      </c>
    </row>
    <row r="359" spans="1:496" ht="15" customHeight="1" x14ac:dyDescent="0.25">
      <c r="A359" s="221" t="str">
        <f t="shared" si="7"/>
        <v>INDEC-PB - 35110-2</v>
      </c>
      <c r="B359" s="221">
        <v>35110</v>
      </c>
      <c r="C359" s="220" t="s">
        <v>51</v>
      </c>
      <c r="D359" s="221">
        <v>2</v>
      </c>
      <c r="E359" s="247" t="s">
        <v>381</v>
      </c>
    </row>
    <row r="360" spans="1:496" ht="15" customHeight="1" x14ac:dyDescent="0.25">
      <c r="A360" s="221" t="str">
        <f t="shared" si="7"/>
        <v>INDEC-PB - 37129-1</v>
      </c>
      <c r="B360" s="221">
        <v>37129</v>
      </c>
      <c r="C360" s="220" t="s">
        <v>51</v>
      </c>
      <c r="D360" s="221">
        <v>1</v>
      </c>
      <c r="E360" s="247" t="s">
        <v>382</v>
      </c>
    </row>
    <row r="361" spans="1:496" ht="15" customHeight="1" x14ac:dyDescent="0.25">
      <c r="A361" s="221" t="str">
        <f t="shared" si="7"/>
        <v>INDEC-PB - 36490-4</v>
      </c>
      <c r="B361" s="221">
        <v>36490</v>
      </c>
      <c r="C361" s="220" t="s">
        <v>51</v>
      </c>
      <c r="D361" s="221">
        <v>4</v>
      </c>
      <c r="E361" s="247" t="s">
        <v>383</v>
      </c>
    </row>
    <row r="362" spans="1:496" ht="15" customHeight="1" x14ac:dyDescent="0.25">
      <c r="A362" s="221" t="str">
        <f t="shared" si="7"/>
        <v>INDEC-PB - 33370-1</v>
      </c>
      <c r="B362" s="221">
        <v>33370</v>
      </c>
      <c r="C362" s="220" t="s">
        <v>51</v>
      </c>
      <c r="D362" s="221">
        <v>1</v>
      </c>
      <c r="E362" s="247" t="s">
        <v>384</v>
      </c>
    </row>
    <row r="363" spans="1:496" ht="15" customHeight="1" x14ac:dyDescent="0.25">
      <c r="A363" s="221" t="str">
        <f t="shared" si="7"/>
        <v>INDEC-PB - 12020-1</v>
      </c>
      <c r="B363" s="221">
        <v>12020</v>
      </c>
      <c r="C363" s="220" t="s">
        <v>51</v>
      </c>
      <c r="D363" s="221">
        <v>1</v>
      </c>
      <c r="E363" s="247" t="s">
        <v>385</v>
      </c>
    </row>
    <row r="364" spans="1:496" ht="15" customHeight="1" x14ac:dyDescent="0.25">
      <c r="A364" s="221" t="str">
        <f t="shared" si="7"/>
        <v>INDEC-PB - 33360-1</v>
      </c>
      <c r="B364" s="221">
        <v>33360</v>
      </c>
      <c r="C364" s="220" t="s">
        <v>51</v>
      </c>
      <c r="D364" s="221">
        <v>1</v>
      </c>
      <c r="E364" s="247" t="s">
        <v>386</v>
      </c>
    </row>
    <row r="365" spans="1:496" ht="15" customHeight="1" x14ac:dyDescent="0.25">
      <c r="A365" s="221" t="str">
        <f t="shared" si="7"/>
        <v>INDEC-PB - 33410-1</v>
      </c>
      <c r="B365" s="221">
        <v>33410</v>
      </c>
      <c r="C365" s="220" t="s">
        <v>51</v>
      </c>
      <c r="D365" s="221">
        <v>1</v>
      </c>
      <c r="E365" s="247" t="s">
        <v>387</v>
      </c>
    </row>
    <row r="366" spans="1:496" ht="15" customHeight="1" x14ac:dyDescent="0.25">
      <c r="A366" s="221" t="str">
        <f t="shared" si="7"/>
        <v>INDEC-PB - 42911-1</v>
      </c>
      <c r="B366" s="221">
        <v>42911</v>
      </c>
      <c r="C366" s="220" t="s">
        <v>51</v>
      </c>
      <c r="D366" s="221">
        <v>1</v>
      </c>
      <c r="E366" s="247" t="s">
        <v>388</v>
      </c>
    </row>
    <row r="367" spans="1:496" ht="15" customHeight="1" x14ac:dyDescent="0.25">
      <c r="A367" s="221" t="str">
        <f t="shared" si="7"/>
        <v>INDEC-PB - 46113-1</v>
      </c>
      <c r="B367" s="221">
        <v>46113</v>
      </c>
      <c r="C367" s="220" t="s">
        <v>51</v>
      </c>
      <c r="D367" s="221">
        <v>1</v>
      </c>
      <c r="E367" s="247" t="s">
        <v>389</v>
      </c>
    </row>
    <row r="368" spans="1:496" ht="15" customHeight="1" x14ac:dyDescent="0.25">
      <c r="A368" s="221" t="str">
        <f t="shared" si="7"/>
        <v>INDEC-PB - 42921-2</v>
      </c>
      <c r="B368" s="221">
        <v>42921</v>
      </c>
      <c r="C368" s="220" t="s">
        <v>51</v>
      </c>
      <c r="D368" s="221">
        <v>2</v>
      </c>
      <c r="E368" s="247" t="s">
        <v>390</v>
      </c>
    </row>
    <row r="369" spans="1:496" ht="15" customHeight="1" x14ac:dyDescent="0.25">
      <c r="A369" s="221" t="str">
        <f t="shared" si="7"/>
        <v>INDEC-PB - 37990-1</v>
      </c>
      <c r="B369" s="221">
        <v>37990</v>
      </c>
      <c r="C369" s="220" t="s">
        <v>51</v>
      </c>
      <c r="D369" s="221">
        <v>1</v>
      </c>
      <c r="E369" s="247" t="s">
        <v>391</v>
      </c>
    </row>
    <row r="370" spans="1:496" ht="15" customHeight="1" x14ac:dyDescent="0.25">
      <c r="A370" s="221" t="str">
        <f t="shared" ref="A370:A425" si="8">CONCATENATE("INDEC-PB - ",B370,C370,D370)</f>
        <v>INDEC-PB - 41242-1</v>
      </c>
      <c r="B370" s="221">
        <v>41242</v>
      </c>
      <c r="C370" s="220" t="s">
        <v>51</v>
      </c>
      <c r="D370" s="221">
        <v>1</v>
      </c>
      <c r="E370" s="247" t="s">
        <v>392</v>
      </c>
    </row>
    <row r="371" spans="1:496" ht="15" customHeight="1" x14ac:dyDescent="0.25">
      <c r="A371" s="221" t="str">
        <f t="shared" si="8"/>
        <v>INDEC-PB - 37510-1</v>
      </c>
      <c r="B371" s="221">
        <v>37510</v>
      </c>
      <c r="C371" s="220" t="s">
        <v>51</v>
      </c>
      <c r="D371" s="221">
        <v>1</v>
      </c>
      <c r="E371" s="247" t="s">
        <v>393</v>
      </c>
    </row>
    <row r="372" spans="1:496" ht="15" customHeight="1" x14ac:dyDescent="0.25">
      <c r="A372" s="221" t="str">
        <f t="shared" si="8"/>
        <v>INDEC-PB - 44440-1</v>
      </c>
      <c r="B372" s="221">
        <v>44440</v>
      </c>
      <c r="C372" s="220" t="s">
        <v>51</v>
      </c>
      <c r="D372" s="221">
        <v>1</v>
      </c>
      <c r="E372" s="247" t="s">
        <v>394</v>
      </c>
    </row>
    <row r="373" spans="1:496" ht="15" customHeight="1" x14ac:dyDescent="0.25">
      <c r="A373" s="221" t="str">
        <f t="shared" si="8"/>
        <v>INDEC-PB - 35110-5</v>
      </c>
      <c r="B373" s="221">
        <v>35110</v>
      </c>
      <c r="C373" s="220" t="s">
        <v>51</v>
      </c>
      <c r="D373" s="221">
        <v>5</v>
      </c>
      <c r="E373" s="247" t="s">
        <v>395</v>
      </c>
    </row>
    <row r="374" spans="1:496" ht="15" customHeight="1" x14ac:dyDescent="0.25">
      <c r="A374" s="221" t="str">
        <f t="shared" si="8"/>
        <v>INDEC-PB - 46212-1</v>
      </c>
      <c r="B374" s="221">
        <v>46212</v>
      </c>
      <c r="C374" s="220" t="s">
        <v>51</v>
      </c>
      <c r="D374" s="221">
        <v>1</v>
      </c>
      <c r="E374" s="247" t="s">
        <v>396</v>
      </c>
    </row>
    <row r="375" spans="1:496" s="227" customFormat="1" ht="15" customHeight="1" x14ac:dyDescent="0.25">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5">
      <c r="A376" s="221" t="str">
        <f t="shared" si="8"/>
        <v>INDEC-PB - 37350-1</v>
      </c>
      <c r="B376" s="221">
        <v>37350</v>
      </c>
      <c r="C376" s="220" t="s">
        <v>51</v>
      </c>
      <c r="D376" s="221">
        <v>1</v>
      </c>
      <c r="E376" s="247" t="s">
        <v>397</v>
      </c>
    </row>
    <row r="377" spans="1:496" ht="15" customHeight="1" x14ac:dyDescent="0.25">
      <c r="A377" s="221" t="str">
        <f t="shared" si="8"/>
        <v>INDEC-PB - 37320-1</v>
      </c>
      <c r="B377" s="221">
        <v>37320</v>
      </c>
      <c r="C377" s="220" t="s">
        <v>51</v>
      </c>
      <c r="D377" s="221">
        <v>1</v>
      </c>
      <c r="E377" s="247" t="s">
        <v>398</v>
      </c>
    </row>
    <row r="378" spans="1:496" ht="15" customHeight="1" x14ac:dyDescent="0.25">
      <c r="A378" s="221" t="str">
        <f t="shared" si="8"/>
        <v>INDEC-PB - 41532-11</v>
      </c>
      <c r="B378" s="221">
        <v>41532</v>
      </c>
      <c r="C378" s="220" t="s">
        <v>51</v>
      </c>
      <c r="D378" s="221">
        <v>11</v>
      </c>
      <c r="E378" s="247" t="s">
        <v>399</v>
      </c>
    </row>
    <row r="379" spans="1:496" ht="15" customHeight="1" x14ac:dyDescent="0.25">
      <c r="A379" s="221" t="str">
        <f t="shared" si="8"/>
        <v>INDEC-PB - 41532-1</v>
      </c>
      <c r="B379" s="221">
        <v>41532</v>
      </c>
      <c r="C379" s="220" t="s">
        <v>51</v>
      </c>
      <c r="D379" s="221">
        <v>1</v>
      </c>
      <c r="E379" s="247" t="s">
        <v>400</v>
      </c>
    </row>
    <row r="380" spans="1:496" ht="15" customHeight="1" x14ac:dyDescent="0.25">
      <c r="A380" s="221" t="str">
        <f t="shared" si="8"/>
        <v>INDEC-PB - 31430-1</v>
      </c>
      <c r="B380" s="221">
        <v>31430</v>
      </c>
      <c r="C380" s="220" t="s">
        <v>51</v>
      </c>
      <c r="D380" s="221">
        <v>1</v>
      </c>
      <c r="E380" s="247" t="s">
        <v>401</v>
      </c>
    </row>
    <row r="381" spans="1:496" ht="15" customHeight="1" x14ac:dyDescent="0.25">
      <c r="A381" s="221" t="str">
        <f t="shared" si="8"/>
        <v>INDEC-PB - 31100-1</v>
      </c>
      <c r="B381" s="221">
        <v>31100</v>
      </c>
      <c r="C381" s="220" t="s">
        <v>51</v>
      </c>
      <c r="D381" s="221">
        <v>1</v>
      </c>
      <c r="E381" s="247" t="s">
        <v>402</v>
      </c>
    </row>
    <row r="382" spans="1:496" ht="15" customHeight="1" x14ac:dyDescent="0.25">
      <c r="A382" s="221" t="str">
        <f t="shared" si="8"/>
        <v>INDEC-PB - 31420-1</v>
      </c>
      <c r="B382" s="221">
        <v>31420</v>
      </c>
      <c r="C382" s="220" t="s">
        <v>51</v>
      </c>
      <c r="D382" s="221">
        <v>1</v>
      </c>
      <c r="E382" s="247" t="s">
        <v>403</v>
      </c>
    </row>
    <row r="383" spans="1:496" ht="15" customHeight="1" x14ac:dyDescent="0.25">
      <c r="A383" s="221" t="str">
        <f t="shared" si="8"/>
        <v>INDEC-PB - 31420-2</v>
      </c>
      <c r="B383" s="221">
        <v>31420</v>
      </c>
      <c r="C383" s="220" t="s">
        <v>51</v>
      </c>
      <c r="D383" s="221">
        <v>2</v>
      </c>
      <c r="E383" s="247" t="s">
        <v>404</v>
      </c>
    </row>
    <row r="384" spans="1:496" s="227" customFormat="1" ht="15" customHeight="1" x14ac:dyDescent="0.25">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5">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5">
      <c r="A386" s="221" t="str">
        <f t="shared" si="8"/>
        <v>INDEC-PB - 44430-1</v>
      </c>
      <c r="B386" s="221">
        <v>44430</v>
      </c>
      <c r="C386" s="220" t="s">
        <v>51</v>
      </c>
      <c r="D386" s="221">
        <v>1</v>
      </c>
      <c r="E386" s="247" t="s">
        <v>405</v>
      </c>
    </row>
    <row r="387" spans="1:496" ht="15" customHeight="1" x14ac:dyDescent="0.25">
      <c r="A387" s="221" t="str">
        <f t="shared" si="8"/>
        <v>INDEC-PB - 37930-1</v>
      </c>
      <c r="B387" s="221">
        <v>37930</v>
      </c>
      <c r="C387" s="220" t="s">
        <v>51</v>
      </c>
      <c r="D387" s="221">
        <v>1</v>
      </c>
      <c r="E387" s="247" t="s">
        <v>406</v>
      </c>
    </row>
    <row r="388" spans="1:496" ht="15" customHeight="1" x14ac:dyDescent="0.25">
      <c r="A388" s="221" t="str">
        <f t="shared" si="8"/>
        <v>INDEC-PB - 37330-1</v>
      </c>
      <c r="B388" s="221">
        <v>37330</v>
      </c>
      <c r="C388" s="220" t="s">
        <v>51</v>
      </c>
      <c r="D388" s="221">
        <v>1</v>
      </c>
      <c r="E388" s="247" t="s">
        <v>407</v>
      </c>
    </row>
    <row r="389" spans="1:496" ht="15" customHeight="1" x14ac:dyDescent="0.25">
      <c r="A389" s="221" t="str">
        <f t="shared" si="8"/>
        <v>INDEC-PB - 37540-1</v>
      </c>
      <c r="B389" s="221">
        <v>37540</v>
      </c>
      <c r="C389" s="220" t="s">
        <v>51</v>
      </c>
      <c r="D389" s="221">
        <v>1</v>
      </c>
      <c r="E389" s="247" t="s">
        <v>408</v>
      </c>
    </row>
    <row r="390" spans="1:496" ht="15" customHeight="1" x14ac:dyDescent="0.25">
      <c r="A390" s="221" t="str">
        <f t="shared" si="8"/>
        <v>INDEC-PB - 43121-1</v>
      </c>
      <c r="B390" s="221">
        <v>43121</v>
      </c>
      <c r="C390" s="220" t="s">
        <v>51</v>
      </c>
      <c r="D390" s="221">
        <v>1</v>
      </c>
      <c r="E390" s="247" t="s">
        <v>409</v>
      </c>
    </row>
    <row r="391" spans="1:496" ht="15" customHeight="1" x14ac:dyDescent="0.25">
      <c r="A391" s="221" t="str">
        <f t="shared" si="8"/>
        <v>INDEC-PB - 46112-1</v>
      </c>
      <c r="B391" s="221">
        <v>46112</v>
      </c>
      <c r="C391" s="220" t="s">
        <v>51</v>
      </c>
      <c r="D391" s="221">
        <v>1</v>
      </c>
      <c r="E391" s="247" t="s">
        <v>410</v>
      </c>
    </row>
    <row r="392" spans="1:496" s="227" customFormat="1" ht="15" customHeight="1" x14ac:dyDescent="0.25">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5">
      <c r="A393" s="221" t="str">
        <f t="shared" si="8"/>
        <v>INDEC-PB - 49911-1</v>
      </c>
      <c r="B393" s="221">
        <v>49911</v>
      </c>
      <c r="C393" s="220" t="s">
        <v>51</v>
      </c>
      <c r="D393" s="221">
        <v>1</v>
      </c>
      <c r="E393" s="247" t="s">
        <v>411</v>
      </c>
    </row>
    <row r="394" spans="1:496" ht="15" customHeight="1" x14ac:dyDescent="0.25">
      <c r="A394" s="221" t="str">
        <f t="shared" si="8"/>
        <v>INDEC-PB - 33310-1</v>
      </c>
      <c r="B394" s="221">
        <v>33310</v>
      </c>
      <c r="C394" s="220" t="s">
        <v>51</v>
      </c>
      <c r="D394" s="221">
        <v>1</v>
      </c>
      <c r="E394" s="247" t="s">
        <v>412</v>
      </c>
    </row>
    <row r="395" spans="1:496" ht="15" customHeight="1" x14ac:dyDescent="0.25">
      <c r="A395" s="221" t="str">
        <f t="shared" si="8"/>
        <v>INDEC-PB - 32129-1</v>
      </c>
      <c r="B395" s="221">
        <v>32129</v>
      </c>
      <c r="C395" s="220" t="s">
        <v>51</v>
      </c>
      <c r="D395" s="221">
        <v>1</v>
      </c>
      <c r="E395" s="247" t="s">
        <v>413</v>
      </c>
    </row>
    <row r="396" spans="1:496" ht="15" customHeight="1" x14ac:dyDescent="0.25">
      <c r="A396" s="221" t="str">
        <f t="shared" si="8"/>
        <v>INDEC-PB - 37990-2</v>
      </c>
      <c r="B396" s="221">
        <v>37990</v>
      </c>
      <c r="C396" s="220" t="s">
        <v>51</v>
      </c>
      <c r="D396" s="221">
        <v>2</v>
      </c>
      <c r="E396" s="247" t="s">
        <v>414</v>
      </c>
    </row>
    <row r="397" spans="1:496" ht="15" customHeight="1" x14ac:dyDescent="0.25">
      <c r="A397" s="221" t="str">
        <f t="shared" si="8"/>
        <v>INDEC-PB - 41251-1</v>
      </c>
      <c r="B397" s="221">
        <v>41251</v>
      </c>
      <c r="C397" s="220" t="s">
        <v>51</v>
      </c>
      <c r="D397" s="221">
        <v>1</v>
      </c>
      <c r="E397" s="247" t="s">
        <v>415</v>
      </c>
    </row>
    <row r="398" spans="1:496" ht="15" customHeight="1" x14ac:dyDescent="0.25">
      <c r="A398" s="221" t="str">
        <f t="shared" si="8"/>
        <v>INDEC-PB - 12010-1</v>
      </c>
      <c r="B398" s="221">
        <v>12010</v>
      </c>
      <c r="C398" s="220" t="s">
        <v>51</v>
      </c>
      <c r="D398" s="221">
        <v>1</v>
      </c>
      <c r="E398" s="247" t="s">
        <v>416</v>
      </c>
    </row>
    <row r="399" spans="1:496" ht="15" customHeight="1" x14ac:dyDescent="0.25">
      <c r="A399" s="221" t="str">
        <f t="shared" si="8"/>
        <v>INDEC-PB - 15320-1</v>
      </c>
      <c r="B399" s="221">
        <v>15320</v>
      </c>
      <c r="C399" s="220" t="s">
        <v>51</v>
      </c>
      <c r="D399" s="221">
        <v>1</v>
      </c>
      <c r="E399" s="247" t="s">
        <v>417</v>
      </c>
    </row>
    <row r="400" spans="1:496" ht="15" customHeight="1" x14ac:dyDescent="0.25">
      <c r="A400" s="221" t="str">
        <f t="shared" si="8"/>
        <v>INDEC-PB - 41116-1</v>
      </c>
      <c r="B400" s="221">
        <v>41116</v>
      </c>
      <c r="C400" s="220" t="s">
        <v>51</v>
      </c>
      <c r="D400" s="221">
        <v>1</v>
      </c>
      <c r="E400" s="247" t="s">
        <v>418</v>
      </c>
    </row>
    <row r="401" spans="1:496" ht="15" customHeight="1" x14ac:dyDescent="0.25">
      <c r="A401" s="221" t="str">
        <f t="shared" si="8"/>
        <v>INDEC-PB - 42999-1</v>
      </c>
      <c r="B401" s="221">
        <v>42999</v>
      </c>
      <c r="C401" s="220" t="s">
        <v>51</v>
      </c>
      <c r="D401" s="221">
        <v>1</v>
      </c>
      <c r="E401" s="247" t="s">
        <v>419</v>
      </c>
    </row>
    <row r="402" spans="1:496" ht="15" customHeight="1" x14ac:dyDescent="0.25">
      <c r="A402" s="221" t="str">
        <f t="shared" si="8"/>
        <v>INDEC-PB - 35110-3</v>
      </c>
      <c r="B402" s="221">
        <v>35110</v>
      </c>
      <c r="C402" s="220" t="s">
        <v>51</v>
      </c>
      <c r="D402" s="221">
        <v>3</v>
      </c>
      <c r="E402" s="247" t="s">
        <v>420</v>
      </c>
    </row>
    <row r="403" spans="1:496" ht="15" customHeight="1" x14ac:dyDescent="0.25">
      <c r="A403" s="221" t="str">
        <f t="shared" si="8"/>
        <v>INDEC-PB - 34740-6</v>
      </c>
      <c r="B403" s="221">
        <v>34740</v>
      </c>
      <c r="C403" s="220" t="s">
        <v>51</v>
      </c>
      <c r="D403" s="221">
        <v>6</v>
      </c>
      <c r="E403" s="247" t="s">
        <v>421</v>
      </c>
    </row>
    <row r="404" spans="1:496" ht="15" customHeight="1" x14ac:dyDescent="0.25">
      <c r="A404" s="221" t="str">
        <f t="shared" si="8"/>
        <v>INDEC-PB - 34730-1</v>
      </c>
      <c r="B404" s="221">
        <v>34730</v>
      </c>
      <c r="C404" s="220" t="s">
        <v>51</v>
      </c>
      <c r="D404" s="221">
        <v>1</v>
      </c>
      <c r="E404" s="247" t="s">
        <v>422</v>
      </c>
    </row>
    <row r="405" spans="1:496" s="227" customFormat="1" ht="15" customHeight="1" x14ac:dyDescent="0.25">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5">
      <c r="A406" s="221" t="str">
        <f t="shared" si="8"/>
        <v>INDEC-PB - 34710-1</v>
      </c>
      <c r="B406" s="221">
        <v>34710</v>
      </c>
      <c r="C406" s="220" t="s">
        <v>51</v>
      </c>
      <c r="D406" s="221">
        <v>1</v>
      </c>
      <c r="E406" s="247" t="s">
        <v>423</v>
      </c>
    </row>
    <row r="407" spans="1:496" ht="15" customHeight="1" x14ac:dyDescent="0.25">
      <c r="A407" s="221" t="str">
        <f t="shared" si="8"/>
        <v>INDEC-PB - 41530-1</v>
      </c>
      <c r="B407" s="221">
        <v>41530</v>
      </c>
      <c r="C407" s="220" t="s">
        <v>51</v>
      </c>
      <c r="D407" s="221">
        <v>1</v>
      </c>
      <c r="E407" s="247" t="s">
        <v>424</v>
      </c>
    </row>
    <row r="408" spans="1:496" ht="15" customHeight="1" x14ac:dyDescent="0.25">
      <c r="A408" s="221" t="str">
        <f t="shared" si="8"/>
        <v>INDEC-PB - 41510-1</v>
      </c>
      <c r="B408" s="221">
        <v>41510</v>
      </c>
      <c r="C408" s="220" t="s">
        <v>51</v>
      </c>
      <c r="D408" s="221">
        <v>1</v>
      </c>
      <c r="E408" s="247" t="s">
        <v>425</v>
      </c>
    </row>
    <row r="409" spans="1:496" ht="15" customHeight="1" x14ac:dyDescent="0.25">
      <c r="A409" s="221" t="str">
        <f t="shared" si="8"/>
        <v>INDEC-PB - 31600-2</v>
      </c>
      <c r="B409" s="221">
        <v>31600</v>
      </c>
      <c r="C409" s="220" t="s">
        <v>51</v>
      </c>
      <c r="D409" s="221">
        <v>2</v>
      </c>
      <c r="E409" s="247" t="s">
        <v>426</v>
      </c>
    </row>
    <row r="410" spans="1:496" ht="15" customHeight="1" x14ac:dyDescent="0.25">
      <c r="A410" s="221" t="str">
        <f t="shared" si="8"/>
        <v>INDEC-PB - 49129-2</v>
      </c>
      <c r="B410" s="221">
        <v>49129</v>
      </c>
      <c r="C410" s="220" t="s">
        <v>51</v>
      </c>
      <c r="D410" s="221">
        <v>2</v>
      </c>
      <c r="E410" s="247" t="s">
        <v>427</v>
      </c>
    </row>
    <row r="411" spans="1:496" ht="15" customHeight="1" x14ac:dyDescent="0.25">
      <c r="A411" s="221" t="str">
        <f t="shared" si="8"/>
        <v>INDEC-PB - 34740-1</v>
      </c>
      <c r="B411" s="221">
        <v>34740</v>
      </c>
      <c r="C411" s="220" t="s">
        <v>51</v>
      </c>
      <c r="D411" s="221">
        <v>1</v>
      </c>
      <c r="E411" s="247" t="s">
        <v>428</v>
      </c>
    </row>
    <row r="412" spans="1:496" s="227" customFormat="1" ht="15" customHeight="1" x14ac:dyDescent="0.25">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5">
      <c r="A413" s="221" t="str">
        <f t="shared" si="8"/>
        <v>INDEC-PB - 44240-1</v>
      </c>
      <c r="B413" s="221">
        <v>44240</v>
      </c>
      <c r="C413" s="220" t="s">
        <v>51</v>
      </c>
      <c r="D413" s="221">
        <v>1</v>
      </c>
      <c r="E413" s="247" t="s">
        <v>429</v>
      </c>
    </row>
    <row r="414" spans="1:496" ht="15" customHeight="1" x14ac:dyDescent="0.25">
      <c r="A414" s="221" t="str">
        <f t="shared" si="8"/>
        <v>INDEC-PB - 33500-1</v>
      </c>
      <c r="B414" s="221">
        <v>33500</v>
      </c>
      <c r="C414" s="220" t="s">
        <v>51</v>
      </c>
      <c r="D414" s="221">
        <v>1</v>
      </c>
      <c r="E414" s="247" t="s">
        <v>430</v>
      </c>
    </row>
    <row r="415" spans="1:496" ht="15" customHeight="1" x14ac:dyDescent="0.25">
      <c r="A415" s="221" t="str">
        <f t="shared" si="8"/>
        <v>INDEC-PB - 44214-1</v>
      </c>
      <c r="B415" s="221">
        <v>44214</v>
      </c>
      <c r="C415" s="220" t="s">
        <v>51</v>
      </c>
      <c r="D415" s="221">
        <v>1</v>
      </c>
      <c r="E415" s="247" t="s">
        <v>431</v>
      </c>
    </row>
    <row r="416" spans="1:496" ht="15" customHeight="1" x14ac:dyDescent="0.25">
      <c r="A416" s="221" t="str">
        <f t="shared" si="8"/>
        <v>INDEC-PB - 37350-2</v>
      </c>
      <c r="B416" s="221">
        <v>37350</v>
      </c>
      <c r="C416" s="220" t="s">
        <v>51</v>
      </c>
      <c r="D416" s="221">
        <v>2</v>
      </c>
      <c r="E416" s="247" t="s">
        <v>432</v>
      </c>
    </row>
    <row r="417" spans="1:496" ht="15" customHeight="1" x14ac:dyDescent="0.25">
      <c r="A417" s="221" t="str">
        <f t="shared" si="8"/>
        <v>INDEC-PB - 42943-1</v>
      </c>
      <c r="B417" s="221">
        <v>42943</v>
      </c>
      <c r="C417" s="220" t="s">
        <v>51</v>
      </c>
      <c r="D417" s="221">
        <v>1</v>
      </c>
      <c r="E417" s="247" t="s">
        <v>433</v>
      </c>
    </row>
    <row r="418" spans="1:496" ht="15" customHeight="1" x14ac:dyDescent="0.25">
      <c r="A418" s="221" t="str">
        <f t="shared" si="8"/>
        <v>INDEC-PB - 36990-1</v>
      </c>
      <c r="B418" s="221">
        <v>36990</v>
      </c>
      <c r="C418" s="220" t="s">
        <v>51</v>
      </c>
      <c r="D418" s="221">
        <v>1</v>
      </c>
      <c r="E418" s="247" t="s">
        <v>434</v>
      </c>
    </row>
    <row r="419" spans="1:496" ht="15" customHeight="1" x14ac:dyDescent="0.25">
      <c r="A419" s="221" t="str">
        <f t="shared" si="8"/>
        <v>INDEC-PB - 46121-1</v>
      </c>
      <c r="B419" s="221">
        <v>46121</v>
      </c>
      <c r="C419" s="220" t="s">
        <v>51</v>
      </c>
      <c r="D419" s="221">
        <v>1</v>
      </c>
      <c r="E419" s="247" t="s">
        <v>435</v>
      </c>
    </row>
    <row r="420" spans="1:496" ht="15" customHeight="1" x14ac:dyDescent="0.25">
      <c r="A420" s="221" t="str">
        <f t="shared" si="8"/>
        <v>INDEC-PB - 49115-1</v>
      </c>
      <c r="B420" s="221">
        <v>49115</v>
      </c>
      <c r="C420" s="220" t="s">
        <v>51</v>
      </c>
      <c r="D420" s="221">
        <v>1</v>
      </c>
      <c r="E420" s="247" t="s">
        <v>436</v>
      </c>
    </row>
    <row r="421" spans="1:496" s="227" customFormat="1" ht="15" customHeight="1" x14ac:dyDescent="0.25">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5">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5">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5">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5">
      <c r="A425" s="221" t="str">
        <f t="shared" si="8"/>
        <v>INDEC-PB - 15200-1</v>
      </c>
      <c r="B425" s="221">
        <v>15200</v>
      </c>
      <c r="C425" s="220" t="s">
        <v>51</v>
      </c>
      <c r="D425" s="221">
        <v>1</v>
      </c>
      <c r="E425" s="247" t="s">
        <v>437</v>
      </c>
    </row>
    <row r="426" spans="1:496" ht="15" customHeight="1" x14ac:dyDescent="0.25">
      <c r="A426" s="249"/>
      <c r="E426" s="250"/>
    </row>
    <row r="427" spans="1:496" ht="15" customHeight="1" x14ac:dyDescent="0.25">
      <c r="A427" s="251"/>
      <c r="E427" s="250" t="s">
        <v>438</v>
      </c>
    </row>
    <row r="428" spans="1:496" ht="15" customHeight="1" x14ac:dyDescent="0.25">
      <c r="A428" s="221" t="str">
        <f t="shared" ref="A428:A445" si="9">CONCATENATE("INDEC-PB - ",B428,C428,D428)</f>
        <v>INDEC-PB - 94920-1</v>
      </c>
      <c r="B428" s="221">
        <v>94920</v>
      </c>
      <c r="C428" s="220" t="s">
        <v>51</v>
      </c>
      <c r="D428" s="221">
        <v>1</v>
      </c>
      <c r="E428" s="247" t="s">
        <v>439</v>
      </c>
    </row>
    <row r="429" spans="1:496" ht="15" customHeight="1" x14ac:dyDescent="0.25">
      <c r="A429" s="221" t="str">
        <f t="shared" si="9"/>
        <v>INDEC-PB - 91223-1</v>
      </c>
      <c r="B429" s="221">
        <v>91223</v>
      </c>
      <c r="C429" s="220" t="s">
        <v>51</v>
      </c>
      <c r="D429" s="221">
        <v>1</v>
      </c>
      <c r="E429" s="247" t="s">
        <v>440</v>
      </c>
    </row>
    <row r="430" spans="1:496" ht="15" customHeight="1" x14ac:dyDescent="0.25">
      <c r="A430" s="221" t="str">
        <f t="shared" si="9"/>
        <v>INDEC-PB - 91211-11</v>
      </c>
      <c r="B430" s="221">
        <v>91211</v>
      </c>
      <c r="C430" s="220" t="s">
        <v>51</v>
      </c>
      <c r="D430" s="221">
        <v>11</v>
      </c>
      <c r="E430" s="247" t="s">
        <v>441</v>
      </c>
    </row>
    <row r="431" spans="1:496" ht="15" customHeight="1" x14ac:dyDescent="0.25">
      <c r="A431" s="221" t="str">
        <f t="shared" si="9"/>
        <v>INDEC-PB - 91211-1</v>
      </c>
      <c r="B431" s="221">
        <v>91211</v>
      </c>
      <c r="C431" s="220" t="s">
        <v>51</v>
      </c>
      <c r="D431" s="221">
        <v>1</v>
      </c>
      <c r="E431" s="247" t="s">
        <v>442</v>
      </c>
    </row>
    <row r="432" spans="1:496" s="227" customFormat="1" ht="15" customHeight="1" x14ac:dyDescent="0.25">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5">
      <c r="A433" s="221" t="str">
        <f t="shared" si="9"/>
        <v>INDEC-PB - 91547-1</v>
      </c>
      <c r="B433" s="221">
        <v>91547</v>
      </c>
      <c r="C433" s="220" t="s">
        <v>51</v>
      </c>
      <c r="D433" s="221">
        <v>1</v>
      </c>
      <c r="E433" s="247" t="s">
        <v>443</v>
      </c>
    </row>
    <row r="434" spans="1:496" ht="15" customHeight="1" x14ac:dyDescent="0.25">
      <c r="A434" s="221" t="str">
        <f t="shared" si="9"/>
        <v>INDEC-PB - 81100-1</v>
      </c>
      <c r="B434" s="221">
        <v>81100</v>
      </c>
      <c r="C434" s="220" t="s">
        <v>51</v>
      </c>
      <c r="D434" s="221">
        <v>1</v>
      </c>
      <c r="E434" s="247" t="s">
        <v>444</v>
      </c>
    </row>
    <row r="435" spans="1:496" s="227" customFormat="1" ht="15" customHeight="1" x14ac:dyDescent="0.25">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5">
      <c r="A436" s="221" t="str">
        <f t="shared" si="9"/>
        <v>INDEC-PB - 94214-1</v>
      </c>
      <c r="B436" s="221">
        <v>94214</v>
      </c>
      <c r="C436" s="220" t="s">
        <v>51</v>
      </c>
      <c r="D436" s="221">
        <v>1</v>
      </c>
      <c r="E436" s="247" t="s">
        <v>445</v>
      </c>
    </row>
    <row r="437" spans="1:496" ht="15" customHeight="1" x14ac:dyDescent="0.25">
      <c r="A437" s="221" t="str">
        <f t="shared" si="9"/>
        <v>INDEC-PB - 94216-1</v>
      </c>
      <c r="B437" s="221">
        <v>94216</v>
      </c>
      <c r="C437" s="220" t="s">
        <v>51</v>
      </c>
      <c r="D437" s="221">
        <v>1</v>
      </c>
      <c r="E437" s="247" t="s">
        <v>446</v>
      </c>
    </row>
    <row r="438" spans="1:496" s="227" customFormat="1" ht="15" customHeight="1" x14ac:dyDescent="0.25">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5">
      <c r="A439" s="221" t="str">
        <f t="shared" si="9"/>
        <v>INDEC-PB - 82129-1</v>
      </c>
      <c r="B439" s="221">
        <v>82129</v>
      </c>
      <c r="C439" s="220" t="s">
        <v>51</v>
      </c>
      <c r="D439" s="221">
        <v>1</v>
      </c>
      <c r="E439" s="247" t="s">
        <v>447</v>
      </c>
    </row>
    <row r="440" spans="1:496" s="227" customFormat="1" ht="15" customHeight="1" x14ac:dyDescent="0.25">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5">
      <c r="A441" s="221" t="str">
        <f t="shared" si="9"/>
        <v>INDEC-PB - 93310-1</v>
      </c>
      <c r="B441" s="221">
        <v>93310</v>
      </c>
      <c r="C441" s="220" t="s">
        <v>51</v>
      </c>
      <c r="D441" s="221">
        <v>1</v>
      </c>
      <c r="E441" s="247" t="s">
        <v>448</v>
      </c>
    </row>
    <row r="442" spans="1:496" s="227" customFormat="1" ht="15" customHeight="1" x14ac:dyDescent="0.25">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5">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5">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5">
      <c r="A445" s="221" t="str">
        <f t="shared" si="9"/>
        <v>INDEC-PB - 85490-1</v>
      </c>
      <c r="B445" s="221">
        <v>85490</v>
      </c>
      <c r="C445" s="220" t="s">
        <v>51</v>
      </c>
      <c r="D445" s="221">
        <v>1</v>
      </c>
      <c r="E445" s="247" t="s">
        <v>449</v>
      </c>
    </row>
    <row r="448" spans="1:496" ht="15" customHeight="1" x14ac:dyDescent="0.25">
      <c r="A448" s="247"/>
      <c r="B448" s="219" t="s">
        <v>451</v>
      </c>
      <c r="C448" s="252"/>
      <c r="D448" s="253"/>
    </row>
    <row r="449" spans="1:5" ht="15" customHeight="1" x14ac:dyDescent="0.25">
      <c r="A449" s="247"/>
      <c r="B449" s="231"/>
      <c r="C449" s="252"/>
      <c r="D449" s="253"/>
    </row>
    <row r="450" spans="1:5" ht="15" customHeight="1" x14ac:dyDescent="0.25">
      <c r="A450" s="346" t="s">
        <v>318</v>
      </c>
      <c r="B450" s="346" t="s">
        <v>452</v>
      </c>
      <c r="C450" s="346"/>
      <c r="D450" s="346"/>
      <c r="E450" s="346" t="s">
        <v>49</v>
      </c>
    </row>
    <row r="451" spans="1:5" ht="15" customHeight="1" x14ac:dyDescent="0.25">
      <c r="A451" s="346"/>
      <c r="B451" s="346" t="s">
        <v>453</v>
      </c>
      <c r="C451" s="346"/>
      <c r="D451" s="346"/>
      <c r="E451" s="346"/>
    </row>
    <row r="452" spans="1:5" ht="15" customHeight="1" x14ac:dyDescent="0.25">
      <c r="B452" s="230"/>
      <c r="C452" s="253"/>
      <c r="D452" s="253"/>
      <c r="E452" s="254"/>
    </row>
    <row r="453" spans="1:5" ht="15" customHeight="1" x14ac:dyDescent="0.25">
      <c r="B453" s="230"/>
      <c r="C453" s="253"/>
      <c r="D453" s="253"/>
      <c r="E453" s="250" t="s">
        <v>454</v>
      </c>
    </row>
    <row r="454" spans="1:5" ht="15" customHeight="1" x14ac:dyDescent="0.25">
      <c r="A454" s="221" t="str">
        <f t="shared" ref="A454:A474" si="10">CONCATENATE("INDEC-PB - ",B454,C454,D454)</f>
        <v>INDEC-PB - 2811-1</v>
      </c>
      <c r="B454" s="253">
        <v>2811</v>
      </c>
      <c r="C454" s="220" t="s">
        <v>51</v>
      </c>
      <c r="D454" s="221">
        <v>1</v>
      </c>
      <c r="E454" s="229" t="s">
        <v>455</v>
      </c>
    </row>
    <row r="455" spans="1:5" ht="15" customHeight="1" x14ac:dyDescent="0.25">
      <c r="A455" s="221" t="str">
        <f t="shared" si="10"/>
        <v>INDEC-PB - 2710-1</v>
      </c>
      <c r="B455" s="253">
        <v>2710</v>
      </c>
      <c r="C455" s="220" t="s">
        <v>51</v>
      </c>
      <c r="D455" s="221">
        <v>1</v>
      </c>
      <c r="E455" s="229" t="s">
        <v>456</v>
      </c>
    </row>
    <row r="456" spans="1:5" ht="15" customHeight="1" x14ac:dyDescent="0.25">
      <c r="A456" s="221" t="str">
        <f t="shared" si="10"/>
        <v>INDEC-PB - 2922-1</v>
      </c>
      <c r="B456" s="253">
        <v>2922</v>
      </c>
      <c r="C456" s="220" t="s">
        <v>51</v>
      </c>
      <c r="D456" s="221">
        <v>1</v>
      </c>
      <c r="E456" s="229" t="s">
        <v>457</v>
      </c>
    </row>
    <row r="457" spans="1:5" ht="15" customHeight="1" x14ac:dyDescent="0.25">
      <c r="A457" s="221" t="str">
        <f t="shared" si="10"/>
        <v>INDEC-PB - 2691-</v>
      </c>
      <c r="B457" s="253">
        <v>2691</v>
      </c>
      <c r="C457" s="220" t="s">
        <v>51</v>
      </c>
      <c r="E457" s="229" t="s">
        <v>458</v>
      </c>
    </row>
    <row r="458" spans="1:5" ht="15" customHeight="1" x14ac:dyDescent="0.25">
      <c r="A458" s="221" t="str">
        <f t="shared" si="10"/>
        <v>INDEC-PB - 2695-</v>
      </c>
      <c r="B458" s="253">
        <v>2695</v>
      </c>
      <c r="C458" s="220" t="s">
        <v>51</v>
      </c>
      <c r="E458" s="229" t="s">
        <v>459</v>
      </c>
    </row>
    <row r="459" spans="1:5" ht="15" customHeight="1" x14ac:dyDescent="0.25">
      <c r="A459" s="221" t="str">
        <f t="shared" si="10"/>
        <v>INDEC-PB - 3410-2</v>
      </c>
      <c r="B459" s="253">
        <v>3410</v>
      </c>
      <c r="C459" s="220" t="s">
        <v>51</v>
      </c>
      <c r="D459" s="221">
        <v>2</v>
      </c>
      <c r="E459" s="229" t="s">
        <v>460</v>
      </c>
    </row>
    <row r="460" spans="1:5" ht="15" customHeight="1" x14ac:dyDescent="0.25">
      <c r="A460" s="221" t="str">
        <f t="shared" si="10"/>
        <v>INDEC-PB - 2520-1</v>
      </c>
      <c r="B460" s="253">
        <v>2520</v>
      </c>
      <c r="C460" s="220" t="s">
        <v>51</v>
      </c>
      <c r="D460" s="221">
        <v>1</v>
      </c>
      <c r="E460" s="247" t="s">
        <v>461</v>
      </c>
    </row>
    <row r="461" spans="1:5" ht="15" customHeight="1" x14ac:dyDescent="0.25">
      <c r="A461" s="221" t="str">
        <f t="shared" si="10"/>
        <v>INDEC-PB - 2413-3</v>
      </c>
      <c r="B461" s="253">
        <v>2413</v>
      </c>
      <c r="C461" s="220" t="s">
        <v>51</v>
      </c>
      <c r="D461" s="221">
        <v>3</v>
      </c>
      <c r="E461" s="247" t="s">
        <v>462</v>
      </c>
    </row>
    <row r="462" spans="1:5" ht="15" customHeight="1" x14ac:dyDescent="0.25">
      <c r="A462" s="221" t="str">
        <f t="shared" si="10"/>
        <v>INDEC-PB - 2519-1</v>
      </c>
      <c r="B462" s="253">
        <v>2519</v>
      </c>
      <c r="C462" s="220" t="s">
        <v>51</v>
      </c>
      <c r="D462" s="221">
        <v>1</v>
      </c>
      <c r="E462" s="247" t="s">
        <v>463</v>
      </c>
    </row>
    <row r="463" spans="1:5" ht="15" customHeight="1" x14ac:dyDescent="0.25">
      <c r="A463" s="221" t="str">
        <f t="shared" si="10"/>
        <v>INDEC-PB - 2520-3</v>
      </c>
      <c r="B463" s="253">
        <v>2520</v>
      </c>
      <c r="C463" s="220" t="s">
        <v>51</v>
      </c>
      <c r="D463" s="221">
        <v>3</v>
      </c>
      <c r="E463" s="247" t="s">
        <v>464</v>
      </c>
    </row>
    <row r="464" spans="1:5" ht="15" customHeight="1" x14ac:dyDescent="0.25">
      <c r="A464" s="221" t="str">
        <f t="shared" si="10"/>
        <v>INDEC-PB - 2022-1</v>
      </c>
      <c r="B464" s="253">
        <v>2022</v>
      </c>
      <c r="C464" s="220" t="s">
        <v>51</v>
      </c>
      <c r="D464" s="221">
        <v>1</v>
      </c>
      <c r="E464" s="247" t="s">
        <v>465</v>
      </c>
    </row>
    <row r="465" spans="1:5" ht="15" customHeight="1" x14ac:dyDescent="0.25">
      <c r="A465" s="221" t="str">
        <f t="shared" si="10"/>
        <v>INDEC-PB - 2511-1</v>
      </c>
      <c r="B465" s="253">
        <v>2511</v>
      </c>
      <c r="C465" s="220" t="s">
        <v>51</v>
      </c>
      <c r="D465" s="221">
        <v>1</v>
      </c>
      <c r="E465" s="247" t="s">
        <v>466</v>
      </c>
    </row>
    <row r="466" spans="1:5" ht="15" customHeight="1" x14ac:dyDescent="0.25">
      <c r="A466" s="221" t="str">
        <f t="shared" si="10"/>
        <v>INDEC-PB - 2899-</v>
      </c>
      <c r="B466" s="253">
        <v>2899</v>
      </c>
      <c r="C466" s="220" t="s">
        <v>51</v>
      </c>
      <c r="E466" s="247" t="s">
        <v>467</v>
      </c>
    </row>
    <row r="467" spans="1:5" ht="15" customHeight="1" x14ac:dyDescent="0.25">
      <c r="A467" s="221" t="str">
        <f t="shared" si="10"/>
        <v>INDEC-PB - 3110-1</v>
      </c>
      <c r="B467" s="253">
        <v>3110</v>
      </c>
      <c r="C467" s="220" t="s">
        <v>51</v>
      </c>
      <c r="D467" s="221">
        <v>1</v>
      </c>
      <c r="E467" s="247" t="s">
        <v>468</v>
      </c>
    </row>
    <row r="468" spans="1:5" ht="15" customHeight="1" x14ac:dyDescent="0.25">
      <c r="A468" s="221" t="str">
        <f t="shared" si="10"/>
        <v>INDEC-PB - 2320-1</v>
      </c>
      <c r="B468" s="253">
        <v>2320</v>
      </c>
      <c r="C468" s="220" t="s">
        <v>51</v>
      </c>
      <c r="D468" s="221">
        <v>1</v>
      </c>
      <c r="E468" s="247" t="s">
        <v>469</v>
      </c>
    </row>
    <row r="469" spans="1:5" ht="15" customHeight="1" x14ac:dyDescent="0.25">
      <c r="A469" s="221" t="str">
        <f t="shared" si="10"/>
        <v>INDEC-PB - 2924-1</v>
      </c>
      <c r="B469" s="253">
        <v>2924</v>
      </c>
      <c r="C469" s="220" t="s">
        <v>51</v>
      </c>
      <c r="D469" s="221">
        <v>1</v>
      </c>
      <c r="E469" s="247" t="s">
        <v>470</v>
      </c>
    </row>
    <row r="470" spans="1:5" ht="15" customHeight="1" x14ac:dyDescent="0.25">
      <c r="A470" s="221" t="str">
        <f t="shared" si="10"/>
        <v>INDEC-PB - 2692-1</v>
      </c>
      <c r="B470" s="253">
        <v>2692</v>
      </c>
      <c r="C470" s="220" t="s">
        <v>51</v>
      </c>
      <c r="D470" s="221">
        <v>1</v>
      </c>
      <c r="E470" s="247" t="s">
        <v>471</v>
      </c>
    </row>
    <row r="471" spans="1:5" ht="15" customHeight="1" x14ac:dyDescent="0.25">
      <c r="A471" s="221" t="str">
        <f t="shared" si="10"/>
        <v>INDEC-PB - 3410-</v>
      </c>
      <c r="B471" s="253">
        <v>3410</v>
      </c>
      <c r="C471" s="220" t="s">
        <v>51</v>
      </c>
      <c r="E471" s="247" t="s">
        <v>472</v>
      </c>
    </row>
    <row r="472" spans="1:5" ht="15" customHeight="1" x14ac:dyDescent="0.25">
      <c r="A472" s="221" t="str">
        <f t="shared" si="10"/>
        <v>INDEC-PB - 2413-1</v>
      </c>
      <c r="B472" s="253">
        <v>2413</v>
      </c>
      <c r="C472" s="220" t="s">
        <v>51</v>
      </c>
      <c r="D472" s="221">
        <v>1</v>
      </c>
      <c r="E472" s="247" t="s">
        <v>473</v>
      </c>
    </row>
    <row r="473" spans="1:5" ht="15" customHeight="1" x14ac:dyDescent="0.25">
      <c r="A473" s="221" t="str">
        <f t="shared" si="10"/>
        <v>INDEC-PB - 291-</v>
      </c>
      <c r="B473" s="253">
        <v>291</v>
      </c>
      <c r="C473" s="220" t="s">
        <v>51</v>
      </c>
      <c r="E473" s="229" t="s">
        <v>474</v>
      </c>
    </row>
    <row r="474" spans="1:5" ht="15" customHeight="1" x14ac:dyDescent="0.25">
      <c r="A474" s="221" t="str">
        <f t="shared" si="10"/>
        <v>INDEC-PB - 2610-1</v>
      </c>
      <c r="B474" s="253">
        <v>2610</v>
      </c>
      <c r="C474" s="220" t="s">
        <v>51</v>
      </c>
      <c r="D474" s="221">
        <v>1</v>
      </c>
      <c r="E474" s="229" t="s">
        <v>475</v>
      </c>
    </row>
    <row r="475" spans="1:5" ht="15" customHeight="1" x14ac:dyDescent="0.25">
      <c r="A475" s="253"/>
      <c r="B475" s="232"/>
      <c r="C475" s="252"/>
      <c r="E475" s="229"/>
    </row>
    <row r="476" spans="1:5" ht="15" customHeight="1" x14ac:dyDescent="0.25">
      <c r="A476" s="253"/>
      <c r="B476" s="232"/>
      <c r="C476" s="252"/>
      <c r="E476" s="250" t="s">
        <v>438</v>
      </c>
    </row>
    <row r="477" spans="1:5" ht="15" customHeight="1" x14ac:dyDescent="0.25">
      <c r="A477" s="221" t="str">
        <f t="shared" ref="A477:A482" si="11">CONCATENATE("INDEC-PB - ",B477,C477,D477)</f>
        <v>INDEC-PB - 2710-1</v>
      </c>
      <c r="B477" s="253">
        <v>2710</v>
      </c>
      <c r="C477" s="220" t="s">
        <v>51</v>
      </c>
      <c r="D477" s="253">
        <v>1</v>
      </c>
      <c r="E477" s="229" t="s">
        <v>476</v>
      </c>
    </row>
    <row r="478" spans="1:5" ht="15" customHeight="1" x14ac:dyDescent="0.25">
      <c r="A478" s="221" t="str">
        <f t="shared" si="11"/>
        <v>INDEC-PB - 2720-1</v>
      </c>
      <c r="B478" s="253">
        <v>2720</v>
      </c>
      <c r="C478" s="220" t="s">
        <v>51</v>
      </c>
      <c r="D478" s="253">
        <v>1</v>
      </c>
      <c r="E478" s="229" t="s">
        <v>477</v>
      </c>
    </row>
    <row r="479" spans="1:5" ht="15" customHeight="1" x14ac:dyDescent="0.25">
      <c r="A479" s="221" t="str">
        <f t="shared" si="11"/>
        <v>INDEC-PB - 2922-1</v>
      </c>
      <c r="B479" s="253">
        <v>2922</v>
      </c>
      <c r="C479" s="220" t="s">
        <v>51</v>
      </c>
      <c r="D479" s="253">
        <v>1</v>
      </c>
      <c r="E479" s="229" t="s">
        <v>478</v>
      </c>
    </row>
    <row r="480" spans="1:5" ht="15" customHeight="1" x14ac:dyDescent="0.25">
      <c r="A480" s="221" t="str">
        <f t="shared" si="11"/>
        <v>INDEC-PB - 2913-1</v>
      </c>
      <c r="B480" s="253">
        <v>2913</v>
      </c>
      <c r="C480" s="220" t="s">
        <v>51</v>
      </c>
      <c r="D480" s="253">
        <v>1</v>
      </c>
      <c r="E480" s="229" t="s">
        <v>479</v>
      </c>
    </row>
    <row r="481" spans="1:5" ht="15" customHeight="1" x14ac:dyDescent="0.25">
      <c r="A481" s="221" t="str">
        <f t="shared" si="11"/>
        <v>INDEC-PB - 2413-11</v>
      </c>
      <c r="B481" s="253">
        <v>2413</v>
      </c>
      <c r="C481" s="220" t="s">
        <v>51</v>
      </c>
      <c r="D481" s="253">
        <v>11</v>
      </c>
      <c r="E481" s="229" t="s">
        <v>480</v>
      </c>
    </row>
    <row r="482" spans="1:5" ht="15" customHeight="1" x14ac:dyDescent="0.25">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5">
      <c r="A487" s="222"/>
      <c r="B487" s="346" t="s">
        <v>252</v>
      </c>
      <c r="C487" s="222"/>
      <c r="D487" s="222"/>
      <c r="E487" s="346" t="s">
        <v>253</v>
      </c>
    </row>
    <row r="488" spans="1:5" ht="15" customHeight="1" x14ac:dyDescent="0.25">
      <c r="A488" s="222"/>
      <c r="B488" s="346"/>
      <c r="C488" s="222"/>
      <c r="D488" s="222"/>
      <c r="E488" s="346"/>
    </row>
    <row r="490" spans="1:5" ht="15" customHeight="1" x14ac:dyDescent="0.25">
      <c r="A490" s="221" t="str">
        <f t="shared" ref="A490:A500" si="12">CONCATENATE("INDEC-DCTO - Inciso ",B490)</f>
        <v>INDEC-DCTO - Inciso a)</v>
      </c>
      <c r="B490" s="221" t="s">
        <v>254</v>
      </c>
      <c r="C490" s="221"/>
      <c r="E490" s="220" t="s">
        <v>255</v>
      </c>
    </row>
    <row r="491" spans="1:5" ht="15" customHeight="1" x14ac:dyDescent="0.25">
      <c r="A491" s="221" t="str">
        <f t="shared" si="12"/>
        <v>INDEC-DCTO - Inciso b)</v>
      </c>
      <c r="B491" s="221" t="s">
        <v>256</v>
      </c>
      <c r="C491" s="221"/>
      <c r="E491" s="220" t="s">
        <v>257</v>
      </c>
    </row>
    <row r="492" spans="1:5" ht="15" customHeight="1" x14ac:dyDescent="0.25">
      <c r="A492" s="221" t="str">
        <f t="shared" si="12"/>
        <v>INDEC-DCTO - Inciso d)</v>
      </c>
      <c r="B492" s="221" t="s">
        <v>258</v>
      </c>
      <c r="C492" s="221"/>
      <c r="E492" s="220" t="s">
        <v>259</v>
      </c>
    </row>
    <row r="493" spans="1:5" ht="15" customHeight="1" x14ac:dyDescent="0.25">
      <c r="A493" s="221" t="str">
        <f t="shared" si="12"/>
        <v>INDEC-DCTO - Inciso f)</v>
      </c>
      <c r="B493" s="221" t="s">
        <v>260</v>
      </c>
      <c r="C493" s="221"/>
      <c r="E493" s="220" t="s">
        <v>261</v>
      </c>
    </row>
    <row r="494" spans="1:5" ht="15" customHeight="1" x14ac:dyDescent="0.25">
      <c r="A494" s="221" t="str">
        <f t="shared" si="12"/>
        <v>INDEC-DCTO - Inciso g)</v>
      </c>
      <c r="B494" s="221" t="s">
        <v>262</v>
      </c>
      <c r="C494" s="221"/>
      <c r="E494" s="220" t="s">
        <v>263</v>
      </c>
    </row>
    <row r="495" spans="1:5" ht="15" customHeight="1" x14ac:dyDescent="0.25">
      <c r="A495" s="221" t="str">
        <f t="shared" si="12"/>
        <v>INDEC-DCTO - Inciso h)</v>
      </c>
      <c r="B495" s="221" t="s">
        <v>264</v>
      </c>
      <c r="C495" s="221"/>
      <c r="E495" s="220" t="s">
        <v>265</v>
      </c>
    </row>
    <row r="496" spans="1:5" ht="15" customHeight="1" x14ac:dyDescent="0.25">
      <c r="A496" s="221" t="str">
        <f t="shared" si="12"/>
        <v>INDEC-DCTO - Inciso p)</v>
      </c>
      <c r="B496" s="221" t="s">
        <v>266</v>
      </c>
      <c r="C496" s="221"/>
      <c r="E496" s="220" t="s">
        <v>267</v>
      </c>
    </row>
    <row r="497" spans="1:5" ht="15" customHeight="1" x14ac:dyDescent="0.25">
      <c r="A497" s="221" t="str">
        <f t="shared" si="12"/>
        <v>INDEC-DCTO - Inciso r)</v>
      </c>
      <c r="B497" s="221" t="s">
        <v>268</v>
      </c>
      <c r="C497" s="221"/>
      <c r="E497" s="220" t="s">
        <v>269</v>
      </c>
    </row>
    <row r="498" spans="1:5" ht="15" customHeight="1" x14ac:dyDescent="0.25">
      <c r="A498" s="221" t="str">
        <f t="shared" si="12"/>
        <v>INDEC-DCTO - Inciso s)</v>
      </c>
      <c r="B498" s="221" t="s">
        <v>270</v>
      </c>
      <c r="C498" s="221"/>
      <c r="E498" s="220" t="s">
        <v>271</v>
      </c>
    </row>
    <row r="499" spans="1:5" ht="15" customHeight="1" x14ac:dyDescent="0.25">
      <c r="A499" s="221" t="str">
        <f t="shared" si="12"/>
        <v>INDEC-DCTO - Inciso u)</v>
      </c>
      <c r="B499" s="221" t="s">
        <v>272</v>
      </c>
      <c r="C499" s="221"/>
      <c r="E499" s="220" t="s">
        <v>273</v>
      </c>
    </row>
    <row r="500" spans="1:5" ht="15" customHeight="1" x14ac:dyDescent="0.25">
      <c r="A500" s="221" t="str">
        <f t="shared" si="12"/>
        <v>INDEC-DCTO - Inciso v)</v>
      </c>
      <c r="B500" s="221" t="s">
        <v>274</v>
      </c>
      <c r="C500" s="221"/>
      <c r="E500" s="220" t="s">
        <v>275</v>
      </c>
    </row>
    <row r="501" spans="1:5" ht="15" customHeight="1" x14ac:dyDescent="0.25">
      <c r="A501" s="221"/>
      <c r="C501" s="221"/>
    </row>
    <row r="502" spans="1:5" ht="15" customHeight="1" x14ac:dyDescent="0.25">
      <c r="A502" s="221" t="str">
        <f>CONCATENATE("INDEC-DCTO - Inciso ",B502)</f>
        <v>INDEC-DCTO - Inciso c)</v>
      </c>
      <c r="B502" s="221" t="s">
        <v>276</v>
      </c>
      <c r="C502" s="221"/>
      <c r="E502" s="220" t="s">
        <v>277</v>
      </c>
    </row>
    <row r="503" spans="1:5" ht="15" customHeight="1" x14ac:dyDescent="0.25">
      <c r="A503" s="221" t="str">
        <f>CONCATENATE("INDEC-DCTO - Inciso ",B503)</f>
        <v>INDEC-DCTO - Inciso m)</v>
      </c>
      <c r="B503" s="221" t="s">
        <v>278</v>
      </c>
      <c r="C503" s="221"/>
      <c r="E503" s="220" t="s">
        <v>279</v>
      </c>
    </row>
    <row r="504" spans="1:5" ht="15" customHeight="1" x14ac:dyDescent="0.25">
      <c r="A504" s="221" t="str">
        <f>CONCATENATE("INDEC-DCTO - Inciso ",B504)</f>
        <v>INDEC-DCTO - Inciso n)</v>
      </c>
      <c r="B504" s="221" t="s">
        <v>280</v>
      </c>
      <c r="C504" s="221"/>
      <c r="E504" s="220" t="s">
        <v>281</v>
      </c>
    </row>
    <row r="505" spans="1:5" ht="15" customHeight="1" x14ac:dyDescent="0.25">
      <c r="A505" s="221" t="str">
        <f>CONCATENATE("INDEC-DCTO - Inciso ",B505)</f>
        <v>INDEC-DCTO - Inciso q)</v>
      </c>
      <c r="B505" s="221" t="s">
        <v>282</v>
      </c>
      <c r="C505" s="221"/>
      <c r="E505" s="220" t="s">
        <v>283</v>
      </c>
    </row>
    <row r="508" spans="1:5" ht="15" customHeight="1" x14ac:dyDescent="0.25">
      <c r="B508" s="219" t="s">
        <v>506</v>
      </c>
    </row>
    <row r="511" spans="1:5" ht="15" customHeight="1" x14ac:dyDescent="0.25">
      <c r="A511" s="222"/>
      <c r="B511" s="346" t="s">
        <v>252</v>
      </c>
      <c r="C511" s="222"/>
      <c r="D511" s="222"/>
      <c r="E511" s="346" t="s">
        <v>253</v>
      </c>
    </row>
    <row r="512" spans="1:5" ht="15" customHeight="1" x14ac:dyDescent="0.25">
      <c r="A512" s="222"/>
      <c r="B512" s="346"/>
      <c r="C512" s="222"/>
      <c r="D512" s="222"/>
      <c r="E512" s="346"/>
    </row>
    <row r="513" spans="1:5" ht="15" customHeight="1" x14ac:dyDescent="0.25">
      <c r="A513" s="229"/>
      <c r="B513" s="230"/>
      <c r="C513" s="229"/>
      <c r="D513" s="230"/>
      <c r="E513" s="229"/>
    </row>
    <row r="514" spans="1:5" ht="15" customHeight="1" x14ac:dyDescent="0.25">
      <c r="A514" s="229"/>
      <c r="B514" s="230"/>
      <c r="C514" s="229"/>
      <c r="D514" s="230"/>
      <c r="E514" s="241" t="s">
        <v>454</v>
      </c>
    </row>
    <row r="515" spans="1:5" ht="15" customHeight="1" x14ac:dyDescent="0.25">
      <c r="A515" s="221" t="str">
        <f>CONCATENATE("INDEC-DCTO - Inciso ",B515)</f>
        <v>INDEC-DCTO - Inciso e)</v>
      </c>
      <c r="B515" s="221" t="s">
        <v>499</v>
      </c>
      <c r="C515" s="230"/>
      <c r="D515" s="230"/>
      <c r="E515" s="229" t="s">
        <v>493</v>
      </c>
    </row>
    <row r="516" spans="1:5" ht="15" customHeight="1" x14ac:dyDescent="0.25">
      <c r="A516" s="221" t="str">
        <f>CONCATENATE("INDEC-DCTO - Inciso ",B516)</f>
        <v>INDEC-DCTO - Inciso i)</v>
      </c>
      <c r="B516" s="221" t="s">
        <v>500</v>
      </c>
      <c r="C516" s="230"/>
      <c r="D516" s="230"/>
      <c r="E516" s="229" t="s">
        <v>494</v>
      </c>
    </row>
    <row r="517" spans="1:5" ht="15" customHeight="1" x14ac:dyDescent="0.25">
      <c r="A517" s="221" t="str">
        <f>CONCATENATE("INDEC-DCTO - Inciso ",B517)</f>
        <v>INDEC-DCTO - Inciso k)</v>
      </c>
      <c r="B517" s="221" t="s">
        <v>501</v>
      </c>
      <c r="C517" s="230"/>
      <c r="D517" s="230"/>
      <c r="E517" s="229" t="s">
        <v>495</v>
      </c>
    </row>
    <row r="518" spans="1:5" ht="15" customHeight="1" x14ac:dyDescent="0.25">
      <c r="A518" s="221" t="str">
        <f>CONCATENATE("INDEC-DCTO - Inciso ",B518)</f>
        <v>INDEC-DCTO - Inciso t)</v>
      </c>
      <c r="B518" s="221" t="s">
        <v>502</v>
      </c>
      <c r="C518" s="230"/>
      <c r="D518" s="230"/>
      <c r="E518" s="229" t="s">
        <v>496</v>
      </c>
    </row>
    <row r="519" spans="1:5" ht="15" customHeight="1" x14ac:dyDescent="0.25">
      <c r="A519" s="221" t="str">
        <f>CONCATENATE("INDEC-DCTO - Inciso ",B519)</f>
        <v>INDEC-DCTO - Inciso w)</v>
      </c>
      <c r="B519" s="221" t="s">
        <v>503</v>
      </c>
      <c r="C519" s="230"/>
      <c r="D519" s="230"/>
      <c r="E519" s="229" t="s">
        <v>497</v>
      </c>
    </row>
    <row r="520" spans="1:5" ht="15" customHeight="1" x14ac:dyDescent="0.25">
      <c r="A520" s="229"/>
      <c r="C520" s="229"/>
      <c r="D520" s="230"/>
      <c r="E520" s="229"/>
    </row>
    <row r="521" spans="1:5" ht="15" customHeight="1" x14ac:dyDescent="0.25">
      <c r="A521" s="229"/>
      <c r="C521" s="229"/>
      <c r="D521" s="230"/>
      <c r="E521" s="241" t="s">
        <v>438</v>
      </c>
    </row>
    <row r="522" spans="1:5" ht="15" customHeight="1" x14ac:dyDescent="0.25">
      <c r="A522" s="221" t="str">
        <f>CONCATENATE("INDEC-DCTO - Inciso ",B522)</f>
        <v>INDEC-DCTO - Inciso j)</v>
      </c>
      <c r="B522" s="221" t="s">
        <v>504</v>
      </c>
      <c r="C522" s="230"/>
      <c r="D522" s="230"/>
      <c r="E522" s="229" t="s">
        <v>498</v>
      </c>
    </row>
    <row r="523" spans="1:5" ht="15" customHeight="1" x14ac:dyDescent="0.25">
      <c r="A523" s="230"/>
      <c r="B523" s="230"/>
      <c r="C523" s="230"/>
      <c r="D523" s="230"/>
      <c r="E523" s="229"/>
    </row>
    <row r="526" spans="1:5" ht="15" customHeight="1" x14ac:dyDescent="0.25">
      <c r="A526" s="229"/>
      <c r="B526" s="232"/>
      <c r="C526" s="229"/>
      <c r="D526" s="230"/>
      <c r="E526" s="229"/>
    </row>
    <row r="528" spans="1:5" ht="15" customHeight="1" x14ac:dyDescent="0.25">
      <c r="A528" s="218"/>
      <c r="B528" s="219" t="s">
        <v>284</v>
      </c>
      <c r="C528" s="218"/>
      <c r="D528" s="219"/>
    </row>
    <row r="530" spans="1:5" ht="15" customHeight="1" x14ac:dyDescent="0.25">
      <c r="A530" s="346" t="s">
        <v>318</v>
      </c>
      <c r="B530" s="346" t="s">
        <v>48</v>
      </c>
      <c r="C530" s="346"/>
      <c r="D530" s="346"/>
      <c r="E530" s="346" t="s">
        <v>49</v>
      </c>
    </row>
    <row r="531" spans="1:5" ht="15" customHeight="1" x14ac:dyDescent="0.25">
      <c r="A531" s="346"/>
      <c r="B531" s="346" t="s">
        <v>50</v>
      </c>
      <c r="C531" s="346"/>
      <c r="D531" s="346"/>
      <c r="E531" s="346"/>
    </row>
    <row r="532" spans="1:5" ht="15" customHeight="1" x14ac:dyDescent="0.25">
      <c r="A532" s="221" t="str">
        <f t="shared" ref="A532:A553" si="13">CONCATENATE("INDEC-GG ",B532,C532,D532)</f>
        <v>INDEC-GG 18000-1</v>
      </c>
      <c r="B532" s="221">
        <v>18000</v>
      </c>
      <c r="C532" s="223" t="s">
        <v>51</v>
      </c>
      <c r="D532" s="221">
        <v>1</v>
      </c>
      <c r="E532" s="237" t="s">
        <v>285</v>
      </c>
    </row>
    <row r="533" spans="1:5" ht="15" customHeight="1" x14ac:dyDescent="0.25">
      <c r="A533" s="221" t="str">
        <f t="shared" si="13"/>
        <v>INDEC-GG 83107-1</v>
      </c>
      <c r="B533" s="221">
        <v>83107</v>
      </c>
      <c r="C533" s="223" t="s">
        <v>51</v>
      </c>
      <c r="D533" s="221">
        <v>1</v>
      </c>
      <c r="E533" s="237" t="s">
        <v>286</v>
      </c>
    </row>
    <row r="534" spans="1:5" ht="15" customHeight="1" x14ac:dyDescent="0.25">
      <c r="A534" s="221" t="str">
        <f t="shared" si="13"/>
        <v>INDEC-GG 71240-11</v>
      </c>
      <c r="B534" s="221">
        <v>71240</v>
      </c>
      <c r="C534" s="223" t="s">
        <v>51</v>
      </c>
      <c r="D534" s="221">
        <v>11</v>
      </c>
      <c r="E534" s="234" t="s">
        <v>287</v>
      </c>
    </row>
    <row r="535" spans="1:5" ht="15" customHeight="1" x14ac:dyDescent="0.25">
      <c r="A535" s="221" t="str">
        <f t="shared" si="13"/>
        <v>INDEC-GG 71233-11</v>
      </c>
      <c r="B535" s="221">
        <v>71233</v>
      </c>
      <c r="C535" s="223" t="s">
        <v>51</v>
      </c>
      <c r="D535" s="221">
        <v>11</v>
      </c>
      <c r="E535" s="234" t="s">
        <v>288</v>
      </c>
    </row>
    <row r="536" spans="1:5" ht="15" customHeight="1" x14ac:dyDescent="0.25">
      <c r="A536" s="221" t="str">
        <f t="shared" si="13"/>
        <v>INDEC-GG 51800-11</v>
      </c>
      <c r="B536" s="221">
        <v>51800</v>
      </c>
      <c r="C536" s="223" t="s">
        <v>51</v>
      </c>
      <c r="D536" s="221">
        <v>11</v>
      </c>
      <c r="E536" s="234" t="s">
        <v>289</v>
      </c>
    </row>
    <row r="537" spans="1:5" ht="15" customHeight="1" x14ac:dyDescent="0.25">
      <c r="A537" s="221" t="str">
        <f t="shared" si="13"/>
        <v>INDEC-GG 51800-21</v>
      </c>
      <c r="B537" s="221">
        <v>51800</v>
      </c>
      <c r="C537" s="223" t="s">
        <v>51</v>
      </c>
      <c r="D537" s="221">
        <v>21</v>
      </c>
      <c r="E537" s="237" t="s">
        <v>290</v>
      </c>
    </row>
    <row r="538" spans="1:5" ht="15" customHeight="1" x14ac:dyDescent="0.25">
      <c r="A538" s="221" t="str">
        <f t="shared" si="13"/>
        <v>INDEC-GG 74110-11</v>
      </c>
      <c r="B538" s="221">
        <v>74110</v>
      </c>
      <c r="C538" s="223" t="s">
        <v>51</v>
      </c>
      <c r="D538" s="221">
        <v>11</v>
      </c>
      <c r="E538" s="234" t="s">
        <v>291</v>
      </c>
    </row>
    <row r="539" spans="1:5" ht="15" customHeight="1" x14ac:dyDescent="0.25">
      <c r="A539" s="221" t="str">
        <f t="shared" si="13"/>
        <v>INDEC-GG 51560-31</v>
      </c>
      <c r="B539" s="221">
        <v>51560</v>
      </c>
      <c r="C539" s="223" t="s">
        <v>51</v>
      </c>
      <c r="D539" s="221">
        <v>31</v>
      </c>
      <c r="E539" s="237" t="s">
        <v>292</v>
      </c>
    </row>
    <row r="540" spans="1:5" ht="15" customHeight="1" x14ac:dyDescent="0.25">
      <c r="A540" s="221" t="str">
        <f t="shared" si="13"/>
        <v>INDEC-GG 53111-1</v>
      </c>
      <c r="B540" s="221">
        <v>53111</v>
      </c>
      <c r="C540" s="223" t="s">
        <v>51</v>
      </c>
      <c r="D540" s="221">
        <v>1</v>
      </c>
      <c r="E540" s="234" t="s">
        <v>293</v>
      </c>
    </row>
    <row r="541" spans="1:5" ht="15" customHeight="1" x14ac:dyDescent="0.25">
      <c r="A541" s="221" t="str">
        <f t="shared" si="13"/>
        <v>INDEC-GG 54400-1</v>
      </c>
      <c r="B541" s="221">
        <v>54400</v>
      </c>
      <c r="C541" s="223" t="s">
        <v>51</v>
      </c>
      <c r="D541" s="221">
        <v>1</v>
      </c>
      <c r="E541" s="234" t="s">
        <v>294</v>
      </c>
    </row>
    <row r="542" spans="1:5" ht="15" customHeight="1" x14ac:dyDescent="0.25">
      <c r="A542" s="221" t="str">
        <f t="shared" si="13"/>
        <v>INDEC-GG 18000-21</v>
      </c>
      <c r="B542" s="221">
        <v>18000</v>
      </c>
      <c r="C542" s="223" t="s">
        <v>51</v>
      </c>
      <c r="D542" s="221">
        <v>21</v>
      </c>
      <c r="E542" s="234" t="s">
        <v>295</v>
      </c>
    </row>
    <row r="543" spans="1:5" ht="15" customHeight="1" x14ac:dyDescent="0.25">
      <c r="A543" s="221" t="str">
        <f t="shared" si="13"/>
        <v>INDEC-GG 18000-22</v>
      </c>
      <c r="B543" s="221">
        <v>18000</v>
      </c>
      <c r="C543" s="223" t="s">
        <v>51</v>
      </c>
      <c r="D543" s="221">
        <v>22</v>
      </c>
      <c r="E543" s="234" t="s">
        <v>296</v>
      </c>
    </row>
    <row r="544" spans="1:5" ht="15" customHeight="1" x14ac:dyDescent="0.25">
      <c r="A544" s="221" t="str">
        <f t="shared" si="13"/>
        <v>INDEC-GG 88700-2</v>
      </c>
      <c r="B544" s="221">
        <v>88700</v>
      </c>
      <c r="C544" s="223" t="s">
        <v>51</v>
      </c>
      <c r="D544" s="221">
        <v>2</v>
      </c>
      <c r="E544" s="234" t="s">
        <v>297</v>
      </c>
    </row>
    <row r="545" spans="1:5" ht="15" customHeight="1" x14ac:dyDescent="0.25">
      <c r="A545" s="221" t="str">
        <f t="shared" si="13"/>
        <v>INDEC-GG 88700-31</v>
      </c>
      <c r="B545" s="221">
        <v>88700</v>
      </c>
      <c r="C545" s="223" t="s">
        <v>51</v>
      </c>
      <c r="D545" s="221">
        <v>31</v>
      </c>
      <c r="E545" s="237" t="s">
        <v>298</v>
      </c>
    </row>
    <row r="546" spans="1:5" ht="15" customHeight="1" x14ac:dyDescent="0.25">
      <c r="A546" s="221" t="str">
        <f t="shared" si="13"/>
        <v>INDEC-GG DEP-EQ</v>
      </c>
      <c r="B546" s="221" t="s">
        <v>1005</v>
      </c>
      <c r="C546" s="223"/>
      <c r="E546" s="237" t="s">
        <v>299</v>
      </c>
    </row>
    <row r="547" spans="1:5" ht="15" customHeight="1" x14ac:dyDescent="0.25">
      <c r="A547" s="221" t="str">
        <f t="shared" si="13"/>
        <v>INDEC-GG 88700-1</v>
      </c>
      <c r="B547" s="221">
        <v>88700</v>
      </c>
      <c r="C547" s="223" t="s">
        <v>51</v>
      </c>
      <c r="D547" s="221">
        <v>1</v>
      </c>
      <c r="E547" s="237" t="s">
        <v>300</v>
      </c>
    </row>
    <row r="548" spans="1:5" ht="15" customHeight="1" x14ac:dyDescent="0.25">
      <c r="A548" s="221" t="str">
        <f t="shared" si="13"/>
        <v>INDEC-GG 31210-11</v>
      </c>
      <c r="B548" s="221">
        <v>31210</v>
      </c>
      <c r="C548" s="223" t="s">
        <v>51</v>
      </c>
      <c r="D548" s="221">
        <v>11</v>
      </c>
      <c r="E548" s="237" t="s">
        <v>301</v>
      </c>
    </row>
    <row r="549" spans="1:5" ht="15" customHeight="1" x14ac:dyDescent="0.25">
      <c r="A549" s="221" t="str">
        <f t="shared" si="13"/>
        <v>INDEC-GG 81295-1</v>
      </c>
      <c r="B549" s="221">
        <v>81295</v>
      </c>
      <c r="C549" s="223" t="s">
        <v>51</v>
      </c>
      <c r="D549" s="221">
        <v>1</v>
      </c>
      <c r="E549" s="237" t="s">
        <v>302</v>
      </c>
    </row>
    <row r="550" spans="1:5" ht="15" customHeight="1" x14ac:dyDescent="0.25">
      <c r="A550" s="221" t="str">
        <f t="shared" si="13"/>
        <v>INDEC-GG 81297-1</v>
      </c>
      <c r="B550" s="221">
        <v>81297</v>
      </c>
      <c r="C550" s="223" t="s">
        <v>51</v>
      </c>
      <c r="D550" s="221">
        <v>1</v>
      </c>
      <c r="E550" s="234" t="s">
        <v>303</v>
      </c>
    </row>
    <row r="551" spans="1:5" ht="15" customHeight="1" x14ac:dyDescent="0.25">
      <c r="A551" s="221" t="str">
        <f t="shared" si="13"/>
        <v>INDEC-GG 51560-21</v>
      </c>
      <c r="B551" s="221">
        <v>51560</v>
      </c>
      <c r="C551" s="223" t="s">
        <v>51</v>
      </c>
      <c r="D551" s="221">
        <v>21</v>
      </c>
      <c r="E551" s="237" t="s">
        <v>304</v>
      </c>
    </row>
    <row r="552" spans="1:5" ht="15" customHeight="1" x14ac:dyDescent="0.25">
      <c r="A552" s="221" t="str">
        <f t="shared" si="13"/>
        <v>INDEC-GG 31100-11</v>
      </c>
      <c r="B552" s="221">
        <v>31100</v>
      </c>
      <c r="C552" s="223" t="s">
        <v>51</v>
      </c>
      <c r="D552" s="221">
        <v>11</v>
      </c>
      <c r="E552" s="237" t="s">
        <v>305</v>
      </c>
    </row>
    <row r="553" spans="1:5" ht="15" customHeight="1" x14ac:dyDescent="0.25">
      <c r="A553" s="221" t="str">
        <f t="shared" si="13"/>
        <v>INDEC-GG 53211-11</v>
      </c>
      <c r="B553" s="221">
        <v>53211</v>
      </c>
      <c r="C553" s="223" t="s">
        <v>51</v>
      </c>
      <c r="D553" s="221">
        <v>11</v>
      </c>
      <c r="E553" s="234" t="s">
        <v>306</v>
      </c>
    </row>
    <row r="556" spans="1:5" ht="15" customHeight="1" x14ac:dyDescent="0.25">
      <c r="B556" s="219" t="s">
        <v>612</v>
      </c>
    </row>
    <row r="557" spans="1:5" ht="15" customHeight="1" x14ac:dyDescent="0.25">
      <c r="B557" s="219" t="s">
        <v>613</v>
      </c>
    </row>
    <row r="559" spans="1:5" ht="15" customHeight="1" x14ac:dyDescent="0.25">
      <c r="A559" s="221" t="str">
        <f t="shared" ref="A559:A622" si="14">CONCATENATE("DNV-T I - ",B559)</f>
        <v>DNV-T I - 1</v>
      </c>
      <c r="B559" s="221">
        <v>1</v>
      </c>
      <c r="E559" s="220" t="s">
        <v>255</v>
      </c>
    </row>
    <row r="560" spans="1:5" ht="15" customHeight="1" x14ac:dyDescent="0.25">
      <c r="A560" s="221" t="str">
        <f t="shared" si="14"/>
        <v>DNV-T I - 2</v>
      </c>
      <c r="B560" s="221">
        <v>2</v>
      </c>
      <c r="E560" s="220" t="s">
        <v>614</v>
      </c>
    </row>
    <row r="561" spans="1:5" ht="15" customHeight="1" x14ac:dyDescent="0.25">
      <c r="A561" s="221" t="str">
        <f t="shared" si="14"/>
        <v>DNV-T I - 3</v>
      </c>
      <c r="B561" s="221">
        <v>3</v>
      </c>
      <c r="E561" s="220" t="s">
        <v>615</v>
      </c>
    </row>
    <row r="562" spans="1:5" ht="15" customHeight="1" x14ac:dyDescent="0.25">
      <c r="A562" s="221" t="str">
        <f t="shared" si="14"/>
        <v>DNV-T I - 4</v>
      </c>
      <c r="B562" s="221">
        <v>4</v>
      </c>
      <c r="E562" s="220" t="s">
        <v>616</v>
      </c>
    </row>
    <row r="563" spans="1:5" ht="15" customHeight="1" x14ac:dyDescent="0.25">
      <c r="A563" s="221" t="str">
        <f t="shared" si="14"/>
        <v>DNV-T I - 5</v>
      </c>
      <c r="B563" s="221">
        <v>5</v>
      </c>
      <c r="E563" s="220" t="s">
        <v>617</v>
      </c>
    </row>
    <row r="564" spans="1:5" ht="15" customHeight="1" x14ac:dyDescent="0.25">
      <c r="A564" s="221" t="str">
        <f t="shared" si="14"/>
        <v>DNV-T I - 6</v>
      </c>
      <c r="B564" s="221">
        <v>6</v>
      </c>
      <c r="E564" s="220" t="s">
        <v>618</v>
      </c>
    </row>
    <row r="565" spans="1:5" ht="15" customHeight="1" x14ac:dyDescent="0.25">
      <c r="A565" s="221" t="str">
        <f t="shared" si="14"/>
        <v>DNV-T I - 7</v>
      </c>
      <c r="B565" s="221">
        <v>7</v>
      </c>
      <c r="E565" s="220" t="s">
        <v>619</v>
      </c>
    </row>
    <row r="566" spans="1:5" ht="15" customHeight="1" x14ac:dyDescent="0.25">
      <c r="A566" s="221" t="str">
        <f t="shared" si="14"/>
        <v>DNV-T I - 8</v>
      </c>
      <c r="B566" s="221">
        <v>8</v>
      </c>
      <c r="E566" s="220" t="s">
        <v>620</v>
      </c>
    </row>
    <row r="567" spans="1:5" ht="15" customHeight="1" x14ac:dyDescent="0.25">
      <c r="A567" s="221" t="str">
        <f t="shared" si="14"/>
        <v>DNV-T I - 9</v>
      </c>
      <c r="B567" s="221">
        <v>9</v>
      </c>
      <c r="E567" s="220" t="s">
        <v>621</v>
      </c>
    </row>
    <row r="568" spans="1:5" ht="15" customHeight="1" x14ac:dyDescent="0.25">
      <c r="A568" s="221" t="str">
        <f t="shared" si="14"/>
        <v>DNV-T I - 10</v>
      </c>
      <c r="B568" s="221">
        <v>10</v>
      </c>
      <c r="E568" s="220" t="s">
        <v>622</v>
      </c>
    </row>
    <row r="569" spans="1:5" ht="15" customHeight="1" x14ac:dyDescent="0.25">
      <c r="A569" s="221" t="str">
        <f t="shared" si="14"/>
        <v>DNV-T I - 11</v>
      </c>
      <c r="B569" s="221">
        <v>11</v>
      </c>
      <c r="E569" s="220" t="s">
        <v>623</v>
      </c>
    </row>
    <row r="570" spans="1:5" ht="15" customHeight="1" x14ac:dyDescent="0.25">
      <c r="A570" s="221" t="str">
        <f t="shared" si="14"/>
        <v>DNV-T I - 12</v>
      </c>
      <c r="B570" s="221">
        <v>12</v>
      </c>
      <c r="E570" s="220" t="s">
        <v>624</v>
      </c>
    </row>
    <row r="571" spans="1:5" ht="15" customHeight="1" x14ac:dyDescent="0.25">
      <c r="A571" s="221" t="str">
        <f t="shared" si="14"/>
        <v>DNV-T I - 13</v>
      </c>
      <c r="B571" s="221">
        <v>13</v>
      </c>
      <c r="E571" s="220" t="s">
        <v>625</v>
      </c>
    </row>
    <row r="572" spans="1:5" ht="15" customHeight="1" x14ac:dyDescent="0.25">
      <c r="A572" s="221" t="str">
        <f t="shared" si="14"/>
        <v>DNV-T I - 14</v>
      </c>
      <c r="B572" s="221">
        <v>14</v>
      </c>
      <c r="E572" s="220" t="s">
        <v>626</v>
      </c>
    </row>
    <row r="573" spans="1:5" ht="15" customHeight="1" x14ac:dyDescent="0.25">
      <c r="A573" s="221" t="str">
        <f t="shared" si="14"/>
        <v>DNV-T I - 15</v>
      </c>
      <c r="B573" s="221">
        <v>15</v>
      </c>
      <c r="E573" s="220" t="s">
        <v>627</v>
      </c>
    </row>
    <row r="574" spans="1:5" ht="15" customHeight="1" x14ac:dyDescent="0.25">
      <c r="A574" s="221" t="str">
        <f t="shared" si="14"/>
        <v>DNV-T I - 16</v>
      </c>
      <c r="B574" s="221">
        <v>16</v>
      </c>
      <c r="E574" s="220" t="s">
        <v>628</v>
      </c>
    </row>
    <row r="575" spans="1:5" ht="15" customHeight="1" x14ac:dyDescent="0.25">
      <c r="A575" s="221" t="str">
        <f t="shared" si="14"/>
        <v>DNV-T I - 17</v>
      </c>
      <c r="B575" s="221">
        <v>17</v>
      </c>
      <c r="E575" s="220" t="s">
        <v>629</v>
      </c>
    </row>
    <row r="576" spans="1:5" ht="15" customHeight="1" x14ac:dyDescent="0.25">
      <c r="A576" s="221" t="str">
        <f t="shared" si="14"/>
        <v>DNV-T I - 18</v>
      </c>
      <c r="B576" s="221">
        <v>18</v>
      </c>
      <c r="E576" s="220" t="s">
        <v>630</v>
      </c>
    </row>
    <row r="577" spans="1:5" ht="15" customHeight="1" x14ac:dyDescent="0.25">
      <c r="A577" s="221" t="str">
        <f t="shared" si="14"/>
        <v>DNV-T I - 19</v>
      </c>
      <c r="B577" s="221">
        <v>19</v>
      </c>
      <c r="E577" s="220" t="s">
        <v>631</v>
      </c>
    </row>
    <row r="578" spans="1:5" ht="15" customHeight="1" x14ac:dyDescent="0.25">
      <c r="A578" s="221" t="str">
        <f t="shared" si="14"/>
        <v>DNV-T I - 20</v>
      </c>
      <c r="B578" s="221">
        <v>20</v>
      </c>
      <c r="E578" s="220" t="s">
        <v>632</v>
      </c>
    </row>
    <row r="579" spans="1:5" ht="15" customHeight="1" x14ac:dyDescent="0.25">
      <c r="A579" s="221" t="str">
        <f t="shared" si="14"/>
        <v>DNV-T I - 21</v>
      </c>
      <c r="B579" s="221">
        <v>21</v>
      </c>
      <c r="E579" s="220" t="s">
        <v>633</v>
      </c>
    </row>
    <row r="580" spans="1:5" ht="15" customHeight="1" x14ac:dyDescent="0.25">
      <c r="A580" s="221" t="str">
        <f t="shared" si="14"/>
        <v>DNV-T I - 22</v>
      </c>
      <c r="B580" s="221">
        <v>22</v>
      </c>
      <c r="E580" s="220" t="s">
        <v>634</v>
      </c>
    </row>
    <row r="581" spans="1:5" ht="15" customHeight="1" x14ac:dyDescent="0.25">
      <c r="A581" s="221" t="str">
        <f t="shared" si="14"/>
        <v>DNV-T I - 23</v>
      </c>
      <c r="B581" s="221">
        <v>23</v>
      </c>
      <c r="E581" s="220" t="s">
        <v>635</v>
      </c>
    </row>
    <row r="582" spans="1:5" ht="15" customHeight="1" x14ac:dyDescent="0.25">
      <c r="A582" s="221" t="str">
        <f t="shared" si="14"/>
        <v>DNV-T I - 24</v>
      </c>
      <c r="B582" s="221">
        <v>24</v>
      </c>
      <c r="E582" s="220" t="s">
        <v>636</v>
      </c>
    </row>
    <row r="583" spans="1:5" ht="15" customHeight="1" x14ac:dyDescent="0.25">
      <c r="A583" s="221" t="str">
        <f t="shared" si="14"/>
        <v>DNV-T I - 25</v>
      </c>
      <c r="B583" s="221">
        <v>25</v>
      </c>
      <c r="E583" s="220" t="s">
        <v>637</v>
      </c>
    </row>
    <row r="584" spans="1:5" ht="15" customHeight="1" x14ac:dyDescent="0.25">
      <c r="A584" s="221" t="str">
        <f t="shared" si="14"/>
        <v>DNV-T I - 26</v>
      </c>
      <c r="B584" s="221">
        <v>26</v>
      </c>
      <c r="E584" s="220" t="s">
        <v>638</v>
      </c>
    </row>
    <row r="585" spans="1:5" ht="15" customHeight="1" x14ac:dyDescent="0.25">
      <c r="A585" s="221" t="str">
        <f t="shared" si="14"/>
        <v>DNV-T I - 27</v>
      </c>
      <c r="B585" s="221">
        <v>27</v>
      </c>
      <c r="E585" s="220" t="s">
        <v>639</v>
      </c>
    </row>
    <row r="586" spans="1:5" ht="15" customHeight="1" x14ac:dyDescent="0.25">
      <c r="A586" s="221" t="str">
        <f t="shared" si="14"/>
        <v>DNV-T I - 28</v>
      </c>
      <c r="B586" s="221">
        <v>28</v>
      </c>
      <c r="E586" s="220" t="s">
        <v>640</v>
      </c>
    </row>
    <row r="587" spans="1:5" ht="15" customHeight="1" x14ac:dyDescent="0.25">
      <c r="A587" s="221" t="str">
        <f t="shared" si="14"/>
        <v>DNV-T I - 29</v>
      </c>
      <c r="B587" s="221">
        <v>29</v>
      </c>
      <c r="E587" s="220" t="s">
        <v>641</v>
      </c>
    </row>
    <row r="588" spans="1:5" ht="15" customHeight="1" x14ac:dyDescent="0.25">
      <c r="A588" s="221" t="str">
        <f t="shared" si="14"/>
        <v>DNV-T I - 30</v>
      </c>
      <c r="B588" s="221">
        <v>30</v>
      </c>
      <c r="E588" s="220" t="s">
        <v>642</v>
      </c>
    </row>
    <row r="589" spans="1:5" ht="15" customHeight="1" x14ac:dyDescent="0.25">
      <c r="A589" s="221" t="str">
        <f t="shared" si="14"/>
        <v>DNV-T I - 31</v>
      </c>
      <c r="B589" s="221">
        <v>31</v>
      </c>
      <c r="E589" s="220" t="s">
        <v>643</v>
      </c>
    </row>
    <row r="590" spans="1:5" ht="15" customHeight="1" x14ac:dyDescent="0.25">
      <c r="A590" s="221" t="str">
        <f t="shared" si="14"/>
        <v>DNV-T I - 32</v>
      </c>
      <c r="B590" s="221">
        <v>32</v>
      </c>
      <c r="E590" s="220" t="s">
        <v>644</v>
      </c>
    </row>
    <row r="591" spans="1:5" ht="15" customHeight="1" x14ac:dyDescent="0.25">
      <c r="A591" s="221" t="str">
        <f t="shared" si="14"/>
        <v>DNV-T I - 33</v>
      </c>
      <c r="B591" s="221">
        <v>33</v>
      </c>
      <c r="E591" s="220" t="s">
        <v>645</v>
      </c>
    </row>
    <row r="592" spans="1:5" ht="15" customHeight="1" x14ac:dyDescent="0.25">
      <c r="A592" s="221" t="str">
        <f t="shared" si="14"/>
        <v>DNV-T I - 34</v>
      </c>
      <c r="B592" s="221">
        <v>34</v>
      </c>
      <c r="E592" s="220" t="s">
        <v>646</v>
      </c>
    </row>
    <row r="593" spans="1:5" ht="15" customHeight="1" x14ac:dyDescent="0.25">
      <c r="A593" s="221" t="str">
        <f t="shared" si="14"/>
        <v>DNV-T I - 35</v>
      </c>
      <c r="B593" s="221">
        <v>35</v>
      </c>
      <c r="E593" s="220" t="s">
        <v>647</v>
      </c>
    </row>
    <row r="594" spans="1:5" ht="15" customHeight="1" x14ac:dyDescent="0.25">
      <c r="A594" s="221" t="str">
        <f t="shared" si="14"/>
        <v>DNV-T I - 36</v>
      </c>
      <c r="B594" s="221">
        <v>36</v>
      </c>
      <c r="E594" s="220" t="s">
        <v>648</v>
      </c>
    </row>
    <row r="595" spans="1:5" ht="15" customHeight="1" x14ac:dyDescent="0.25">
      <c r="A595" s="221" t="str">
        <f t="shared" si="14"/>
        <v>DNV-T I - 37</v>
      </c>
      <c r="B595" s="221">
        <v>37</v>
      </c>
      <c r="E595" s="220" t="s">
        <v>649</v>
      </c>
    </row>
    <row r="596" spans="1:5" ht="15" customHeight="1" x14ac:dyDescent="0.25">
      <c r="A596" s="221" t="str">
        <f t="shared" si="14"/>
        <v>DNV-T I - 38</v>
      </c>
      <c r="B596" s="221">
        <v>38</v>
      </c>
      <c r="E596" s="220" t="s">
        <v>650</v>
      </c>
    </row>
    <row r="597" spans="1:5" ht="15" customHeight="1" x14ac:dyDescent="0.25">
      <c r="A597" s="221" t="str">
        <f t="shared" si="14"/>
        <v>DNV-T I - 39</v>
      </c>
      <c r="B597" s="221">
        <v>39</v>
      </c>
      <c r="E597" s="220" t="s">
        <v>651</v>
      </c>
    </row>
    <row r="598" spans="1:5" ht="15" customHeight="1" x14ac:dyDescent="0.25">
      <c r="A598" s="221" t="str">
        <f t="shared" si="14"/>
        <v>DNV-T I - 40</v>
      </c>
      <c r="B598" s="221">
        <v>40</v>
      </c>
      <c r="E598" s="220" t="s">
        <v>652</v>
      </c>
    </row>
    <row r="599" spans="1:5" ht="15" customHeight="1" x14ac:dyDescent="0.25">
      <c r="A599" s="221" t="str">
        <f t="shared" si="14"/>
        <v>DNV-T I - 41</v>
      </c>
      <c r="B599" s="221">
        <v>41</v>
      </c>
      <c r="E599" s="220" t="s">
        <v>653</v>
      </c>
    </row>
    <row r="600" spans="1:5" ht="15" customHeight="1" x14ac:dyDescent="0.25">
      <c r="A600" s="221" t="str">
        <f t="shared" si="14"/>
        <v>DNV-T I - 42</v>
      </c>
      <c r="B600" s="221">
        <v>42</v>
      </c>
      <c r="E600" s="220" t="s">
        <v>654</v>
      </c>
    </row>
    <row r="601" spans="1:5" ht="15" customHeight="1" x14ac:dyDescent="0.25">
      <c r="A601" s="221" t="str">
        <f t="shared" si="14"/>
        <v>DNV-T I - 43</v>
      </c>
      <c r="B601" s="221">
        <v>43</v>
      </c>
      <c r="E601" s="220" t="s">
        <v>655</v>
      </c>
    </row>
    <row r="602" spans="1:5" ht="15" customHeight="1" x14ac:dyDescent="0.25">
      <c r="A602" s="221" t="str">
        <f t="shared" si="14"/>
        <v>DNV-T I - 44</v>
      </c>
      <c r="B602" s="221">
        <v>44</v>
      </c>
      <c r="E602" s="220" t="s">
        <v>656</v>
      </c>
    </row>
    <row r="603" spans="1:5" ht="15" customHeight="1" x14ac:dyDescent="0.25">
      <c r="A603" s="221" t="str">
        <f t="shared" si="14"/>
        <v>DNV-T I - 45</v>
      </c>
      <c r="B603" s="221">
        <v>45</v>
      </c>
      <c r="E603" s="220" t="s">
        <v>657</v>
      </c>
    </row>
    <row r="604" spans="1:5" ht="15" customHeight="1" x14ac:dyDescent="0.25">
      <c r="A604" s="221" t="str">
        <f t="shared" si="14"/>
        <v>DNV-T I - 46</v>
      </c>
      <c r="B604" s="221">
        <v>46</v>
      </c>
      <c r="E604" s="220" t="s">
        <v>658</v>
      </c>
    </row>
    <row r="605" spans="1:5" ht="15" customHeight="1" x14ac:dyDescent="0.25">
      <c r="A605" s="221" t="str">
        <f t="shared" si="14"/>
        <v>DNV-T I - 47</v>
      </c>
      <c r="B605" s="221">
        <v>47</v>
      </c>
      <c r="E605" s="220" t="s">
        <v>659</v>
      </c>
    </row>
    <row r="606" spans="1:5" ht="15" customHeight="1" x14ac:dyDescent="0.25">
      <c r="A606" s="221" t="str">
        <f t="shared" si="14"/>
        <v>DNV-T I - 48</v>
      </c>
      <c r="B606" s="221">
        <v>48</v>
      </c>
      <c r="E606" s="220" t="s">
        <v>660</v>
      </c>
    </row>
    <row r="607" spans="1:5" ht="15" customHeight="1" x14ac:dyDescent="0.25">
      <c r="A607" s="221" t="str">
        <f t="shared" si="14"/>
        <v>DNV-T I - 49</v>
      </c>
      <c r="B607" s="221">
        <v>49</v>
      </c>
      <c r="E607" s="220" t="s">
        <v>661</v>
      </c>
    </row>
    <row r="608" spans="1:5" ht="15" customHeight="1" x14ac:dyDescent="0.25">
      <c r="A608" s="221" t="str">
        <f t="shared" si="14"/>
        <v>DNV-T I - 50</v>
      </c>
      <c r="B608" s="221">
        <v>50</v>
      </c>
      <c r="E608" s="220" t="s">
        <v>662</v>
      </c>
    </row>
    <row r="609" spans="1:5" ht="15" customHeight="1" x14ac:dyDescent="0.25">
      <c r="A609" s="221" t="str">
        <f t="shared" si="14"/>
        <v>DNV-T I - 51</v>
      </c>
      <c r="B609" s="221">
        <v>51</v>
      </c>
      <c r="E609" s="220" t="s">
        <v>663</v>
      </c>
    </row>
    <row r="610" spans="1:5" ht="15" customHeight="1" x14ac:dyDescent="0.25">
      <c r="A610" s="221" t="str">
        <f t="shared" si="14"/>
        <v>DNV-T I - 52</v>
      </c>
      <c r="B610" s="221">
        <v>52</v>
      </c>
      <c r="E610" s="220" t="s">
        <v>664</v>
      </c>
    </row>
    <row r="611" spans="1:5" ht="15" customHeight="1" x14ac:dyDescent="0.25">
      <c r="A611" s="221" t="str">
        <f t="shared" si="14"/>
        <v>DNV-T I - 53</v>
      </c>
      <c r="B611" s="221">
        <v>53</v>
      </c>
      <c r="E611" s="220" t="s">
        <v>665</v>
      </c>
    </row>
    <row r="612" spans="1:5" ht="15" customHeight="1" x14ac:dyDescent="0.25">
      <c r="A612" s="221" t="str">
        <f t="shared" si="14"/>
        <v>DNV-T I - 54</v>
      </c>
      <c r="B612" s="221">
        <v>54</v>
      </c>
      <c r="E612" s="220" t="s">
        <v>666</v>
      </c>
    </row>
    <row r="613" spans="1:5" ht="15" customHeight="1" x14ac:dyDescent="0.25">
      <c r="A613" s="221" t="str">
        <f t="shared" si="14"/>
        <v>DNV-T I - 55</v>
      </c>
      <c r="B613" s="221">
        <v>55</v>
      </c>
      <c r="E613" s="220" t="s">
        <v>667</v>
      </c>
    </row>
    <row r="614" spans="1:5" ht="15" customHeight="1" x14ac:dyDescent="0.25">
      <c r="A614" s="221" t="str">
        <f t="shared" si="14"/>
        <v>DNV-T I - 56</v>
      </c>
      <c r="B614" s="221">
        <v>56</v>
      </c>
      <c r="E614" s="220" t="s">
        <v>668</v>
      </c>
    </row>
    <row r="615" spans="1:5" ht="15" customHeight="1" x14ac:dyDescent="0.25">
      <c r="A615" s="221" t="str">
        <f t="shared" si="14"/>
        <v>DNV-T I - 57</v>
      </c>
      <c r="B615" s="221">
        <v>57</v>
      </c>
      <c r="E615" s="220" t="s">
        <v>669</v>
      </c>
    </row>
    <row r="616" spans="1:5" ht="15" customHeight="1" x14ac:dyDescent="0.25">
      <c r="A616" s="221" t="str">
        <f t="shared" si="14"/>
        <v>DNV-T I - 58</v>
      </c>
      <c r="B616" s="221">
        <v>58</v>
      </c>
      <c r="E616" s="220" t="s">
        <v>670</v>
      </c>
    </row>
    <row r="617" spans="1:5" ht="15" customHeight="1" x14ac:dyDescent="0.25">
      <c r="A617" s="221" t="str">
        <f t="shared" si="14"/>
        <v>DNV-T I - 59</v>
      </c>
      <c r="B617" s="221">
        <v>59</v>
      </c>
      <c r="E617" s="220" t="s">
        <v>671</v>
      </c>
    </row>
    <row r="618" spans="1:5" ht="15" customHeight="1" x14ac:dyDescent="0.25">
      <c r="A618" s="221" t="str">
        <f t="shared" si="14"/>
        <v>DNV-T I - 60</v>
      </c>
      <c r="B618" s="221">
        <v>60</v>
      </c>
      <c r="E618" s="220" t="s">
        <v>672</v>
      </c>
    </row>
    <row r="619" spans="1:5" ht="15" customHeight="1" x14ac:dyDescent="0.25">
      <c r="A619" s="221" t="str">
        <f t="shared" si="14"/>
        <v>DNV-T I - 61</v>
      </c>
      <c r="B619" s="221">
        <v>61</v>
      </c>
      <c r="E619" s="220" t="s">
        <v>673</v>
      </c>
    </row>
    <row r="620" spans="1:5" ht="15" customHeight="1" x14ac:dyDescent="0.25">
      <c r="A620" s="221" t="str">
        <f t="shared" si="14"/>
        <v>DNV-T I - 62</v>
      </c>
      <c r="B620" s="221">
        <v>62</v>
      </c>
      <c r="E620" s="220" t="s">
        <v>674</v>
      </c>
    </row>
    <row r="621" spans="1:5" ht="15" customHeight="1" x14ac:dyDescent="0.25">
      <c r="A621" s="221" t="str">
        <f t="shared" si="14"/>
        <v>DNV-T I - 63</v>
      </c>
      <c r="B621" s="221">
        <v>63</v>
      </c>
      <c r="E621" s="220" t="s">
        <v>675</v>
      </c>
    </row>
    <row r="622" spans="1:5" ht="15" customHeight="1" x14ac:dyDescent="0.25">
      <c r="A622" s="221" t="str">
        <f t="shared" si="14"/>
        <v>DNV-T I - 64</v>
      </c>
      <c r="B622" s="221">
        <v>64</v>
      </c>
      <c r="E622" s="220" t="s">
        <v>676</v>
      </c>
    </row>
    <row r="623" spans="1:5" ht="15" customHeight="1" x14ac:dyDescent="0.25">
      <c r="A623" s="221" t="str">
        <f t="shared" ref="A623:A676" si="15">CONCATENATE("DNV-T I - ",B623)</f>
        <v>DNV-T I - 65</v>
      </c>
      <c r="B623" s="221">
        <v>65</v>
      </c>
      <c r="E623" s="220" t="s">
        <v>677</v>
      </c>
    </row>
    <row r="624" spans="1:5" ht="15" customHeight="1" x14ac:dyDescent="0.25">
      <c r="A624" s="221" t="str">
        <f t="shared" si="15"/>
        <v>DNV-T I - 66</v>
      </c>
      <c r="B624" s="221">
        <v>66</v>
      </c>
      <c r="E624" s="220" t="s">
        <v>678</v>
      </c>
    </row>
    <row r="625" spans="1:5" ht="15" customHeight="1" x14ac:dyDescent="0.25">
      <c r="A625" s="221" t="str">
        <f t="shared" si="15"/>
        <v>DNV-T I - 67</v>
      </c>
      <c r="B625" s="221">
        <v>67</v>
      </c>
      <c r="E625" s="220" t="s">
        <v>679</v>
      </c>
    </row>
    <row r="626" spans="1:5" ht="15" customHeight="1" x14ac:dyDescent="0.25">
      <c r="A626" s="221" t="str">
        <f t="shared" si="15"/>
        <v>DNV-T I - 68</v>
      </c>
      <c r="B626" s="221">
        <v>68</v>
      </c>
      <c r="E626" s="220" t="s">
        <v>680</v>
      </c>
    </row>
    <row r="627" spans="1:5" ht="15" customHeight="1" x14ac:dyDescent="0.25">
      <c r="A627" s="221" t="str">
        <f t="shared" si="15"/>
        <v>DNV-T I - 69</v>
      </c>
      <c r="B627" s="221">
        <v>69</v>
      </c>
      <c r="E627" s="220" t="s">
        <v>681</v>
      </c>
    </row>
    <row r="628" spans="1:5" ht="15" customHeight="1" x14ac:dyDescent="0.25">
      <c r="A628" s="221" t="str">
        <f t="shared" si="15"/>
        <v>DNV-T I - 70</v>
      </c>
      <c r="B628" s="221">
        <v>70</v>
      </c>
      <c r="E628" s="220" t="s">
        <v>682</v>
      </c>
    </row>
    <row r="629" spans="1:5" ht="15" customHeight="1" x14ac:dyDescent="0.25">
      <c r="A629" s="221" t="str">
        <f t="shared" si="15"/>
        <v>DNV-T I - 71</v>
      </c>
      <c r="B629" s="221">
        <v>71</v>
      </c>
      <c r="E629" s="220" t="s">
        <v>683</v>
      </c>
    </row>
    <row r="630" spans="1:5" ht="15" customHeight="1" x14ac:dyDescent="0.25">
      <c r="A630" s="221" t="str">
        <f t="shared" si="15"/>
        <v>DNV-T I - 72</v>
      </c>
      <c r="B630" s="221">
        <v>72</v>
      </c>
      <c r="E630" s="220" t="s">
        <v>684</v>
      </c>
    </row>
    <row r="631" spans="1:5" ht="15" customHeight="1" x14ac:dyDescent="0.25">
      <c r="A631" s="221" t="str">
        <f t="shared" si="15"/>
        <v>DNV-T I - 73</v>
      </c>
      <c r="B631" s="221">
        <v>73</v>
      </c>
      <c r="E631" s="220" t="s">
        <v>685</v>
      </c>
    </row>
    <row r="632" spans="1:5" ht="15" customHeight="1" x14ac:dyDescent="0.25">
      <c r="A632" s="221" t="str">
        <f t="shared" si="15"/>
        <v>DNV-T I - 74</v>
      </c>
      <c r="B632" s="221">
        <v>74</v>
      </c>
      <c r="E632" s="220" t="s">
        <v>686</v>
      </c>
    </row>
    <row r="633" spans="1:5" ht="15" customHeight="1" x14ac:dyDescent="0.25">
      <c r="A633" s="221" t="str">
        <f t="shared" si="15"/>
        <v>DNV-T I - 75</v>
      </c>
      <c r="B633" s="221">
        <v>75</v>
      </c>
      <c r="E633" s="220" t="s">
        <v>687</v>
      </c>
    </row>
    <row r="634" spans="1:5" ht="15" customHeight="1" x14ac:dyDescent="0.25">
      <c r="A634" s="221"/>
    </row>
    <row r="635" spans="1:5" ht="15" customHeight="1" x14ac:dyDescent="0.25">
      <c r="A635" s="221"/>
    </row>
    <row r="636" spans="1:5" ht="15" customHeight="1" x14ac:dyDescent="0.25">
      <c r="A636" s="221" t="str">
        <f t="shared" si="15"/>
        <v>DNV-T I - 78</v>
      </c>
      <c r="B636" s="221">
        <v>78</v>
      </c>
      <c r="E636" s="220" t="s">
        <v>688</v>
      </c>
    </row>
    <row r="637" spans="1:5" ht="15" customHeight="1" x14ac:dyDescent="0.25">
      <c r="A637" s="221" t="str">
        <f t="shared" si="15"/>
        <v>DNV-T I - 79</v>
      </c>
      <c r="B637" s="221">
        <v>79</v>
      </c>
      <c r="E637" s="220" t="s">
        <v>689</v>
      </c>
    </row>
    <row r="638" spans="1:5" ht="15" customHeight="1" x14ac:dyDescent="0.25">
      <c r="A638" s="221" t="str">
        <f t="shared" si="15"/>
        <v>DNV-T I - 80</v>
      </c>
      <c r="B638" s="221">
        <v>80</v>
      </c>
      <c r="E638" s="220" t="s">
        <v>690</v>
      </c>
    </row>
    <row r="639" spans="1:5" ht="15" customHeight="1" x14ac:dyDescent="0.25">
      <c r="A639" s="221" t="str">
        <f t="shared" si="15"/>
        <v>DNV-T I - 81</v>
      </c>
      <c r="B639" s="221">
        <v>81</v>
      </c>
      <c r="E639" s="220" t="s">
        <v>691</v>
      </c>
    </row>
    <row r="640" spans="1:5" ht="15" customHeight="1" x14ac:dyDescent="0.25">
      <c r="A640" s="221" t="str">
        <f t="shared" si="15"/>
        <v>DNV-T I - 82</v>
      </c>
      <c r="B640" s="221">
        <v>82</v>
      </c>
      <c r="E640" s="220" t="s">
        <v>692</v>
      </c>
    </row>
    <row r="641" spans="1:5" ht="15" customHeight="1" x14ac:dyDescent="0.25">
      <c r="A641" s="221" t="str">
        <f t="shared" si="15"/>
        <v>DNV-T I - 83</v>
      </c>
      <c r="B641" s="221">
        <v>83</v>
      </c>
      <c r="E641" s="220" t="s">
        <v>693</v>
      </c>
    </row>
    <row r="642" spans="1:5" ht="15" customHeight="1" x14ac:dyDescent="0.25">
      <c r="A642" s="221" t="str">
        <f t="shared" si="15"/>
        <v>DNV-T I - 84</v>
      </c>
      <c r="B642" s="221">
        <v>84</v>
      </c>
      <c r="E642" s="220" t="s">
        <v>694</v>
      </c>
    </row>
    <row r="643" spans="1:5" ht="15" customHeight="1" x14ac:dyDescent="0.25">
      <c r="A643" s="221" t="str">
        <f t="shared" si="15"/>
        <v>DNV-T I - 85</v>
      </c>
      <c r="B643" s="221">
        <v>85</v>
      </c>
      <c r="E643" s="220" t="s">
        <v>695</v>
      </c>
    </row>
    <row r="644" spans="1:5" ht="15" customHeight="1" x14ac:dyDescent="0.25">
      <c r="A644" s="221" t="str">
        <f t="shared" si="15"/>
        <v>DNV-T I - 86</v>
      </c>
      <c r="B644" s="221">
        <v>86</v>
      </c>
      <c r="E644" s="220" t="s">
        <v>696</v>
      </c>
    </row>
    <row r="645" spans="1:5" ht="15" customHeight="1" x14ac:dyDescent="0.25">
      <c r="A645" s="221" t="str">
        <f t="shared" si="15"/>
        <v>DNV-T I - 86.1</v>
      </c>
      <c r="B645" s="221" t="s">
        <v>697</v>
      </c>
      <c r="E645" s="220" t="s">
        <v>698</v>
      </c>
    </row>
    <row r="646" spans="1:5" ht="15" customHeight="1" x14ac:dyDescent="0.25">
      <c r="A646" s="221" t="str">
        <f t="shared" si="15"/>
        <v>DNV-T I - 86.1.1</v>
      </c>
      <c r="B646" s="221" t="s">
        <v>699</v>
      </c>
      <c r="E646" s="220" t="s">
        <v>700</v>
      </c>
    </row>
    <row r="647" spans="1:5" ht="15" customHeight="1" x14ac:dyDescent="0.25">
      <c r="A647" s="221" t="str">
        <f t="shared" si="15"/>
        <v>DNV-T I - 86.1.2</v>
      </c>
      <c r="B647" s="221" t="s">
        <v>701</v>
      </c>
      <c r="E647" s="220" t="s">
        <v>702</v>
      </c>
    </row>
    <row r="648" spans="1:5" ht="15" customHeight="1" x14ac:dyDescent="0.25">
      <c r="A648" s="221" t="str">
        <f t="shared" si="15"/>
        <v>DNV-T I - 86.1.3</v>
      </c>
      <c r="B648" s="221" t="s">
        <v>703</v>
      </c>
      <c r="E648" s="220" t="s">
        <v>704</v>
      </c>
    </row>
    <row r="649" spans="1:5" ht="15" customHeight="1" x14ac:dyDescent="0.25">
      <c r="A649" s="221" t="str">
        <f t="shared" si="15"/>
        <v>DNV-T I - 86.1.4</v>
      </c>
      <c r="B649" s="221" t="s">
        <v>705</v>
      </c>
      <c r="E649" s="220" t="s">
        <v>706</v>
      </c>
    </row>
    <row r="650" spans="1:5" ht="15" customHeight="1" x14ac:dyDescent="0.25">
      <c r="A650" s="221" t="str">
        <f t="shared" si="15"/>
        <v>DNV-T I - 86.1.5</v>
      </c>
      <c r="B650" s="221" t="s">
        <v>707</v>
      </c>
      <c r="E650" s="220" t="s">
        <v>708</v>
      </c>
    </row>
    <row r="651" spans="1:5" ht="15" customHeight="1" x14ac:dyDescent="0.25">
      <c r="A651" s="221" t="str">
        <f t="shared" si="15"/>
        <v>DNV-T I - 86.2</v>
      </c>
      <c r="B651" s="221" t="s">
        <v>709</v>
      </c>
      <c r="E651" s="220" t="s">
        <v>710</v>
      </c>
    </row>
    <row r="652" spans="1:5" ht="15" customHeight="1" x14ac:dyDescent="0.25">
      <c r="A652" s="221" t="str">
        <f t="shared" si="15"/>
        <v>DNV-T I - 86.2.1</v>
      </c>
      <c r="B652" s="221" t="s">
        <v>711</v>
      </c>
      <c r="E652" s="220" t="s">
        <v>700</v>
      </c>
    </row>
    <row r="653" spans="1:5" ht="15" customHeight="1" x14ac:dyDescent="0.25">
      <c r="A653" s="221" t="str">
        <f t="shared" si="15"/>
        <v>DNV-T I - 86.2.2</v>
      </c>
      <c r="B653" s="221" t="s">
        <v>712</v>
      </c>
      <c r="E653" s="220" t="s">
        <v>713</v>
      </c>
    </row>
    <row r="654" spans="1:5" ht="15" customHeight="1" x14ac:dyDescent="0.25">
      <c r="A654" s="221" t="str">
        <f t="shared" si="15"/>
        <v>DNV-T I - 86.2.3</v>
      </c>
      <c r="B654" s="221" t="s">
        <v>714</v>
      </c>
      <c r="E654" s="220" t="s">
        <v>702</v>
      </c>
    </row>
    <row r="655" spans="1:5" ht="15" customHeight="1" x14ac:dyDescent="0.25">
      <c r="A655" s="221" t="str">
        <f t="shared" si="15"/>
        <v>DNV-T I - 86.2.4</v>
      </c>
      <c r="B655" s="221" t="s">
        <v>715</v>
      </c>
      <c r="E655" s="220" t="s">
        <v>704</v>
      </c>
    </row>
    <row r="656" spans="1:5" ht="15" customHeight="1" x14ac:dyDescent="0.25">
      <c r="A656" s="221" t="str">
        <f t="shared" si="15"/>
        <v>DNV-T I - 86.2.5</v>
      </c>
      <c r="B656" s="221" t="s">
        <v>716</v>
      </c>
      <c r="E656" s="220" t="s">
        <v>706</v>
      </c>
    </row>
    <row r="657" spans="1:5" ht="15" customHeight="1" x14ac:dyDescent="0.25">
      <c r="A657" s="221" t="str">
        <f t="shared" si="15"/>
        <v>DNV-T I - 86.2.6</v>
      </c>
      <c r="B657" s="221" t="s">
        <v>717</v>
      </c>
      <c r="E657" s="220" t="s">
        <v>708</v>
      </c>
    </row>
    <row r="658" spans="1:5" ht="15" customHeight="1" x14ac:dyDescent="0.25">
      <c r="A658" s="221" t="str">
        <f t="shared" si="15"/>
        <v>DNV-T I - 87</v>
      </c>
      <c r="B658" s="221">
        <v>87</v>
      </c>
      <c r="E658" s="220" t="s">
        <v>718</v>
      </c>
    </row>
    <row r="659" spans="1:5" ht="15" customHeight="1" x14ac:dyDescent="0.25">
      <c r="A659" s="221" t="str">
        <f t="shared" si="15"/>
        <v>DNV-T I - 88</v>
      </c>
      <c r="B659" s="221">
        <v>88</v>
      </c>
      <c r="E659" s="220" t="s">
        <v>719</v>
      </c>
    </row>
    <row r="660" spans="1:5" ht="15" customHeight="1" x14ac:dyDescent="0.25">
      <c r="A660" s="221" t="str">
        <f t="shared" si="15"/>
        <v>DNV-T I - 89</v>
      </c>
      <c r="B660" s="221">
        <v>89</v>
      </c>
      <c r="E660" s="220" t="s">
        <v>720</v>
      </c>
    </row>
    <row r="661" spans="1:5" ht="15" customHeight="1" x14ac:dyDescent="0.25">
      <c r="A661" s="221" t="str">
        <f t="shared" si="15"/>
        <v>DNV-T I - 90</v>
      </c>
      <c r="B661" s="221">
        <v>90</v>
      </c>
      <c r="E661" s="220" t="s">
        <v>721</v>
      </c>
    </row>
    <row r="662" spans="1:5" ht="15" customHeight="1" x14ac:dyDescent="0.25">
      <c r="A662" s="221" t="str">
        <f t="shared" si="15"/>
        <v>DNV-T I - 91</v>
      </c>
      <c r="B662" s="221">
        <v>91</v>
      </c>
      <c r="E662" s="220" t="s">
        <v>722</v>
      </c>
    </row>
    <row r="663" spans="1:5" ht="15" customHeight="1" x14ac:dyDescent="0.25">
      <c r="A663" s="221" t="str">
        <f t="shared" si="15"/>
        <v>DNV-T I - 92</v>
      </c>
      <c r="B663" s="221">
        <v>92</v>
      </c>
      <c r="E663" s="220" t="s">
        <v>723</v>
      </c>
    </row>
    <row r="664" spans="1:5" ht="15" customHeight="1" x14ac:dyDescent="0.25">
      <c r="A664" s="221" t="str">
        <f t="shared" si="15"/>
        <v>DNV-T I - 93</v>
      </c>
      <c r="B664" s="221">
        <v>93</v>
      </c>
      <c r="E664" s="220" t="s">
        <v>724</v>
      </c>
    </row>
    <row r="665" spans="1:5" ht="15" customHeight="1" x14ac:dyDescent="0.25">
      <c r="A665" s="221" t="str">
        <f t="shared" si="15"/>
        <v>DNV-T I - 94</v>
      </c>
      <c r="B665" s="221">
        <v>94</v>
      </c>
      <c r="E665" s="220" t="s">
        <v>725</v>
      </c>
    </row>
    <row r="666" spans="1:5" ht="15" customHeight="1" x14ac:dyDescent="0.25">
      <c r="A666" s="221" t="str">
        <f t="shared" si="15"/>
        <v>DNV-T I - 95</v>
      </c>
      <c r="B666" s="221">
        <v>95</v>
      </c>
      <c r="E666" s="220" t="s">
        <v>726</v>
      </c>
    </row>
    <row r="667" spans="1:5" ht="15" customHeight="1" x14ac:dyDescent="0.25">
      <c r="A667" s="221" t="str">
        <f t="shared" si="15"/>
        <v>DNV-T I - 96</v>
      </c>
      <c r="B667" s="221">
        <v>96</v>
      </c>
      <c r="E667" s="220" t="s">
        <v>727</v>
      </c>
    </row>
    <row r="668" spans="1:5" ht="15" customHeight="1" x14ac:dyDescent="0.25">
      <c r="A668" s="221" t="str">
        <f t="shared" si="15"/>
        <v>DNV-T I - 97</v>
      </c>
      <c r="B668" s="221">
        <v>97</v>
      </c>
      <c r="E668" s="220" t="s">
        <v>728</v>
      </c>
    </row>
    <row r="669" spans="1:5" ht="15" customHeight="1" x14ac:dyDescent="0.25">
      <c r="A669" s="221" t="str">
        <f t="shared" si="15"/>
        <v>DNV-T I - 98</v>
      </c>
      <c r="B669" s="221">
        <v>98</v>
      </c>
      <c r="E669" s="220" t="s">
        <v>729</v>
      </c>
    </row>
    <row r="670" spans="1:5" ht="15" customHeight="1" x14ac:dyDescent="0.25">
      <c r="A670" s="221" t="str">
        <f t="shared" si="15"/>
        <v>DNV-T I - 99</v>
      </c>
      <c r="B670" s="221">
        <v>99</v>
      </c>
      <c r="E670" s="220" t="s">
        <v>730</v>
      </c>
    </row>
    <row r="671" spans="1:5" ht="15" customHeight="1" x14ac:dyDescent="0.25">
      <c r="A671" s="221" t="str">
        <f t="shared" si="15"/>
        <v>DNV-T I - 100</v>
      </c>
      <c r="B671" s="221">
        <v>100</v>
      </c>
      <c r="E671" s="220" t="s">
        <v>731</v>
      </c>
    </row>
    <row r="672" spans="1:5" ht="15" customHeight="1" x14ac:dyDescent="0.25">
      <c r="A672" s="221" t="str">
        <f t="shared" si="15"/>
        <v>DNV-T I - 101</v>
      </c>
      <c r="B672" s="221">
        <v>101</v>
      </c>
      <c r="E672" s="220" t="s">
        <v>732</v>
      </c>
    </row>
    <row r="673" spans="1:5" ht="15" customHeight="1" x14ac:dyDescent="0.25">
      <c r="A673" s="221" t="str">
        <f t="shared" si="15"/>
        <v>DNV-T I - 102</v>
      </c>
      <c r="B673" s="221">
        <v>102</v>
      </c>
      <c r="E673" s="220" t="s">
        <v>733</v>
      </c>
    </row>
    <row r="674" spans="1:5" ht="15" customHeight="1" x14ac:dyDescent="0.25">
      <c r="A674" s="221" t="str">
        <f t="shared" si="15"/>
        <v>DNV-T I - 103</v>
      </c>
      <c r="B674" s="221">
        <v>103</v>
      </c>
      <c r="E674" s="220" t="s">
        <v>734</v>
      </c>
    </row>
    <row r="675" spans="1:5" ht="15" customHeight="1" x14ac:dyDescent="0.25">
      <c r="A675" s="221" t="str">
        <f t="shared" si="15"/>
        <v>DNV-T I - 104</v>
      </c>
      <c r="B675" s="221">
        <v>104</v>
      </c>
      <c r="E675" s="220" t="s">
        <v>735</v>
      </c>
    </row>
    <row r="676" spans="1:5" ht="15" customHeight="1" x14ac:dyDescent="0.25">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5">
      <c r="A679" s="221" t="str">
        <f t="shared" ref="A679:A713" si="16">CONCATENATE("DNV-TRC - ",E679)</f>
        <v>DNV-TRC - 1</v>
      </c>
      <c r="E679" s="259">
        <v>1</v>
      </c>
    </row>
    <row r="680" spans="1:5" ht="15" customHeight="1" x14ac:dyDescent="0.25">
      <c r="A680" s="221" t="str">
        <f t="shared" si="16"/>
        <v>DNV-TRC - 1,5</v>
      </c>
      <c r="E680" s="259">
        <v>1.5</v>
      </c>
    </row>
    <row r="681" spans="1:5" ht="15" customHeight="1" x14ac:dyDescent="0.25">
      <c r="A681" s="221" t="str">
        <f t="shared" si="16"/>
        <v>DNV-TRC - 2</v>
      </c>
      <c r="E681" s="259">
        <v>2</v>
      </c>
    </row>
    <row r="682" spans="1:5" ht="15" customHeight="1" x14ac:dyDescent="0.25">
      <c r="A682" s="221" t="str">
        <f t="shared" si="16"/>
        <v>DNV-TRC - 2,5</v>
      </c>
      <c r="E682" s="259">
        <v>2.5</v>
      </c>
    </row>
    <row r="683" spans="1:5" ht="15" customHeight="1" x14ac:dyDescent="0.25">
      <c r="A683" s="221" t="str">
        <f t="shared" si="16"/>
        <v>DNV-TRC - 3</v>
      </c>
      <c r="E683" s="259">
        <v>3</v>
      </c>
    </row>
    <row r="684" spans="1:5" ht="15" customHeight="1" x14ac:dyDescent="0.25">
      <c r="A684" s="221" t="str">
        <f t="shared" si="16"/>
        <v>DNV-TRC - 3,5</v>
      </c>
      <c r="E684" s="259">
        <v>3.5</v>
      </c>
    </row>
    <row r="685" spans="1:5" ht="15" customHeight="1" x14ac:dyDescent="0.25">
      <c r="A685" s="221" t="str">
        <f t="shared" si="16"/>
        <v>DNV-TRC - 4</v>
      </c>
      <c r="E685" s="259">
        <v>4</v>
      </c>
    </row>
    <row r="686" spans="1:5" ht="15" customHeight="1" x14ac:dyDescent="0.25">
      <c r="A686" s="221" t="str">
        <f t="shared" si="16"/>
        <v>DNV-TRC - 4,5</v>
      </c>
      <c r="E686" s="259">
        <v>4.5</v>
      </c>
    </row>
    <row r="687" spans="1:5" ht="15" customHeight="1" x14ac:dyDescent="0.25">
      <c r="A687" s="221" t="str">
        <f t="shared" si="16"/>
        <v>DNV-TRC - 5</v>
      </c>
      <c r="E687" s="259">
        <v>5</v>
      </c>
    </row>
    <row r="688" spans="1:5" ht="15" customHeight="1" x14ac:dyDescent="0.25">
      <c r="A688" s="221" t="str">
        <f t="shared" si="16"/>
        <v>DNV-TRC - 6</v>
      </c>
      <c r="E688" s="259">
        <v>6</v>
      </c>
    </row>
    <row r="689" spans="1:5" ht="15" customHeight="1" x14ac:dyDescent="0.25">
      <c r="A689" s="221" t="str">
        <f t="shared" si="16"/>
        <v>DNV-TRC - 7</v>
      </c>
      <c r="E689" s="259">
        <v>7</v>
      </c>
    </row>
    <row r="690" spans="1:5" ht="15" customHeight="1" x14ac:dyDescent="0.25">
      <c r="A690" s="221" t="str">
        <f t="shared" si="16"/>
        <v>DNV-TRC - 8</v>
      </c>
      <c r="E690" s="259">
        <v>8</v>
      </c>
    </row>
    <row r="691" spans="1:5" ht="15" customHeight="1" x14ac:dyDescent="0.25">
      <c r="A691" s="221" t="str">
        <f t="shared" si="16"/>
        <v>DNV-TRC - 9</v>
      </c>
      <c r="E691" s="259">
        <v>9</v>
      </c>
    </row>
    <row r="692" spans="1:5" ht="15" customHeight="1" x14ac:dyDescent="0.25">
      <c r="A692" s="221" t="str">
        <f t="shared" si="16"/>
        <v>DNV-TRC - 10</v>
      </c>
      <c r="E692" s="259">
        <v>10</v>
      </c>
    </row>
    <row r="693" spans="1:5" ht="15" customHeight="1" x14ac:dyDescent="0.25">
      <c r="A693" s="221" t="str">
        <f t="shared" si="16"/>
        <v>DNV-TRC - 12</v>
      </c>
      <c r="E693" s="259">
        <v>12</v>
      </c>
    </row>
    <row r="694" spans="1:5" ht="15" customHeight="1" x14ac:dyDescent="0.25">
      <c r="A694" s="221" t="str">
        <f t="shared" si="16"/>
        <v>DNV-TRC - 15</v>
      </c>
      <c r="E694" s="259">
        <v>15</v>
      </c>
    </row>
    <row r="695" spans="1:5" ht="15" customHeight="1" x14ac:dyDescent="0.25">
      <c r="A695" s="221" t="str">
        <f t="shared" si="16"/>
        <v>DNV-TRC - 17</v>
      </c>
      <c r="E695" s="259">
        <v>17</v>
      </c>
    </row>
    <row r="696" spans="1:5" ht="15" customHeight="1" x14ac:dyDescent="0.25">
      <c r="A696" s="221" t="str">
        <f t="shared" si="16"/>
        <v>DNV-TRC - 19</v>
      </c>
      <c r="E696" s="259">
        <v>19</v>
      </c>
    </row>
    <row r="697" spans="1:5" ht="15" customHeight="1" x14ac:dyDescent="0.25">
      <c r="A697" s="221" t="str">
        <f t="shared" si="16"/>
        <v>DNV-TRC - 20</v>
      </c>
      <c r="E697" s="259">
        <v>20</v>
      </c>
    </row>
    <row r="698" spans="1:5" ht="15" customHeight="1" x14ac:dyDescent="0.25">
      <c r="A698" s="221" t="str">
        <f t="shared" si="16"/>
        <v>DNV-TRC - 25</v>
      </c>
      <c r="E698" s="259">
        <v>25</v>
      </c>
    </row>
    <row r="699" spans="1:5" ht="15" customHeight="1" x14ac:dyDescent="0.25">
      <c r="A699" s="221" t="str">
        <f t="shared" si="16"/>
        <v>DNV-TRC - 30</v>
      </c>
      <c r="E699" s="259">
        <v>30</v>
      </c>
    </row>
    <row r="700" spans="1:5" ht="15" customHeight="1" x14ac:dyDescent="0.25">
      <c r="A700" s="221" t="str">
        <f t="shared" si="16"/>
        <v>DNV-TRC - 35</v>
      </c>
      <c r="E700" s="259">
        <v>35</v>
      </c>
    </row>
    <row r="701" spans="1:5" ht="15" customHeight="1" x14ac:dyDescent="0.25">
      <c r="A701" s="221" t="str">
        <f t="shared" si="16"/>
        <v>DNV-TRC - 40</v>
      </c>
      <c r="E701" s="259">
        <v>40</v>
      </c>
    </row>
    <row r="702" spans="1:5" ht="15" customHeight="1" x14ac:dyDescent="0.25">
      <c r="A702" s="221" t="str">
        <f t="shared" si="16"/>
        <v>DNV-TRC - 45</v>
      </c>
      <c r="E702" s="259">
        <v>45</v>
      </c>
    </row>
    <row r="703" spans="1:5" ht="15" customHeight="1" x14ac:dyDescent="0.25">
      <c r="A703" s="221" t="str">
        <f t="shared" si="16"/>
        <v>DNV-TRC - 50</v>
      </c>
      <c r="E703" s="259">
        <v>50</v>
      </c>
    </row>
    <row r="704" spans="1:5" ht="15" customHeight="1" x14ac:dyDescent="0.25">
      <c r="A704" s="221" t="str">
        <f t="shared" si="16"/>
        <v>DNV-TRC - 55</v>
      </c>
      <c r="E704" s="259">
        <v>55</v>
      </c>
    </row>
    <row r="705" spans="1:5" ht="15" customHeight="1" x14ac:dyDescent="0.25">
      <c r="A705" s="221" t="str">
        <f t="shared" si="16"/>
        <v>DNV-TRC - 60</v>
      </c>
      <c r="E705" s="259">
        <v>60</v>
      </c>
    </row>
    <row r="706" spans="1:5" ht="15" customHeight="1" x14ac:dyDescent="0.25">
      <c r="A706" s="221" t="str">
        <f t="shared" si="16"/>
        <v>DNV-TRC - 65</v>
      </c>
      <c r="E706" s="259">
        <v>65</v>
      </c>
    </row>
    <row r="707" spans="1:5" ht="15" customHeight="1" x14ac:dyDescent="0.25">
      <c r="A707" s="221" t="str">
        <f t="shared" si="16"/>
        <v>DNV-TRC - 70</v>
      </c>
      <c r="E707" s="259">
        <v>70</v>
      </c>
    </row>
    <row r="708" spans="1:5" ht="15" customHeight="1" x14ac:dyDescent="0.25">
      <c r="A708" s="221" t="str">
        <f t="shared" si="16"/>
        <v>DNV-TRC - 75</v>
      </c>
      <c r="E708" s="259">
        <v>75</v>
      </c>
    </row>
    <row r="709" spans="1:5" ht="15" customHeight="1" x14ac:dyDescent="0.25">
      <c r="A709" s="221" t="str">
        <f t="shared" si="16"/>
        <v>DNV-TRC - 80</v>
      </c>
      <c r="E709" s="259">
        <v>80</v>
      </c>
    </row>
    <row r="710" spans="1:5" ht="15" customHeight="1" x14ac:dyDescent="0.25">
      <c r="A710" s="221" t="str">
        <f t="shared" si="16"/>
        <v>DNV-TRC - 85</v>
      </c>
      <c r="E710" s="259">
        <v>85</v>
      </c>
    </row>
    <row r="711" spans="1:5" ht="15" customHeight="1" x14ac:dyDescent="0.25">
      <c r="A711" s="221" t="str">
        <f t="shared" si="16"/>
        <v>DNV-TRC - 90</v>
      </c>
      <c r="E711" s="259">
        <v>90</v>
      </c>
    </row>
    <row r="712" spans="1:5" ht="15" customHeight="1" x14ac:dyDescent="0.25">
      <c r="A712" s="221" t="str">
        <f t="shared" si="16"/>
        <v>DNV-TRC - 95</v>
      </c>
      <c r="E712" s="259">
        <v>95</v>
      </c>
    </row>
    <row r="713" spans="1:5" ht="15" customHeight="1" x14ac:dyDescent="0.25">
      <c r="A713" s="221" t="str">
        <f t="shared" si="16"/>
        <v>DNV-TRC - 100</v>
      </c>
      <c r="E713" s="259">
        <v>100</v>
      </c>
    </row>
    <row r="714" spans="1:5" ht="15" customHeight="1" x14ac:dyDescent="0.25">
      <c r="A714" s="221"/>
      <c r="E714" s="259"/>
    </row>
    <row r="716" spans="1:5" ht="15" customHeight="1" x14ac:dyDescent="0.25">
      <c r="A716" s="219"/>
      <c r="B716" s="219" t="s">
        <v>738</v>
      </c>
      <c r="C716" s="218"/>
      <c r="D716" s="219"/>
      <c r="E716" s="218"/>
    </row>
    <row r="717" spans="1:5" ht="15" customHeight="1" x14ac:dyDescent="0.25">
      <c r="A717" s="221" t="str">
        <f t="shared" ref="A717:A751" si="17">CONCATENATE("DNV-TRCA - ",E717)</f>
        <v>DNV-TRCA - 55</v>
      </c>
      <c r="E717" s="259">
        <v>55</v>
      </c>
    </row>
    <row r="718" spans="1:5" ht="15" customHeight="1" x14ac:dyDescent="0.25">
      <c r="A718" s="221" t="str">
        <f t="shared" si="17"/>
        <v>DNV-TRCA - 60</v>
      </c>
      <c r="E718" s="259">
        <v>60</v>
      </c>
    </row>
    <row r="719" spans="1:5" ht="15" customHeight="1" x14ac:dyDescent="0.25">
      <c r="A719" s="221" t="str">
        <f t="shared" si="17"/>
        <v>DNV-TRCA - 65</v>
      </c>
      <c r="E719" s="259">
        <v>65</v>
      </c>
    </row>
    <row r="720" spans="1:5" ht="15" customHeight="1" x14ac:dyDescent="0.25">
      <c r="A720" s="221" t="str">
        <f t="shared" si="17"/>
        <v>DNV-TRCA - 70</v>
      </c>
      <c r="E720" s="259">
        <v>70</v>
      </c>
    </row>
    <row r="721" spans="1:5" ht="15" customHeight="1" x14ac:dyDescent="0.25">
      <c r="A721" s="221" t="str">
        <f t="shared" si="17"/>
        <v>DNV-TRCA - 75</v>
      </c>
      <c r="E721" s="259">
        <v>75</v>
      </c>
    </row>
    <row r="722" spans="1:5" ht="15" customHeight="1" x14ac:dyDescent="0.25">
      <c r="A722" s="221" t="str">
        <f t="shared" si="17"/>
        <v>DNV-TRCA - 80</v>
      </c>
      <c r="E722" s="259">
        <v>80</v>
      </c>
    </row>
    <row r="723" spans="1:5" ht="15" customHeight="1" x14ac:dyDescent="0.25">
      <c r="A723" s="221" t="str">
        <f t="shared" si="17"/>
        <v>DNV-TRCA - 85</v>
      </c>
      <c r="E723" s="259">
        <v>85</v>
      </c>
    </row>
    <row r="724" spans="1:5" ht="15" customHeight="1" x14ac:dyDescent="0.25">
      <c r="A724" s="221" t="str">
        <f t="shared" si="17"/>
        <v>DNV-TRCA - 90</v>
      </c>
      <c r="E724" s="259">
        <v>90</v>
      </c>
    </row>
    <row r="725" spans="1:5" ht="15" customHeight="1" x14ac:dyDescent="0.25">
      <c r="A725" s="221" t="str">
        <f t="shared" si="17"/>
        <v>DNV-TRCA - 95</v>
      </c>
      <c r="E725" s="259">
        <v>95</v>
      </c>
    </row>
    <row r="726" spans="1:5" ht="15" customHeight="1" x14ac:dyDescent="0.25">
      <c r="A726" s="221" t="str">
        <f t="shared" si="17"/>
        <v>DNV-TRCA - 100</v>
      </c>
      <c r="E726" s="259">
        <v>100</v>
      </c>
    </row>
    <row r="727" spans="1:5" ht="15" customHeight="1" x14ac:dyDescent="0.25">
      <c r="A727" s="221" t="str">
        <f t="shared" si="17"/>
        <v>DNV-TRCA - 105</v>
      </c>
      <c r="E727" s="259">
        <v>105</v>
      </c>
    </row>
    <row r="728" spans="1:5" ht="15" customHeight="1" x14ac:dyDescent="0.25">
      <c r="A728" s="221" t="str">
        <f t="shared" si="17"/>
        <v>DNV-TRCA - 110</v>
      </c>
      <c r="E728" s="259">
        <v>110</v>
      </c>
    </row>
    <row r="729" spans="1:5" ht="15" customHeight="1" x14ac:dyDescent="0.25">
      <c r="A729" s="221" t="str">
        <f t="shared" si="17"/>
        <v>DNV-TRCA - 120</v>
      </c>
      <c r="E729" s="259">
        <v>120</v>
      </c>
    </row>
    <row r="730" spans="1:5" ht="15" customHeight="1" x14ac:dyDescent="0.25">
      <c r="A730" s="221" t="str">
        <f t="shared" si="17"/>
        <v>DNV-TRCA - 130</v>
      </c>
      <c r="E730" s="259">
        <v>130</v>
      </c>
    </row>
    <row r="731" spans="1:5" ht="15" customHeight="1" x14ac:dyDescent="0.25">
      <c r="A731" s="221" t="str">
        <f t="shared" si="17"/>
        <v>DNV-TRCA - 140</v>
      </c>
      <c r="E731" s="259">
        <v>140</v>
      </c>
    </row>
    <row r="732" spans="1:5" ht="15" customHeight="1" x14ac:dyDescent="0.25">
      <c r="A732" s="221" t="str">
        <f t="shared" si="17"/>
        <v>DNV-TRCA - 150</v>
      </c>
      <c r="E732" s="259">
        <v>150</v>
      </c>
    </row>
    <row r="733" spans="1:5" ht="15" customHeight="1" x14ac:dyDescent="0.25">
      <c r="A733" s="221" t="str">
        <f t="shared" si="17"/>
        <v>DNV-TRCA - 160</v>
      </c>
      <c r="E733" s="259">
        <v>160</v>
      </c>
    </row>
    <row r="734" spans="1:5" ht="15" customHeight="1" x14ac:dyDescent="0.25">
      <c r="A734" s="221" t="str">
        <f t="shared" si="17"/>
        <v>DNV-TRCA - 170</v>
      </c>
      <c r="E734" s="259">
        <v>170</v>
      </c>
    </row>
    <row r="735" spans="1:5" ht="15" customHeight="1" x14ac:dyDescent="0.25">
      <c r="A735" s="221" t="str">
        <f t="shared" si="17"/>
        <v>DNV-TRCA - 180</v>
      </c>
      <c r="E735" s="259">
        <v>180</v>
      </c>
    </row>
    <row r="736" spans="1:5" ht="15" customHeight="1" x14ac:dyDescent="0.25">
      <c r="A736" s="221" t="str">
        <f t="shared" si="17"/>
        <v>DNV-TRCA - 200</v>
      </c>
      <c r="E736" s="259">
        <v>200</v>
      </c>
    </row>
    <row r="737" spans="1:5" ht="15" customHeight="1" x14ac:dyDescent="0.25">
      <c r="A737" s="221" t="str">
        <f t="shared" si="17"/>
        <v>DNV-TRCA - 225</v>
      </c>
      <c r="E737" s="259">
        <v>225</v>
      </c>
    </row>
    <row r="738" spans="1:5" ht="15" customHeight="1" x14ac:dyDescent="0.25">
      <c r="A738" s="221" t="str">
        <f t="shared" si="17"/>
        <v>DNV-TRCA - 250</v>
      </c>
      <c r="E738" s="259">
        <v>250</v>
      </c>
    </row>
    <row r="739" spans="1:5" ht="15" customHeight="1" x14ac:dyDescent="0.25">
      <c r="A739" s="221" t="str">
        <f t="shared" si="17"/>
        <v>DNV-TRCA - 275</v>
      </c>
      <c r="E739" s="259">
        <v>275</v>
      </c>
    </row>
    <row r="740" spans="1:5" ht="15" customHeight="1" x14ac:dyDescent="0.25">
      <c r="A740" s="221" t="str">
        <f t="shared" si="17"/>
        <v>DNV-TRCA - 300</v>
      </c>
      <c r="E740" s="259">
        <v>300</v>
      </c>
    </row>
    <row r="741" spans="1:5" ht="15" customHeight="1" x14ac:dyDescent="0.25">
      <c r="A741" s="221" t="str">
        <f t="shared" si="17"/>
        <v>DNV-TRCA - 325</v>
      </c>
      <c r="E741" s="259">
        <v>325</v>
      </c>
    </row>
    <row r="742" spans="1:5" ht="15" customHeight="1" x14ac:dyDescent="0.25">
      <c r="A742" s="221" t="str">
        <f t="shared" si="17"/>
        <v>DNV-TRCA - 350</v>
      </c>
      <c r="E742" s="259">
        <v>350</v>
      </c>
    </row>
    <row r="743" spans="1:5" ht="15" customHeight="1" x14ac:dyDescent="0.25">
      <c r="A743" s="221" t="str">
        <f t="shared" si="17"/>
        <v>DNV-TRCA - 375</v>
      </c>
      <c r="E743" s="259">
        <v>375</v>
      </c>
    </row>
    <row r="744" spans="1:5" ht="15" customHeight="1" x14ac:dyDescent="0.25">
      <c r="A744" s="221" t="str">
        <f t="shared" si="17"/>
        <v>DNV-TRCA - 400</v>
      </c>
      <c r="E744" s="259">
        <v>400</v>
      </c>
    </row>
    <row r="745" spans="1:5" ht="15" customHeight="1" x14ac:dyDescent="0.25">
      <c r="A745" s="221" t="str">
        <f t="shared" si="17"/>
        <v>DNV-TRCA - 425</v>
      </c>
      <c r="E745" s="259">
        <v>425</v>
      </c>
    </row>
    <row r="746" spans="1:5" ht="15" customHeight="1" x14ac:dyDescent="0.25">
      <c r="A746" s="221" t="str">
        <f t="shared" si="17"/>
        <v>DNV-TRCA - 450</v>
      </c>
      <c r="E746" s="259">
        <v>450</v>
      </c>
    </row>
    <row r="747" spans="1:5" ht="15" customHeight="1" x14ac:dyDescent="0.25">
      <c r="A747" s="221" t="str">
        <f t="shared" si="17"/>
        <v>DNV-TRCA - 475</v>
      </c>
      <c r="E747" s="259">
        <v>475</v>
      </c>
    </row>
    <row r="748" spans="1:5" ht="15" customHeight="1" x14ac:dyDescent="0.25">
      <c r="A748" s="221" t="str">
        <f t="shared" si="17"/>
        <v>DNV-TRCA - 500</v>
      </c>
      <c r="E748" s="259">
        <v>500</v>
      </c>
    </row>
    <row r="749" spans="1:5" ht="15" customHeight="1" x14ac:dyDescent="0.25">
      <c r="A749" s="221" t="str">
        <f t="shared" si="17"/>
        <v>DNV-TRCA - 600</v>
      </c>
      <c r="E749" s="259">
        <v>600</v>
      </c>
    </row>
    <row r="750" spans="1:5" ht="15" customHeight="1" x14ac:dyDescent="0.25">
      <c r="A750" s="221" t="str">
        <f t="shared" si="17"/>
        <v>DNV-TRCA - 800</v>
      </c>
      <c r="E750" s="259">
        <v>800</v>
      </c>
    </row>
    <row r="751" spans="1:5" ht="15" customHeight="1" x14ac:dyDescent="0.25">
      <c r="A751" s="221" t="str">
        <f t="shared" si="17"/>
        <v>DNV-TRCA - 1000</v>
      </c>
      <c r="E751" s="259">
        <v>1000</v>
      </c>
    </row>
    <row r="756" spans="1:5" ht="15" customHeight="1" x14ac:dyDescent="0.25">
      <c r="A756" s="223"/>
      <c r="B756" s="219" t="s">
        <v>1058</v>
      </c>
    </row>
    <row r="758" spans="1:5" ht="15" customHeight="1" x14ac:dyDescent="0.25">
      <c r="B758" s="221" t="s">
        <v>48</v>
      </c>
      <c r="C758" s="220" t="s">
        <v>739</v>
      </c>
    </row>
    <row r="759" spans="1:5" ht="15" customHeight="1" x14ac:dyDescent="0.25">
      <c r="A759" s="221" t="str">
        <f>CONCATENATE("IIEE-SJ - ",B759)</f>
        <v>IIEE-SJ - 1</v>
      </c>
      <c r="B759" s="221">
        <v>1</v>
      </c>
      <c r="E759" s="220" t="s">
        <v>740</v>
      </c>
    </row>
    <row r="760" spans="1:5" ht="15" customHeight="1" x14ac:dyDescent="0.25">
      <c r="A760" s="221" t="s">
        <v>1002</v>
      </c>
      <c r="B760" s="221">
        <v>101000</v>
      </c>
      <c r="E760" s="220" t="s">
        <v>609</v>
      </c>
    </row>
    <row r="761" spans="1:5" ht="15" customHeight="1" x14ac:dyDescent="0.25">
      <c r="A761" s="221" t="s">
        <v>1001</v>
      </c>
      <c r="B761" s="221">
        <v>102000</v>
      </c>
      <c r="E761" s="220" t="s">
        <v>610</v>
      </c>
    </row>
    <row r="762" spans="1:5" ht="15" customHeight="1" x14ac:dyDescent="0.25">
      <c r="A762" s="221" t="s">
        <v>999</v>
      </c>
      <c r="B762" s="221">
        <v>103000</v>
      </c>
      <c r="E762" s="220" t="s">
        <v>611</v>
      </c>
    </row>
    <row r="763" spans="1:5" ht="15" customHeight="1" x14ac:dyDescent="0.25">
      <c r="A763" s="221"/>
    </row>
    <row r="764" spans="1:5" ht="15" customHeight="1" x14ac:dyDescent="0.25">
      <c r="A764" s="221" t="s">
        <v>1059</v>
      </c>
      <c r="B764" s="221">
        <v>2</v>
      </c>
      <c r="E764" s="220" t="s">
        <v>741</v>
      </c>
    </row>
    <row r="765" spans="1:5" ht="15" customHeight="1" x14ac:dyDescent="0.25">
      <c r="A765" s="221"/>
    </row>
    <row r="766" spans="1:5" ht="15" customHeight="1" x14ac:dyDescent="0.25">
      <c r="A766" s="221" t="s">
        <v>1060</v>
      </c>
      <c r="B766" s="221">
        <v>201</v>
      </c>
      <c r="E766" s="220" t="s">
        <v>742</v>
      </c>
    </row>
    <row r="767" spans="1:5" ht="15" customHeight="1" x14ac:dyDescent="0.25">
      <c r="A767" s="221" t="s">
        <v>1061</v>
      </c>
      <c r="B767" s="221">
        <v>201001</v>
      </c>
      <c r="E767" s="220" t="s">
        <v>510</v>
      </c>
    </row>
    <row r="768" spans="1:5" ht="15" customHeight="1" x14ac:dyDescent="0.25">
      <c r="A768" s="221" t="s">
        <v>1062</v>
      </c>
      <c r="B768" s="221">
        <v>201002</v>
      </c>
      <c r="E768" s="220" t="s">
        <v>511</v>
      </c>
    </row>
    <row r="769" spans="1:496" ht="15" customHeight="1" x14ac:dyDescent="0.25">
      <c r="A769" s="221" t="s">
        <v>1063</v>
      </c>
      <c r="B769" s="221">
        <v>201003</v>
      </c>
      <c r="E769" s="220" t="s">
        <v>512</v>
      </c>
    </row>
    <row r="770" spans="1:496" s="227" customFormat="1" ht="15" customHeight="1" x14ac:dyDescent="0.25">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5">
      <c r="A771" s="221"/>
    </row>
    <row r="772" spans="1:496" ht="15" customHeight="1" x14ac:dyDescent="0.25">
      <c r="A772" s="221" t="s">
        <v>1064</v>
      </c>
      <c r="B772" s="221">
        <v>202</v>
      </c>
      <c r="E772" s="220" t="s">
        <v>743</v>
      </c>
    </row>
    <row r="773" spans="1:496" ht="15" customHeight="1" x14ac:dyDescent="0.25">
      <c r="A773" s="221" t="s">
        <v>1065</v>
      </c>
      <c r="B773" s="221">
        <v>202001</v>
      </c>
      <c r="E773" s="220" t="s">
        <v>513</v>
      </c>
    </row>
    <row r="774" spans="1:496" ht="15" customHeight="1" x14ac:dyDescent="0.25">
      <c r="A774" s="221" t="s">
        <v>1066</v>
      </c>
      <c r="B774" s="221">
        <v>202002</v>
      </c>
      <c r="E774" s="220" t="s">
        <v>514</v>
      </c>
    </row>
    <row r="775" spans="1:496" ht="15" customHeight="1" x14ac:dyDescent="0.25">
      <c r="A775" s="221" t="s">
        <v>1067</v>
      </c>
      <c r="B775" s="221">
        <v>202003</v>
      </c>
      <c r="E775" s="220" t="s">
        <v>515</v>
      </c>
    </row>
    <row r="776" spans="1:496" s="227" customFormat="1" ht="15" customHeight="1" x14ac:dyDescent="0.25">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5">
      <c r="A777" s="221"/>
    </row>
    <row r="778" spans="1:496" ht="15" customHeight="1" x14ac:dyDescent="0.25">
      <c r="A778" s="221" t="s">
        <v>1068</v>
      </c>
      <c r="B778" s="221">
        <v>203</v>
      </c>
      <c r="E778" s="220" t="s">
        <v>744</v>
      </c>
    </row>
    <row r="779" spans="1:496" ht="15" customHeight="1" x14ac:dyDescent="0.25">
      <c r="A779" s="221" t="s">
        <v>1004</v>
      </c>
      <c r="B779" s="221">
        <v>203001</v>
      </c>
      <c r="E779" s="220" t="s">
        <v>745</v>
      </c>
    </row>
    <row r="780" spans="1:496" ht="15" customHeight="1" x14ac:dyDescent="0.25">
      <c r="A780" s="221" t="s">
        <v>1069</v>
      </c>
      <c r="B780" s="221">
        <v>203002</v>
      </c>
      <c r="E780" s="220" t="s">
        <v>598</v>
      </c>
    </row>
    <row r="781" spans="1:496" ht="15" customHeight="1" x14ac:dyDescent="0.25">
      <c r="A781" s="221"/>
    </row>
    <row r="782" spans="1:496" ht="15" customHeight="1" x14ac:dyDescent="0.25">
      <c r="A782" s="221" t="s">
        <v>1070</v>
      </c>
      <c r="B782" s="221">
        <v>204</v>
      </c>
      <c r="E782" s="220" t="s">
        <v>746</v>
      </c>
    </row>
    <row r="783" spans="1:496" ht="15" customHeight="1" x14ac:dyDescent="0.25">
      <c r="A783" s="221" t="s">
        <v>1071</v>
      </c>
      <c r="B783" s="221">
        <v>204001</v>
      </c>
      <c r="E783" s="229" t="s">
        <v>747</v>
      </c>
    </row>
    <row r="784" spans="1:496" ht="15" customHeight="1" x14ac:dyDescent="0.25">
      <c r="A784" s="221" t="s">
        <v>1072</v>
      </c>
      <c r="B784" s="221">
        <v>204002</v>
      </c>
      <c r="E784" s="229" t="s">
        <v>748</v>
      </c>
    </row>
    <row r="785" spans="1:496" ht="15" customHeight="1" x14ac:dyDescent="0.25">
      <c r="A785" s="221" t="s">
        <v>1073</v>
      </c>
      <c r="B785" s="221">
        <v>204003</v>
      </c>
      <c r="E785" s="229" t="s">
        <v>749</v>
      </c>
    </row>
    <row r="786" spans="1:496" s="227" customFormat="1" ht="15" customHeight="1" x14ac:dyDescent="0.25">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5">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5">
      <c r="A788" s="221"/>
    </row>
    <row r="789" spans="1:496" ht="15" customHeight="1" x14ac:dyDescent="0.25">
      <c r="A789" s="221" t="s">
        <v>1074</v>
      </c>
      <c r="B789" s="221">
        <v>205</v>
      </c>
      <c r="E789" s="220" t="s">
        <v>750</v>
      </c>
    </row>
    <row r="790" spans="1:496" ht="15" customHeight="1" x14ac:dyDescent="0.25">
      <c r="A790" s="221" t="s">
        <v>1075</v>
      </c>
      <c r="B790" s="221">
        <v>205001</v>
      </c>
      <c r="E790" s="220" t="s">
        <v>1076</v>
      </c>
    </row>
    <row r="791" spans="1:496" ht="15" customHeight="1" x14ac:dyDescent="0.25">
      <c r="A791" s="221" t="s">
        <v>1077</v>
      </c>
      <c r="B791" s="221">
        <v>205002</v>
      </c>
      <c r="E791" s="220" t="s">
        <v>1078</v>
      </c>
    </row>
    <row r="792" spans="1:496" s="227" customFormat="1" ht="15" customHeight="1" x14ac:dyDescent="0.25">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5">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5">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5">
      <c r="A795" s="221"/>
    </row>
    <row r="796" spans="1:496" ht="15" customHeight="1" x14ac:dyDescent="0.25">
      <c r="A796" s="221" t="s">
        <v>1079</v>
      </c>
      <c r="B796" s="221">
        <v>206</v>
      </c>
      <c r="E796" s="220" t="s">
        <v>751</v>
      </c>
    </row>
    <row r="797" spans="1:496" ht="15" customHeight="1" x14ac:dyDescent="0.25">
      <c r="A797" s="221" t="s">
        <v>1080</v>
      </c>
      <c r="B797" s="221">
        <v>206001</v>
      </c>
      <c r="E797" s="220" t="s">
        <v>752</v>
      </c>
    </row>
    <row r="798" spans="1:496" ht="15" customHeight="1" x14ac:dyDescent="0.25">
      <c r="A798" s="221" t="s">
        <v>1081</v>
      </c>
      <c r="B798" s="221">
        <v>206002</v>
      </c>
      <c r="E798" s="220" t="s">
        <v>516</v>
      </c>
    </row>
    <row r="799" spans="1:496" s="227" customFormat="1" ht="15" customHeight="1" x14ac:dyDescent="0.25">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5">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5">
      <c r="A801" s="221"/>
    </row>
    <row r="802" spans="1:496" ht="15" customHeight="1" x14ac:dyDescent="0.25">
      <c r="A802" s="221" t="s">
        <v>1082</v>
      </c>
      <c r="B802" s="221">
        <v>207</v>
      </c>
      <c r="E802" s="220" t="s">
        <v>753</v>
      </c>
    </row>
    <row r="803" spans="1:496" ht="15" customHeight="1" x14ac:dyDescent="0.25">
      <c r="A803" s="221" t="s">
        <v>1083</v>
      </c>
      <c r="B803" s="221">
        <v>207001</v>
      </c>
      <c r="E803" s="220" t="s">
        <v>517</v>
      </c>
    </row>
    <row r="804" spans="1:496" s="227" customFormat="1" ht="15" customHeight="1" x14ac:dyDescent="0.25">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5">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5">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5">
      <c r="A807" s="221"/>
    </row>
    <row r="808" spans="1:496" ht="15" customHeight="1" x14ac:dyDescent="0.25">
      <c r="A808" s="221" t="s">
        <v>1084</v>
      </c>
      <c r="B808" s="221">
        <v>208</v>
      </c>
      <c r="E808" s="220" t="s">
        <v>754</v>
      </c>
    </row>
    <row r="809" spans="1:496" ht="15" customHeight="1" x14ac:dyDescent="0.25">
      <c r="A809" s="221" t="s">
        <v>1085</v>
      </c>
      <c r="B809" s="221">
        <v>208001</v>
      </c>
      <c r="E809" s="220" t="s">
        <v>518</v>
      </c>
    </row>
    <row r="810" spans="1:496" s="227" customFormat="1" ht="15" customHeight="1" x14ac:dyDescent="0.25">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5">
      <c r="A811" s="221"/>
    </row>
    <row r="812" spans="1:496" ht="15" customHeight="1" x14ac:dyDescent="0.25">
      <c r="A812" s="221" t="s">
        <v>1086</v>
      </c>
      <c r="B812" s="221">
        <v>209</v>
      </c>
      <c r="E812" s="220" t="s">
        <v>755</v>
      </c>
    </row>
    <row r="813" spans="1:496" ht="15" customHeight="1" x14ac:dyDescent="0.25">
      <c r="A813" s="221" t="s">
        <v>1087</v>
      </c>
      <c r="B813" s="221">
        <v>209001</v>
      </c>
      <c r="E813" s="220" t="s">
        <v>519</v>
      </c>
    </row>
    <row r="814" spans="1:496" ht="15" customHeight="1" x14ac:dyDescent="0.25">
      <c r="A814" s="221" t="s">
        <v>1088</v>
      </c>
      <c r="B814" s="221">
        <v>209002</v>
      </c>
      <c r="E814" s="220" t="s">
        <v>520</v>
      </c>
    </row>
    <row r="815" spans="1:496" ht="15" customHeight="1" x14ac:dyDescent="0.25">
      <c r="A815" s="221" t="s">
        <v>1089</v>
      </c>
      <c r="B815" s="221">
        <v>209003</v>
      </c>
      <c r="E815" s="220" t="s">
        <v>521</v>
      </c>
    </row>
    <row r="816" spans="1:496" ht="15" customHeight="1" x14ac:dyDescent="0.25">
      <c r="A816" s="221" t="s">
        <v>1090</v>
      </c>
      <c r="B816" s="221">
        <v>209004</v>
      </c>
      <c r="E816" s="220" t="s">
        <v>522</v>
      </c>
    </row>
    <row r="817" spans="1:496" s="227" customFormat="1" ht="15" customHeight="1" x14ac:dyDescent="0.25">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5">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5">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5">
      <c r="A820" s="221"/>
    </row>
    <row r="821" spans="1:496" ht="15" customHeight="1" x14ac:dyDescent="0.25">
      <c r="A821" s="221" t="s">
        <v>1091</v>
      </c>
      <c r="B821" s="221">
        <v>210</v>
      </c>
      <c r="E821" s="220" t="s">
        <v>756</v>
      </c>
    </row>
    <row r="822" spans="1:496" ht="15" customHeight="1" x14ac:dyDescent="0.25">
      <c r="A822" s="221" t="s">
        <v>1092</v>
      </c>
      <c r="B822" s="221">
        <v>210001</v>
      </c>
      <c r="E822" s="220" t="s">
        <v>523</v>
      </c>
    </row>
    <row r="823" spans="1:496" ht="15" customHeight="1" x14ac:dyDescent="0.25">
      <c r="A823" s="221" t="s">
        <v>1093</v>
      </c>
      <c r="B823" s="221">
        <v>210002</v>
      </c>
      <c r="E823" s="220" t="s">
        <v>524</v>
      </c>
    </row>
    <row r="824" spans="1:496" ht="15" customHeight="1" x14ac:dyDescent="0.25">
      <c r="A824" s="221" t="s">
        <v>1094</v>
      </c>
      <c r="B824" s="221">
        <v>210003</v>
      </c>
      <c r="E824" s="220" t="s">
        <v>525</v>
      </c>
    </row>
    <row r="825" spans="1:496" ht="15" customHeight="1" x14ac:dyDescent="0.25">
      <c r="A825" s="221" t="s">
        <v>1095</v>
      </c>
      <c r="B825" s="221">
        <v>210004</v>
      </c>
      <c r="E825" s="220" t="s">
        <v>526</v>
      </c>
    </row>
    <row r="826" spans="1:496" ht="15" customHeight="1" x14ac:dyDescent="0.25">
      <c r="A826" s="221" t="s">
        <v>1096</v>
      </c>
      <c r="B826" s="221">
        <v>210005</v>
      </c>
      <c r="E826" s="220" t="s">
        <v>527</v>
      </c>
    </row>
    <row r="827" spans="1:496" ht="15" customHeight="1" x14ac:dyDescent="0.25">
      <c r="A827" s="221" t="s">
        <v>1097</v>
      </c>
      <c r="B827" s="221">
        <v>210006</v>
      </c>
      <c r="E827" s="220" t="s">
        <v>528</v>
      </c>
    </row>
    <row r="828" spans="1:496" ht="15" customHeight="1" x14ac:dyDescent="0.25">
      <c r="A828" s="221" t="s">
        <v>1098</v>
      </c>
      <c r="B828" s="221">
        <v>210007</v>
      </c>
      <c r="E828" s="220" t="s">
        <v>529</v>
      </c>
    </row>
    <row r="829" spans="1:496" ht="15" customHeight="1" x14ac:dyDescent="0.25">
      <c r="A829" s="221" t="s">
        <v>1099</v>
      </c>
      <c r="B829" s="221">
        <v>210008</v>
      </c>
      <c r="E829" s="220" t="s">
        <v>530</v>
      </c>
    </row>
    <row r="830" spans="1:496" ht="15" customHeight="1" x14ac:dyDescent="0.25">
      <c r="A830" s="221"/>
    </row>
    <row r="831" spans="1:496" ht="15" customHeight="1" x14ac:dyDescent="0.25">
      <c r="A831" s="221" t="s">
        <v>1100</v>
      </c>
      <c r="B831" s="221">
        <v>211</v>
      </c>
      <c r="E831" s="220" t="s">
        <v>757</v>
      </c>
    </row>
    <row r="832" spans="1:496" ht="15" customHeight="1" x14ac:dyDescent="0.25">
      <c r="A832" s="221" t="s">
        <v>1101</v>
      </c>
      <c r="B832" s="221">
        <v>211001</v>
      </c>
      <c r="E832" s="220" t="s">
        <v>531</v>
      </c>
    </row>
    <row r="833" spans="1:496" ht="15" customHeight="1" x14ac:dyDescent="0.25">
      <c r="A833" s="221" t="s">
        <v>1102</v>
      </c>
      <c r="B833" s="221">
        <v>211002</v>
      </c>
      <c r="E833" s="220" t="s">
        <v>532</v>
      </c>
    </row>
    <row r="834" spans="1:496" ht="15" customHeight="1" x14ac:dyDescent="0.25">
      <c r="A834" s="221" t="s">
        <v>1103</v>
      </c>
      <c r="B834" s="221">
        <v>211003</v>
      </c>
      <c r="E834" s="220" t="s">
        <v>533</v>
      </c>
    </row>
    <row r="835" spans="1:496" ht="15" customHeight="1" x14ac:dyDescent="0.25">
      <c r="A835" s="221" t="s">
        <v>1104</v>
      </c>
      <c r="B835" s="221">
        <v>211004</v>
      </c>
      <c r="E835" s="220" t="s">
        <v>534</v>
      </c>
    </row>
    <row r="836" spans="1:496" ht="15" customHeight="1" x14ac:dyDescent="0.25">
      <c r="A836" s="221" t="s">
        <v>1105</v>
      </c>
      <c r="B836" s="221">
        <v>211005</v>
      </c>
      <c r="E836" s="220" t="s">
        <v>535</v>
      </c>
    </row>
    <row r="837" spans="1:496" s="227" customFormat="1" ht="15" customHeight="1" x14ac:dyDescent="0.25">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5">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5">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5">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5">
      <c r="A841" s="221"/>
    </row>
    <row r="842" spans="1:496" ht="15" customHeight="1" x14ac:dyDescent="0.25">
      <c r="A842" s="221" t="s">
        <v>1106</v>
      </c>
      <c r="B842" s="221">
        <v>212</v>
      </c>
      <c r="E842" s="220" t="s">
        <v>758</v>
      </c>
    </row>
    <row r="843" spans="1:496" ht="15" customHeight="1" x14ac:dyDescent="0.25">
      <c r="A843" s="221" t="s">
        <v>1107</v>
      </c>
      <c r="B843" s="221">
        <v>212001</v>
      </c>
      <c r="E843" s="220" t="s">
        <v>536</v>
      </c>
    </row>
    <row r="844" spans="1:496" ht="15" customHeight="1" x14ac:dyDescent="0.25">
      <c r="A844" s="221" t="s">
        <v>1108</v>
      </c>
      <c r="B844" s="221">
        <v>212002</v>
      </c>
      <c r="E844" s="220" t="s">
        <v>537</v>
      </c>
    </row>
    <row r="845" spans="1:496" s="227" customFormat="1" ht="15" customHeight="1" x14ac:dyDescent="0.25">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5">
      <c r="A846" s="221" t="s">
        <v>1109</v>
      </c>
      <c r="B846" s="221">
        <v>212004</v>
      </c>
      <c r="E846" s="220" t="s">
        <v>538</v>
      </c>
    </row>
    <row r="847" spans="1:496" ht="15" customHeight="1" x14ac:dyDescent="0.25">
      <c r="A847" s="221"/>
    </row>
    <row r="848" spans="1:496" ht="15" customHeight="1" x14ac:dyDescent="0.25">
      <c r="A848" s="221" t="s">
        <v>1110</v>
      </c>
      <c r="B848" s="221">
        <v>213</v>
      </c>
      <c r="E848" s="220" t="s">
        <v>759</v>
      </c>
    </row>
    <row r="849" spans="1:5" ht="15" customHeight="1" x14ac:dyDescent="0.25">
      <c r="A849" s="221" t="s">
        <v>1111</v>
      </c>
      <c r="B849" s="221">
        <v>213001</v>
      </c>
      <c r="E849" s="220" t="s">
        <v>539</v>
      </c>
    </row>
    <row r="850" spans="1:5" ht="15" customHeight="1" x14ac:dyDescent="0.25">
      <c r="A850" s="221" t="s">
        <v>1112</v>
      </c>
      <c r="B850" s="221">
        <v>213002</v>
      </c>
      <c r="E850" s="220" t="s">
        <v>540</v>
      </c>
    </row>
    <row r="851" spans="1:5" ht="15" customHeight="1" x14ac:dyDescent="0.25">
      <c r="A851" s="221" t="s">
        <v>1113</v>
      </c>
      <c r="B851" s="221">
        <v>213003</v>
      </c>
      <c r="E851" s="220" t="s">
        <v>541</v>
      </c>
    </row>
    <row r="852" spans="1:5" ht="15" customHeight="1" x14ac:dyDescent="0.25">
      <c r="A852" s="221" t="s">
        <v>1114</v>
      </c>
      <c r="B852" s="221">
        <v>213004</v>
      </c>
      <c r="E852" s="220" t="s">
        <v>542</v>
      </c>
    </row>
    <row r="853" spans="1:5" ht="15" customHeight="1" x14ac:dyDescent="0.25">
      <c r="A853" s="221" t="s">
        <v>1115</v>
      </c>
      <c r="B853" s="221">
        <v>213005</v>
      </c>
      <c r="E853" s="220" t="s">
        <v>543</v>
      </c>
    </row>
    <row r="854" spans="1:5" ht="15" customHeight="1" x14ac:dyDescent="0.25">
      <c r="A854" s="221" t="s">
        <v>1116</v>
      </c>
      <c r="B854" s="221">
        <v>213006</v>
      </c>
      <c r="E854" s="220" t="s">
        <v>544</v>
      </c>
    </row>
    <row r="855" spans="1:5" ht="15" customHeight="1" x14ac:dyDescent="0.25">
      <c r="A855" s="221" t="s">
        <v>1117</v>
      </c>
      <c r="B855" s="221">
        <v>213007</v>
      </c>
      <c r="E855" s="220" t="s">
        <v>545</v>
      </c>
    </row>
    <row r="856" spans="1:5" ht="15" customHeight="1" x14ac:dyDescent="0.25">
      <c r="A856" s="221" t="s">
        <v>1118</v>
      </c>
      <c r="B856" s="221">
        <v>213008</v>
      </c>
      <c r="E856" s="220" t="s">
        <v>546</v>
      </c>
    </row>
    <row r="857" spans="1:5" ht="15" customHeight="1" x14ac:dyDescent="0.25">
      <c r="A857" s="221"/>
    </row>
    <row r="858" spans="1:5" ht="15" customHeight="1" x14ac:dyDescent="0.25">
      <c r="A858" s="221" t="s">
        <v>1119</v>
      </c>
      <c r="B858" s="221">
        <v>214</v>
      </c>
      <c r="E858" s="220" t="s">
        <v>760</v>
      </c>
    </row>
    <row r="859" spans="1:5" ht="15" customHeight="1" x14ac:dyDescent="0.25">
      <c r="A859" s="221" t="s">
        <v>1120</v>
      </c>
      <c r="B859" s="221">
        <v>214001</v>
      </c>
      <c r="E859" s="220" t="s">
        <v>547</v>
      </c>
    </row>
    <row r="860" spans="1:5" ht="15" customHeight="1" x14ac:dyDescent="0.25">
      <c r="A860" s="221" t="s">
        <v>1121</v>
      </c>
      <c r="B860" s="221">
        <v>214002</v>
      </c>
      <c r="E860" s="220" t="s">
        <v>548</v>
      </c>
    </row>
    <row r="861" spans="1:5" ht="15" customHeight="1" x14ac:dyDescent="0.25">
      <c r="A861" s="221" t="s">
        <v>1122</v>
      </c>
      <c r="B861" s="221">
        <v>214003</v>
      </c>
      <c r="E861" s="220" t="s">
        <v>549</v>
      </c>
    </row>
    <row r="862" spans="1:5" ht="15" customHeight="1" x14ac:dyDescent="0.25">
      <c r="A862" s="221" t="s">
        <v>1123</v>
      </c>
      <c r="B862" s="221">
        <v>214004</v>
      </c>
      <c r="E862" s="220" t="s">
        <v>550</v>
      </c>
    </row>
    <row r="863" spans="1:5" ht="15" customHeight="1" x14ac:dyDescent="0.25">
      <c r="A863" s="221" t="s">
        <v>1124</v>
      </c>
      <c r="B863" s="221">
        <v>214005</v>
      </c>
      <c r="E863" s="220" t="s">
        <v>551</v>
      </c>
    </row>
    <row r="864" spans="1:5" ht="15" customHeight="1" x14ac:dyDescent="0.25">
      <c r="A864" s="221" t="s">
        <v>1125</v>
      </c>
      <c r="B864" s="221">
        <v>214006</v>
      </c>
      <c r="E864" s="220" t="s">
        <v>552</v>
      </c>
    </row>
    <row r="865" spans="1:496" ht="15" customHeight="1" x14ac:dyDescent="0.25">
      <c r="A865" s="221"/>
    </row>
    <row r="866" spans="1:496" ht="15" customHeight="1" x14ac:dyDescent="0.25">
      <c r="A866" s="221" t="s">
        <v>1126</v>
      </c>
      <c r="B866" s="221">
        <v>215</v>
      </c>
      <c r="E866" s="220" t="s">
        <v>761</v>
      </c>
    </row>
    <row r="867" spans="1:496" s="227" customFormat="1" ht="15" customHeight="1" x14ac:dyDescent="0.25">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5">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5">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5">
      <c r="A870" s="221" t="s">
        <v>1127</v>
      </c>
      <c r="B870" s="221">
        <v>215004</v>
      </c>
      <c r="E870" s="220" t="s">
        <v>553</v>
      </c>
    </row>
    <row r="871" spans="1:496" ht="15" customHeight="1" x14ac:dyDescent="0.25">
      <c r="A871" s="221" t="s">
        <v>1128</v>
      </c>
      <c r="B871" s="221">
        <v>215005</v>
      </c>
      <c r="E871" s="220" t="s">
        <v>554</v>
      </c>
    </row>
    <row r="872" spans="1:496" ht="15" customHeight="1" x14ac:dyDescent="0.25">
      <c r="A872" s="221" t="s">
        <v>1129</v>
      </c>
      <c r="B872" s="221">
        <v>215006</v>
      </c>
      <c r="E872" s="220" t="s">
        <v>555</v>
      </c>
    </row>
    <row r="873" spans="1:496" ht="15" customHeight="1" x14ac:dyDescent="0.25">
      <c r="A873" s="221"/>
    </row>
    <row r="874" spans="1:496" ht="15" customHeight="1" x14ac:dyDescent="0.25">
      <c r="A874" s="221" t="s">
        <v>1130</v>
      </c>
      <c r="B874" s="221">
        <v>216</v>
      </c>
      <c r="E874" s="220" t="s">
        <v>762</v>
      </c>
    </row>
    <row r="875" spans="1:496" ht="15" customHeight="1" x14ac:dyDescent="0.25">
      <c r="A875" s="221" t="s">
        <v>1131</v>
      </c>
      <c r="B875" s="221">
        <v>216001</v>
      </c>
      <c r="E875" s="220" t="s">
        <v>556</v>
      </c>
    </row>
    <row r="876" spans="1:496" ht="15" customHeight="1" x14ac:dyDescent="0.25">
      <c r="A876" s="221" t="s">
        <v>1132</v>
      </c>
      <c r="B876" s="221">
        <v>216002</v>
      </c>
      <c r="E876" s="220" t="s">
        <v>557</v>
      </c>
    </row>
    <row r="877" spans="1:496" ht="15" customHeight="1" x14ac:dyDescent="0.25">
      <c r="A877" s="221" t="s">
        <v>1133</v>
      </c>
      <c r="B877" s="221">
        <v>216003</v>
      </c>
      <c r="E877" s="220" t="s">
        <v>558</v>
      </c>
    </row>
    <row r="878" spans="1:496" ht="15" customHeight="1" x14ac:dyDescent="0.25">
      <c r="A878" s="221" t="s">
        <v>1134</v>
      </c>
      <c r="B878" s="221">
        <v>216004</v>
      </c>
      <c r="E878" s="220" t="s">
        <v>559</v>
      </c>
    </row>
    <row r="879" spans="1:496" ht="15" customHeight="1" x14ac:dyDescent="0.25">
      <c r="A879" s="221" t="s">
        <v>1135</v>
      </c>
      <c r="B879" s="221">
        <v>216005</v>
      </c>
      <c r="E879" s="220" t="s">
        <v>560</v>
      </c>
    </row>
    <row r="880" spans="1:496" ht="15" customHeight="1" x14ac:dyDescent="0.25">
      <c r="A880" s="221"/>
    </row>
    <row r="881" spans="1:5" ht="15" customHeight="1" x14ac:dyDescent="0.25">
      <c r="A881" s="221" t="s">
        <v>1136</v>
      </c>
      <c r="B881" s="221">
        <v>217</v>
      </c>
      <c r="E881" s="220" t="s">
        <v>763</v>
      </c>
    </row>
    <row r="882" spans="1:5" ht="15" customHeight="1" x14ac:dyDescent="0.25">
      <c r="A882" s="221" t="s">
        <v>1137</v>
      </c>
      <c r="B882" s="221">
        <v>217001</v>
      </c>
      <c r="E882" s="220" t="s">
        <v>561</v>
      </c>
    </row>
    <row r="883" spans="1:5" ht="15" customHeight="1" x14ac:dyDescent="0.25">
      <c r="A883" s="221" t="s">
        <v>1138</v>
      </c>
      <c r="B883" s="221">
        <v>217002</v>
      </c>
      <c r="E883" s="220" t="s">
        <v>562</v>
      </c>
    </row>
    <row r="884" spans="1:5" ht="15" customHeight="1" x14ac:dyDescent="0.25">
      <c r="A884" s="221"/>
    </row>
    <row r="885" spans="1:5" ht="15" customHeight="1" x14ac:dyDescent="0.25">
      <c r="A885" s="221" t="s">
        <v>1139</v>
      </c>
      <c r="B885" s="221">
        <v>218</v>
      </c>
      <c r="E885" s="220" t="s">
        <v>718</v>
      </c>
    </row>
    <row r="886" spans="1:5" ht="15" customHeight="1" x14ac:dyDescent="0.25">
      <c r="A886" s="221" t="s">
        <v>1140</v>
      </c>
      <c r="B886" s="221">
        <v>218001</v>
      </c>
      <c r="E886" s="220" t="s">
        <v>563</v>
      </c>
    </row>
    <row r="887" spans="1:5" ht="15" customHeight="1" x14ac:dyDescent="0.25">
      <c r="A887" s="221" t="s">
        <v>1141</v>
      </c>
      <c r="B887" s="221">
        <v>218002</v>
      </c>
      <c r="E887" s="220" t="s">
        <v>564</v>
      </c>
    </row>
    <row r="888" spans="1:5" ht="15" customHeight="1" x14ac:dyDescent="0.25">
      <c r="A888" s="221" t="s">
        <v>1142</v>
      </c>
      <c r="B888" s="221">
        <v>218003</v>
      </c>
      <c r="E888" s="220" t="s">
        <v>565</v>
      </c>
    </row>
    <row r="889" spans="1:5" ht="15" customHeight="1" x14ac:dyDescent="0.25">
      <c r="A889" s="221"/>
    </row>
    <row r="890" spans="1:5" ht="15" customHeight="1" x14ac:dyDescent="0.25">
      <c r="A890" s="221" t="s">
        <v>1143</v>
      </c>
      <c r="B890" s="221">
        <v>219</v>
      </c>
      <c r="E890" s="220" t="s">
        <v>764</v>
      </c>
    </row>
    <row r="891" spans="1:5" ht="15" customHeight="1" x14ac:dyDescent="0.25">
      <c r="A891" s="221" t="s">
        <v>1144</v>
      </c>
      <c r="B891" s="221">
        <v>219001</v>
      </c>
      <c r="E891" s="220" t="s">
        <v>765</v>
      </c>
    </row>
    <row r="892" spans="1:5" ht="15" customHeight="1" x14ac:dyDescent="0.25">
      <c r="A892" s="221" t="s">
        <v>1145</v>
      </c>
      <c r="B892" s="221">
        <v>219002</v>
      </c>
      <c r="E892" s="220" t="s">
        <v>766</v>
      </c>
    </row>
    <row r="893" spans="1:5" ht="15" customHeight="1" x14ac:dyDescent="0.25">
      <c r="A893" s="221" t="s">
        <v>1146</v>
      </c>
      <c r="B893" s="221">
        <v>219003</v>
      </c>
      <c r="E893" s="220" t="s">
        <v>767</v>
      </c>
    </row>
    <row r="894" spans="1:5" ht="15" customHeight="1" x14ac:dyDescent="0.25">
      <c r="A894" s="221" t="s">
        <v>1147</v>
      </c>
      <c r="B894" s="221">
        <v>219004</v>
      </c>
      <c r="E894" s="220" t="s">
        <v>768</v>
      </c>
    </row>
    <row r="895" spans="1:5" ht="15" customHeight="1" x14ac:dyDescent="0.25">
      <c r="A895" s="221" t="s">
        <v>1148</v>
      </c>
      <c r="B895" s="221">
        <v>219005</v>
      </c>
      <c r="E895" s="220" t="s">
        <v>769</v>
      </c>
    </row>
    <row r="896" spans="1:5" ht="15" customHeight="1" x14ac:dyDescent="0.25">
      <c r="A896" s="221"/>
    </row>
    <row r="897" spans="1:496" ht="15" customHeight="1" x14ac:dyDescent="0.25">
      <c r="A897" s="221" t="s">
        <v>1149</v>
      </c>
      <c r="B897" s="221">
        <v>220</v>
      </c>
      <c r="E897" s="220" t="s">
        <v>770</v>
      </c>
    </row>
    <row r="898" spans="1:496" s="227" customFormat="1" ht="15" customHeight="1" x14ac:dyDescent="0.25">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5">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5">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5">
      <c r="A901" s="221" t="s">
        <v>1150</v>
      </c>
      <c r="B901" s="221">
        <v>220004</v>
      </c>
      <c r="E901" s="220" t="s">
        <v>566</v>
      </c>
    </row>
    <row r="902" spans="1:496" ht="15" customHeight="1" x14ac:dyDescent="0.25">
      <c r="A902" s="221" t="s">
        <v>1151</v>
      </c>
      <c r="B902" s="221">
        <v>220005</v>
      </c>
      <c r="E902" s="220" t="s">
        <v>567</v>
      </c>
    </row>
    <row r="903" spans="1:496" ht="15" customHeight="1" x14ac:dyDescent="0.25">
      <c r="A903" s="221" t="s">
        <v>1152</v>
      </c>
      <c r="B903" s="221">
        <v>220006</v>
      </c>
      <c r="E903" s="220" t="s">
        <v>568</v>
      </c>
    </row>
    <row r="904" spans="1:496" ht="15" customHeight="1" x14ac:dyDescent="0.25">
      <c r="A904" s="221"/>
    </row>
    <row r="905" spans="1:496" ht="15" customHeight="1" x14ac:dyDescent="0.25">
      <c r="A905" s="221" t="s">
        <v>1153</v>
      </c>
      <c r="B905" s="221">
        <v>221</v>
      </c>
      <c r="E905" s="220" t="s">
        <v>771</v>
      </c>
    </row>
    <row r="906" spans="1:496" ht="15" customHeight="1" x14ac:dyDescent="0.25">
      <c r="A906" s="221" t="s">
        <v>1154</v>
      </c>
      <c r="B906" s="221">
        <v>221001</v>
      </c>
      <c r="E906" s="220" t="s">
        <v>569</v>
      </c>
    </row>
    <row r="907" spans="1:496" ht="15" customHeight="1" x14ac:dyDescent="0.25">
      <c r="A907" s="221" t="s">
        <v>1155</v>
      </c>
      <c r="B907" s="221">
        <v>221002</v>
      </c>
      <c r="E907" s="220" t="s">
        <v>570</v>
      </c>
    </row>
    <row r="908" spans="1:496" ht="15" customHeight="1" x14ac:dyDescent="0.25">
      <c r="A908" s="221" t="s">
        <v>1156</v>
      </c>
      <c r="B908" s="221">
        <v>221003</v>
      </c>
      <c r="E908" s="220" t="s">
        <v>571</v>
      </c>
    </row>
    <row r="909" spans="1:496" s="227" customFormat="1" ht="15" customHeight="1" x14ac:dyDescent="0.25">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5">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5">
      <c r="A911" s="221" t="s">
        <v>1157</v>
      </c>
      <c r="B911" s="221">
        <v>221006</v>
      </c>
      <c r="E911" s="220" t="s">
        <v>572</v>
      </c>
    </row>
    <row r="912" spans="1:496" ht="15" customHeight="1" x14ac:dyDescent="0.25">
      <c r="A912" s="221"/>
    </row>
    <row r="913" spans="1:5" ht="15" customHeight="1" x14ac:dyDescent="0.25">
      <c r="A913" s="221" t="s">
        <v>1158</v>
      </c>
      <c r="B913" s="221">
        <v>222</v>
      </c>
      <c r="E913" s="220" t="s">
        <v>772</v>
      </c>
    </row>
    <row r="914" spans="1:5" ht="15" customHeight="1" x14ac:dyDescent="0.25">
      <c r="A914" s="221" t="s">
        <v>1159</v>
      </c>
      <c r="B914" s="221">
        <v>222001</v>
      </c>
      <c r="E914" s="220" t="s">
        <v>573</v>
      </c>
    </row>
    <row r="915" spans="1:5" ht="15" customHeight="1" x14ac:dyDescent="0.25">
      <c r="A915" s="221" t="s">
        <v>1160</v>
      </c>
      <c r="B915" s="221">
        <v>222002</v>
      </c>
      <c r="E915" s="220" t="s">
        <v>574</v>
      </c>
    </row>
    <row r="916" spans="1:5" ht="15" customHeight="1" x14ac:dyDescent="0.25">
      <c r="A916" s="221" t="s">
        <v>1161</v>
      </c>
      <c r="B916" s="221">
        <v>222003</v>
      </c>
      <c r="E916" s="220" t="s">
        <v>575</v>
      </c>
    </row>
    <row r="917" spans="1:5" ht="15" customHeight="1" x14ac:dyDescent="0.25">
      <c r="A917" s="221" t="s">
        <v>1162</v>
      </c>
      <c r="B917" s="221">
        <v>222004</v>
      </c>
      <c r="E917" s="220" t="s">
        <v>576</v>
      </c>
    </row>
    <row r="918" spans="1:5" ht="15" customHeight="1" x14ac:dyDescent="0.25">
      <c r="A918" s="221" t="s">
        <v>1163</v>
      </c>
      <c r="B918" s="221">
        <v>222005</v>
      </c>
      <c r="E918" s="220" t="s">
        <v>577</v>
      </c>
    </row>
    <row r="919" spans="1:5" ht="15" customHeight="1" x14ac:dyDescent="0.25">
      <c r="A919" s="221" t="s">
        <v>1164</v>
      </c>
      <c r="B919" s="221">
        <v>222006</v>
      </c>
      <c r="E919" s="220" t="s">
        <v>578</v>
      </c>
    </row>
    <row r="920" spans="1:5" ht="15" customHeight="1" x14ac:dyDescent="0.25">
      <c r="A920" s="221" t="s">
        <v>1165</v>
      </c>
      <c r="B920" s="221">
        <v>222007</v>
      </c>
      <c r="E920" s="220" t="s">
        <v>579</v>
      </c>
    </row>
    <row r="921" spans="1:5" ht="15" customHeight="1" x14ac:dyDescent="0.25">
      <c r="A921" s="221" t="s">
        <v>1166</v>
      </c>
      <c r="B921" s="221">
        <v>222008</v>
      </c>
      <c r="E921" s="220" t="s">
        <v>580</v>
      </c>
    </row>
    <row r="922" spans="1:5" ht="15" customHeight="1" x14ac:dyDescent="0.25">
      <c r="A922" s="221" t="s">
        <v>1167</v>
      </c>
      <c r="B922" s="221">
        <v>222009</v>
      </c>
      <c r="E922" s="220" t="s">
        <v>581</v>
      </c>
    </row>
    <row r="923" spans="1:5" ht="15" customHeight="1" x14ac:dyDescent="0.25">
      <c r="A923" s="221" t="s">
        <v>1168</v>
      </c>
      <c r="B923" s="221">
        <v>222010</v>
      </c>
      <c r="E923" s="220" t="s">
        <v>582</v>
      </c>
    </row>
    <row r="924" spans="1:5" ht="15" customHeight="1" x14ac:dyDescent="0.25">
      <c r="A924" s="221" t="s">
        <v>1169</v>
      </c>
      <c r="B924" s="221">
        <v>222011</v>
      </c>
      <c r="E924" s="220" t="s">
        <v>583</v>
      </c>
    </row>
    <row r="925" spans="1:5" ht="15" customHeight="1" x14ac:dyDescent="0.25">
      <c r="A925" s="221" t="s">
        <v>1170</v>
      </c>
      <c r="B925" s="221">
        <v>222012</v>
      </c>
      <c r="E925" s="220" t="s">
        <v>584</v>
      </c>
    </row>
    <row r="926" spans="1:5" ht="15" customHeight="1" x14ac:dyDescent="0.25">
      <c r="A926" s="221" t="s">
        <v>1171</v>
      </c>
      <c r="B926" s="221">
        <v>222013</v>
      </c>
      <c r="E926" s="220" t="s">
        <v>585</v>
      </c>
    </row>
    <row r="927" spans="1:5" ht="15" customHeight="1" x14ac:dyDescent="0.25">
      <c r="A927" s="221" t="s">
        <v>1172</v>
      </c>
      <c r="B927" s="221">
        <v>222014</v>
      </c>
      <c r="E927" s="220" t="s">
        <v>586</v>
      </c>
    </row>
    <row r="928" spans="1:5" ht="15" customHeight="1" x14ac:dyDescent="0.25">
      <c r="A928" s="221" t="s">
        <v>1173</v>
      </c>
      <c r="B928" s="221">
        <v>222015</v>
      </c>
      <c r="E928" s="220" t="s">
        <v>587</v>
      </c>
    </row>
    <row r="929" spans="1:496" ht="15" customHeight="1" x14ac:dyDescent="0.25">
      <c r="A929" s="221" t="s">
        <v>1174</v>
      </c>
      <c r="B929" s="221">
        <v>222016</v>
      </c>
      <c r="E929" s="220" t="s">
        <v>588</v>
      </c>
    </row>
    <row r="930" spans="1:496" ht="15" customHeight="1" x14ac:dyDescent="0.25">
      <c r="A930" s="221"/>
    </row>
    <row r="931" spans="1:496" ht="15" customHeight="1" x14ac:dyDescent="0.25">
      <c r="A931" s="221" t="s">
        <v>1175</v>
      </c>
      <c r="B931" s="221">
        <v>223</v>
      </c>
      <c r="E931" s="220" t="s">
        <v>773</v>
      </c>
    </row>
    <row r="932" spans="1:496" ht="15" customHeight="1" x14ac:dyDescent="0.25">
      <c r="A932" s="221" t="s">
        <v>1176</v>
      </c>
      <c r="B932" s="221">
        <v>223001</v>
      </c>
      <c r="E932" s="220" t="s">
        <v>589</v>
      </c>
    </row>
    <row r="933" spans="1:496" ht="15" customHeight="1" x14ac:dyDescent="0.25">
      <c r="A933" s="221" t="s">
        <v>1177</v>
      </c>
      <c r="B933" s="221">
        <v>223002</v>
      </c>
      <c r="E933" s="220" t="s">
        <v>590</v>
      </c>
    </row>
    <row r="934" spans="1:496" s="227" customFormat="1" ht="15" customHeight="1" x14ac:dyDescent="0.25">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5">
      <c r="A935" s="221" t="s">
        <v>1178</v>
      </c>
      <c r="B935" s="221">
        <v>223004</v>
      </c>
      <c r="E935" s="220" t="s">
        <v>591</v>
      </c>
    </row>
    <row r="936" spans="1:496" ht="15" customHeight="1" x14ac:dyDescent="0.25">
      <c r="A936" s="221" t="s">
        <v>1179</v>
      </c>
      <c r="B936" s="221">
        <v>223005</v>
      </c>
      <c r="E936" s="220" t="s">
        <v>592</v>
      </c>
    </row>
    <row r="937" spans="1:496" ht="15" customHeight="1" x14ac:dyDescent="0.25">
      <c r="A937" s="221" t="s">
        <v>1180</v>
      </c>
      <c r="B937" s="221">
        <v>223006</v>
      </c>
      <c r="E937" s="220" t="s">
        <v>593</v>
      </c>
    </row>
    <row r="938" spans="1:496" ht="15" customHeight="1" x14ac:dyDescent="0.25">
      <c r="A938" s="221" t="s">
        <v>1181</v>
      </c>
      <c r="B938" s="221">
        <v>223007</v>
      </c>
      <c r="E938" s="220" t="s">
        <v>594</v>
      </c>
    </row>
    <row r="939" spans="1:496" ht="15" customHeight="1" x14ac:dyDescent="0.25">
      <c r="A939" s="221" t="s">
        <v>1182</v>
      </c>
      <c r="B939" s="221">
        <v>223008</v>
      </c>
      <c r="E939" s="220" t="s">
        <v>595</v>
      </c>
    </row>
    <row r="940" spans="1:496" ht="15" customHeight="1" x14ac:dyDescent="0.25">
      <c r="A940" s="221" t="s">
        <v>1183</v>
      </c>
      <c r="B940" s="221">
        <v>223009</v>
      </c>
      <c r="E940" s="220" t="s">
        <v>596</v>
      </c>
    </row>
    <row r="941" spans="1:496" ht="15" customHeight="1" x14ac:dyDescent="0.25">
      <c r="A941" s="221" t="s">
        <v>1184</v>
      </c>
      <c r="B941" s="221">
        <v>223010</v>
      </c>
      <c r="E941" s="220" t="s">
        <v>597</v>
      </c>
    </row>
    <row r="942" spans="1:496" ht="15" customHeight="1" x14ac:dyDescent="0.25">
      <c r="A942" s="221"/>
    </row>
    <row r="943" spans="1:496" ht="15" customHeight="1" x14ac:dyDescent="0.25">
      <c r="A943" s="221" t="s">
        <v>1185</v>
      </c>
      <c r="B943" s="221">
        <v>224</v>
      </c>
      <c r="E943" s="220" t="s">
        <v>277</v>
      </c>
    </row>
    <row r="944" spans="1:496" s="227" customFormat="1" ht="15" customHeight="1" x14ac:dyDescent="0.25">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5">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5">
      <c r="A946" s="221"/>
    </row>
    <row r="947" spans="1:496" ht="15" customHeight="1" x14ac:dyDescent="0.25">
      <c r="A947" s="221" t="s">
        <v>1186</v>
      </c>
      <c r="B947" s="221">
        <v>225</v>
      </c>
      <c r="E947" s="220" t="s">
        <v>774</v>
      </c>
    </row>
    <row r="948" spans="1:496" s="227" customFormat="1" ht="15" customHeight="1" x14ac:dyDescent="0.25">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5">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5">
      <c r="A950" s="221"/>
    </row>
    <row r="951" spans="1:496" ht="15" customHeight="1" x14ac:dyDescent="0.25">
      <c r="A951" s="221" t="s">
        <v>1187</v>
      </c>
      <c r="B951" s="221">
        <v>226</v>
      </c>
      <c r="E951" s="220" t="s">
        <v>775</v>
      </c>
    </row>
    <row r="952" spans="1:496" s="227" customFormat="1" ht="15" customHeight="1" x14ac:dyDescent="0.25">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5">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5">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5">
      <c r="A955" s="221"/>
    </row>
    <row r="956" spans="1:496" ht="15" customHeight="1" x14ac:dyDescent="0.25">
      <c r="A956" s="221" t="s">
        <v>1188</v>
      </c>
      <c r="B956" s="221">
        <v>227</v>
      </c>
      <c r="E956" s="220" t="s">
        <v>776</v>
      </c>
    </row>
    <row r="957" spans="1:496" s="227" customFormat="1" ht="15" customHeight="1" x14ac:dyDescent="0.25">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5">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5">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5">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5">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5">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5">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5">
      <c r="A964" s="221"/>
    </row>
    <row r="965" spans="1:496" ht="15" customHeight="1" x14ac:dyDescent="0.25">
      <c r="B965" s="220"/>
      <c r="D965" s="220"/>
      <c r="E965" s="221"/>
    </row>
    <row r="966" spans="1:496" ht="15" customHeight="1" x14ac:dyDescent="0.25">
      <c r="B966" s="220"/>
      <c r="D966" s="220"/>
      <c r="E966" s="221"/>
    </row>
    <row r="967" spans="1:496" ht="15" customHeight="1" x14ac:dyDescent="0.25">
      <c r="B967" s="220"/>
      <c r="D967" s="220"/>
      <c r="E967" s="221"/>
    </row>
    <row r="968" spans="1:496" ht="15" customHeight="1" x14ac:dyDescent="0.25">
      <c r="B968" s="220"/>
      <c r="D968" s="220"/>
      <c r="E968" s="22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F246"/>
  <sheetViews>
    <sheetView topLeftCell="A161" zoomScale="115" zoomScaleNormal="115" workbookViewId="0">
      <selection activeCell="A153" sqref="A153"/>
    </sheetView>
  </sheetViews>
  <sheetFormatPr baseColWidth="10" defaultColWidth="11.44140625" defaultRowHeight="11.4" x14ac:dyDescent="0.25"/>
  <cols>
    <col min="1" max="1" width="57.88671875" style="80" customWidth="1"/>
    <col min="2" max="2" width="11.44140625" style="82"/>
    <col min="3" max="3" width="13.109375" style="80" bestFit="1" customWidth="1"/>
    <col min="4" max="4" width="17.5546875" style="80" customWidth="1"/>
    <col min="5" max="5" width="42.33203125" style="80" customWidth="1"/>
    <col min="6" max="8" width="11.44140625" style="80"/>
    <col min="9" max="9" width="24.6640625" style="80" bestFit="1" customWidth="1"/>
    <col min="10" max="16384" width="11.44140625" style="80"/>
  </cols>
  <sheetData>
    <row r="1" spans="1:6" ht="12" x14ac:dyDescent="0.25">
      <c r="A1" s="79" t="s">
        <v>1003</v>
      </c>
    </row>
    <row r="3" spans="1:6" s="82" customFormat="1" x14ac:dyDescent="0.25">
      <c r="A3" s="81" t="s">
        <v>1015</v>
      </c>
      <c r="B3" s="81" t="s">
        <v>1</v>
      </c>
      <c r="C3" s="81"/>
      <c r="D3" s="81" t="s">
        <v>997</v>
      </c>
      <c r="E3" s="81" t="s">
        <v>998</v>
      </c>
    </row>
    <row r="4" spans="1:6" x14ac:dyDescent="0.25">
      <c r="A4" s="83" t="s">
        <v>611</v>
      </c>
      <c r="B4" s="81" t="s">
        <v>1218</v>
      </c>
      <c r="C4" s="86"/>
      <c r="D4" s="83" t="s">
        <v>999</v>
      </c>
      <c r="E4" s="83" t="str">
        <f t="shared" ref="E4:E69" si="0">IFERROR(VLOOKUP(D4,Tabla_Indices,5,FALSE),"")</f>
        <v>Ayudante</v>
      </c>
      <c r="F4" s="86">
        <v>431.92</v>
      </c>
    </row>
    <row r="5" spans="1:6" x14ac:dyDescent="0.25">
      <c r="A5" s="83" t="s">
        <v>1000</v>
      </c>
      <c r="B5" s="81" t="s">
        <v>1218</v>
      </c>
      <c r="C5" s="86"/>
      <c r="D5" s="83" t="s">
        <v>1001</v>
      </c>
      <c r="E5" s="83" t="str">
        <f t="shared" si="0"/>
        <v xml:space="preserve">Oficial </v>
      </c>
      <c r="F5" s="86">
        <v>508.58</v>
      </c>
    </row>
    <row r="6" spans="1:6" x14ac:dyDescent="0.25">
      <c r="A6" s="83" t="s">
        <v>1056</v>
      </c>
      <c r="B6" s="81" t="s">
        <v>1218</v>
      </c>
      <c r="C6" s="86"/>
      <c r="D6" s="83" t="s">
        <v>1002</v>
      </c>
      <c r="E6" s="83" t="str">
        <f t="shared" si="0"/>
        <v>Oficial Especializado</v>
      </c>
    </row>
    <row r="7" spans="1:6" x14ac:dyDescent="0.25">
      <c r="A7" s="273"/>
      <c r="B7" s="274"/>
      <c r="C7" s="275"/>
      <c r="D7" s="273"/>
      <c r="E7" s="273" t="str">
        <f t="shared" si="0"/>
        <v/>
      </c>
    </row>
    <row r="8" spans="1:6" x14ac:dyDescent="0.25">
      <c r="A8" s="273" t="s">
        <v>1297</v>
      </c>
      <c r="B8" s="274" t="s">
        <v>1218</v>
      </c>
      <c r="C8" s="275"/>
      <c r="D8" s="273" t="s">
        <v>1326</v>
      </c>
      <c r="E8" s="83" t="str">
        <f t="shared" si="0"/>
        <v xml:space="preserve">Grupos electrógenos                                                    </v>
      </c>
    </row>
    <row r="9" spans="1:6" x14ac:dyDescent="0.25">
      <c r="A9" s="276" t="s">
        <v>1219</v>
      </c>
      <c r="B9" s="277" t="s">
        <v>1218</v>
      </c>
      <c r="C9" s="86"/>
      <c r="D9" s="83" t="s">
        <v>1220</v>
      </c>
      <c r="E9" s="83" t="str">
        <f t="shared" si="0"/>
        <v>Camión volcador</v>
      </c>
    </row>
    <row r="10" spans="1:6" x14ac:dyDescent="0.25">
      <c r="A10" s="276" t="s">
        <v>1284</v>
      </c>
      <c r="B10" s="277" t="s">
        <v>1218</v>
      </c>
      <c r="C10" s="86"/>
      <c r="D10" s="83" t="s">
        <v>1220</v>
      </c>
      <c r="E10" s="83" t="str">
        <f t="shared" si="0"/>
        <v>Camión volcador</v>
      </c>
    </row>
    <row r="11" spans="1:6" x14ac:dyDescent="0.25">
      <c r="A11" s="276" t="s">
        <v>1288</v>
      </c>
      <c r="B11" s="277" t="s">
        <v>1218</v>
      </c>
      <c r="C11" s="86"/>
      <c r="D11" s="83" t="s">
        <v>1220</v>
      </c>
      <c r="E11" s="83" t="str">
        <f t="shared" si="0"/>
        <v>Camión volcador</v>
      </c>
    </row>
    <row r="12" spans="1:6" x14ac:dyDescent="0.25">
      <c r="A12" s="276" t="s">
        <v>1287</v>
      </c>
      <c r="B12" s="277" t="s">
        <v>1218</v>
      </c>
      <c r="C12" s="86"/>
      <c r="D12" s="83" t="s">
        <v>1220</v>
      </c>
      <c r="E12" s="83" t="str">
        <f t="shared" si="0"/>
        <v>Camión volcador</v>
      </c>
    </row>
    <row r="13" spans="1:6" x14ac:dyDescent="0.25">
      <c r="A13" s="276" t="s">
        <v>1281</v>
      </c>
      <c r="B13" s="277" t="s">
        <v>1218</v>
      </c>
      <c r="C13" s="86"/>
      <c r="D13" s="83" t="s">
        <v>1220</v>
      </c>
      <c r="E13" s="83" t="str">
        <f t="shared" si="0"/>
        <v>Camión volcador</v>
      </c>
    </row>
    <row r="14" spans="1:6" x14ac:dyDescent="0.25">
      <c r="A14" s="278" t="s">
        <v>1278</v>
      </c>
      <c r="B14" s="277" t="s">
        <v>1218</v>
      </c>
      <c r="C14" s="86"/>
      <c r="D14" s="83" t="s">
        <v>1220</v>
      </c>
      <c r="E14" s="83" t="str">
        <f t="shared" si="0"/>
        <v>Camión volcador</v>
      </c>
    </row>
    <row r="15" spans="1:6" x14ac:dyDescent="0.25">
      <c r="A15" s="83" t="s">
        <v>1224</v>
      </c>
      <c r="B15" s="81" t="s">
        <v>1218</v>
      </c>
      <c r="C15" s="86"/>
      <c r="D15" s="83" t="s">
        <v>1226</v>
      </c>
      <c r="E15" s="83" t="str">
        <f t="shared" si="0"/>
        <v>Camioneta</v>
      </c>
    </row>
    <row r="16" spans="1:6" x14ac:dyDescent="0.25">
      <c r="A16" s="83" t="s">
        <v>1225</v>
      </c>
      <c r="B16" s="81" t="s">
        <v>1218</v>
      </c>
      <c r="C16" s="86"/>
      <c r="D16" s="83" t="s">
        <v>1227</v>
      </c>
      <c r="E16" s="83" t="str">
        <f t="shared" si="0"/>
        <v>Camión playo2</v>
      </c>
    </row>
    <row r="17" spans="1:5" x14ac:dyDescent="0.25">
      <c r="A17" s="83" t="s">
        <v>1312</v>
      </c>
      <c r="B17" s="81" t="s">
        <v>1218</v>
      </c>
      <c r="C17" s="86"/>
      <c r="D17" s="83" t="s">
        <v>1227</v>
      </c>
      <c r="E17" s="83" t="str">
        <f t="shared" si="0"/>
        <v>Camión playo2</v>
      </c>
    </row>
    <row r="18" spans="1:5" x14ac:dyDescent="0.25">
      <c r="A18" s="83" t="s">
        <v>1286</v>
      </c>
      <c r="B18" s="81" t="s">
        <v>1218</v>
      </c>
      <c r="C18" s="86"/>
      <c r="D18" s="83" t="s">
        <v>1327</v>
      </c>
      <c r="E18" s="83" t="str">
        <f t="shared" si="0"/>
        <v>Equipo - Amortización de equipo</v>
      </c>
    </row>
    <row r="19" spans="1:5" x14ac:dyDescent="0.25">
      <c r="A19" s="83" t="s">
        <v>1223</v>
      </c>
      <c r="B19" s="81" t="s">
        <v>1221</v>
      </c>
      <c r="C19" s="86"/>
      <c r="D19" s="83" t="s">
        <v>1228</v>
      </c>
      <c r="E19" s="83" t="str">
        <f t="shared" si="0"/>
        <v xml:space="preserve">Conductores eléctricos                                                 </v>
      </c>
    </row>
    <row r="20" spans="1:5" x14ac:dyDescent="0.25">
      <c r="A20" s="83" t="s">
        <v>1229</v>
      </c>
      <c r="B20" s="81" t="s">
        <v>1222</v>
      </c>
      <c r="C20" s="86"/>
      <c r="D20" s="83" t="s">
        <v>1228</v>
      </c>
      <c r="E20" s="83" t="str">
        <f t="shared" si="0"/>
        <v xml:space="preserve">Conductores eléctricos                                                 </v>
      </c>
    </row>
    <row r="21" spans="1:5" x14ac:dyDescent="0.25">
      <c r="A21" s="83" t="s">
        <v>1230</v>
      </c>
      <c r="B21" s="81" t="s">
        <v>1222</v>
      </c>
      <c r="C21" s="86"/>
      <c r="D21" s="83" t="s">
        <v>1231</v>
      </c>
      <c r="E21" s="83" t="str">
        <f t="shared" si="0"/>
        <v>Conductor revestido para puesta a tierra</v>
      </c>
    </row>
    <row r="22" spans="1:5" x14ac:dyDescent="0.25">
      <c r="A22" s="83" t="s">
        <v>1232</v>
      </c>
      <c r="B22" s="81" t="s">
        <v>1222</v>
      </c>
      <c r="C22" s="86"/>
      <c r="D22" s="83" t="s">
        <v>1233</v>
      </c>
      <c r="E22" s="83" t="str">
        <f t="shared" si="0"/>
        <v>Caja de chapa con tablero trifásico</v>
      </c>
    </row>
    <row r="23" spans="1:5" x14ac:dyDescent="0.25">
      <c r="A23" s="83" t="s">
        <v>1234</v>
      </c>
      <c r="B23" s="85" t="s">
        <v>1222</v>
      </c>
      <c r="C23" s="87"/>
      <c r="D23" s="84" t="s">
        <v>1235</v>
      </c>
      <c r="E23" s="83" t="str">
        <f t="shared" si="0"/>
        <v>Iluminación de emergencia</v>
      </c>
    </row>
    <row r="24" spans="1:5" x14ac:dyDescent="0.25">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5">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5">
      <c r="A26" s="83" t="s">
        <v>1239</v>
      </c>
      <c r="B26" s="81" t="s">
        <v>1222</v>
      </c>
      <c r="C26" s="86"/>
      <c r="D26" s="83" t="s">
        <v>1240</v>
      </c>
      <c r="E26" s="83" t="str">
        <f t="shared" si="0"/>
        <v xml:space="preserve">Hormigón                                                               </v>
      </c>
    </row>
    <row r="27" spans="1:5" x14ac:dyDescent="0.25">
      <c r="A27" s="83"/>
      <c r="B27" s="85"/>
      <c r="C27" s="87"/>
      <c r="D27" s="84"/>
      <c r="E27" s="83" t="str">
        <f t="shared" ref="E27" si="1">IFERROR(VLOOKUP(D27,Tabla_Indices,5,FALSE),"")</f>
        <v/>
      </c>
    </row>
    <row r="28" spans="1:5" x14ac:dyDescent="0.25">
      <c r="A28" s="83" t="s">
        <v>1241</v>
      </c>
      <c r="B28" s="81" t="s">
        <v>1242</v>
      </c>
      <c r="C28" s="86"/>
      <c r="D28" s="83" t="s">
        <v>1227</v>
      </c>
      <c r="E28" s="83" t="str">
        <f t="shared" si="0"/>
        <v>Camión playo2</v>
      </c>
    </row>
    <row r="29" spans="1:5" x14ac:dyDescent="0.25">
      <c r="A29" s="83" t="s">
        <v>1243</v>
      </c>
      <c r="B29" s="81" t="s">
        <v>1242</v>
      </c>
      <c r="C29" s="86"/>
      <c r="D29" s="83" t="s">
        <v>1227</v>
      </c>
      <c r="E29" s="83" t="str">
        <f t="shared" si="0"/>
        <v>Camión playo2</v>
      </c>
    </row>
    <row r="30" spans="1:5" x14ac:dyDescent="0.25">
      <c r="A30" s="83" t="s">
        <v>1244</v>
      </c>
      <c r="B30" s="85" t="s">
        <v>1242</v>
      </c>
      <c r="C30" s="87"/>
      <c r="D30" s="84" t="s">
        <v>1227</v>
      </c>
      <c r="E30" s="83" t="str">
        <f t="shared" si="0"/>
        <v>Camión playo2</v>
      </c>
    </row>
    <row r="31" spans="1:5" x14ac:dyDescent="0.25">
      <c r="A31" s="83" t="s">
        <v>1245</v>
      </c>
      <c r="B31" s="85" t="s">
        <v>1242</v>
      </c>
      <c r="C31" s="87"/>
      <c r="D31" s="84" t="s">
        <v>1227</v>
      </c>
      <c r="E31" s="83" t="str">
        <f t="shared" si="0"/>
        <v>Camión playo2</v>
      </c>
    </row>
    <row r="32" spans="1:5" x14ac:dyDescent="0.25">
      <c r="A32" s="83" t="s">
        <v>1246</v>
      </c>
      <c r="B32" s="85" t="s">
        <v>1242</v>
      </c>
      <c r="C32" s="87"/>
      <c r="D32" s="84" t="s">
        <v>1227</v>
      </c>
      <c r="E32" s="83" t="str">
        <f t="shared" si="0"/>
        <v>Camión playo2</v>
      </c>
    </row>
    <row r="33" spans="1:5" x14ac:dyDescent="0.25">
      <c r="A33" s="83" t="s">
        <v>1247</v>
      </c>
      <c r="B33" s="85" t="s">
        <v>1242</v>
      </c>
      <c r="C33" s="87"/>
      <c r="D33" s="84" t="s">
        <v>1227</v>
      </c>
      <c r="E33" s="83" t="str">
        <f t="shared" si="0"/>
        <v>Camión playo2</v>
      </c>
    </row>
    <row r="34" spans="1:5" x14ac:dyDescent="0.25">
      <c r="A34" s="83" t="s">
        <v>1248</v>
      </c>
      <c r="B34" s="85" t="s">
        <v>1242</v>
      </c>
      <c r="C34" s="87"/>
      <c r="D34" s="84" t="s">
        <v>1227</v>
      </c>
      <c r="E34" s="83" t="str">
        <f t="shared" si="0"/>
        <v>Camión playo2</v>
      </c>
    </row>
    <row r="35" spans="1:5" x14ac:dyDescent="0.25">
      <c r="A35" s="83" t="s">
        <v>1249</v>
      </c>
      <c r="B35" s="85" t="s">
        <v>1242</v>
      </c>
      <c r="C35" s="87"/>
      <c r="D35" s="84" t="s">
        <v>1227</v>
      </c>
      <c r="E35" s="83" t="str">
        <f t="shared" si="0"/>
        <v>Camión playo2</v>
      </c>
    </row>
    <row r="36" spans="1:5" x14ac:dyDescent="0.25">
      <c r="A36" s="83" t="s">
        <v>1250</v>
      </c>
      <c r="B36" s="85" t="s">
        <v>1242</v>
      </c>
      <c r="C36" s="87"/>
      <c r="D36" s="84" t="s">
        <v>1227</v>
      </c>
      <c r="E36" s="83" t="str">
        <f t="shared" si="0"/>
        <v>Camión playo2</v>
      </c>
    </row>
    <row r="37" spans="1:5" x14ac:dyDescent="0.25">
      <c r="A37" s="83"/>
      <c r="B37" s="85"/>
      <c r="C37" s="87"/>
      <c r="D37" s="84"/>
      <c r="E37" s="83"/>
    </row>
    <row r="38" spans="1:5" ht="12" x14ac:dyDescent="0.2">
      <c r="A38" s="334" t="s">
        <v>1253</v>
      </c>
      <c r="B38" s="85"/>
      <c r="C38" s="87"/>
      <c r="D38" s="84" t="s">
        <v>1318</v>
      </c>
      <c r="E38" s="83" t="str">
        <f t="shared" si="0"/>
        <v xml:space="preserve">Polímeros del cloruro de vinilo                                        </v>
      </c>
    </row>
    <row r="39" spans="1:5" x14ac:dyDescent="0.25">
      <c r="A39" s="210" t="s">
        <v>1255</v>
      </c>
      <c r="B39" s="85"/>
      <c r="C39" s="87"/>
      <c r="D39" s="84" t="s">
        <v>1318</v>
      </c>
      <c r="E39" s="83" t="str">
        <f t="shared" si="0"/>
        <v xml:space="preserve">Polímeros del cloruro de vinilo                                        </v>
      </c>
    </row>
    <row r="40" spans="1:5" x14ac:dyDescent="0.25">
      <c r="A40" s="210" t="s">
        <v>1256</v>
      </c>
      <c r="B40" s="85"/>
      <c r="C40" s="87"/>
      <c r="D40" s="84" t="s">
        <v>1318</v>
      </c>
      <c r="E40" s="83" t="str">
        <f t="shared" si="0"/>
        <v xml:space="preserve">Polímeros del cloruro de vinilo                                        </v>
      </c>
    </row>
    <row r="41" spans="1:5" x14ac:dyDescent="0.25">
      <c r="A41" s="210" t="s">
        <v>1257</v>
      </c>
      <c r="B41" s="85"/>
      <c r="C41" s="87"/>
      <c r="D41" s="84" t="s">
        <v>1318</v>
      </c>
      <c r="E41" s="83" t="str">
        <f t="shared" si="0"/>
        <v xml:space="preserve">Polímeros del cloruro de vinilo                                        </v>
      </c>
    </row>
    <row r="42" spans="1:5" x14ac:dyDescent="0.25">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5">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5">
      <c r="A44" s="210" t="s">
        <v>1260</v>
      </c>
      <c r="B44" s="85"/>
      <c r="C44" s="87"/>
      <c r="D44" s="84"/>
      <c r="E44" s="83"/>
    </row>
    <row r="45" spans="1:5" x14ac:dyDescent="0.25">
      <c r="A45" s="210" t="s">
        <v>1270</v>
      </c>
      <c r="B45" s="85"/>
      <c r="C45" s="87"/>
      <c r="D45" s="84" t="s">
        <v>1319</v>
      </c>
      <c r="E45" s="83" t="str">
        <f t="shared" si="0"/>
        <v xml:space="preserve">Lingotes de aluminio y sus aleaciones                       </v>
      </c>
    </row>
    <row r="46" spans="1:5" x14ac:dyDescent="0.25">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5">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5">
      <c r="A48" s="210" t="s">
        <v>1316</v>
      </c>
      <c r="B48" s="85"/>
      <c r="C48" s="87"/>
      <c r="D48" s="83" t="s">
        <v>1314</v>
      </c>
      <c r="E48" s="83" t="str">
        <f t="shared" si="0"/>
        <v xml:space="preserve">Pintura </v>
      </c>
    </row>
    <row r="49" spans="1:5" x14ac:dyDescent="0.25">
      <c r="A49" s="210" t="s">
        <v>1315</v>
      </c>
      <c r="B49" s="85"/>
      <c r="C49" s="87"/>
      <c r="D49" s="84" t="s">
        <v>1317</v>
      </c>
      <c r="E49" s="83" t="str">
        <f t="shared" si="0"/>
        <v>Madera para encofrado</v>
      </c>
    </row>
    <row r="50" spans="1:5" x14ac:dyDescent="0.25">
      <c r="A50" s="210" t="s">
        <v>1336</v>
      </c>
      <c r="B50" s="85"/>
      <c r="C50" s="87"/>
      <c r="D50" s="84" t="s">
        <v>1318</v>
      </c>
      <c r="E50" s="83" t="str">
        <f t="shared" si="0"/>
        <v xml:space="preserve">Polímeros del cloruro de vinilo                                        </v>
      </c>
    </row>
    <row r="51" spans="1:5" x14ac:dyDescent="0.25">
      <c r="A51" s="210" t="s">
        <v>1335</v>
      </c>
      <c r="B51" s="85"/>
      <c r="C51" s="87"/>
      <c r="D51" s="84" t="s">
        <v>1318</v>
      </c>
      <c r="E51" s="83" t="str">
        <f t="shared" si="0"/>
        <v xml:space="preserve">Polímeros del cloruro de vinilo                                        </v>
      </c>
    </row>
    <row r="52" spans="1:5" x14ac:dyDescent="0.25">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5">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5">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5">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5">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5">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5">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5">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5">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5">
      <c r="A61" s="210" t="s">
        <v>1271</v>
      </c>
      <c r="B61" s="85"/>
      <c r="C61" s="87"/>
      <c r="D61" s="84" t="s">
        <v>1318</v>
      </c>
      <c r="E61" s="83" t="str">
        <f t="shared" si="0"/>
        <v xml:space="preserve">Polímeros del cloruro de vinilo                                        </v>
      </c>
    </row>
    <row r="62" spans="1:5" x14ac:dyDescent="0.25">
      <c r="A62" s="210" t="s">
        <v>1280</v>
      </c>
      <c r="B62" s="85"/>
      <c r="C62" s="87"/>
      <c r="D62" s="84" t="s">
        <v>1240</v>
      </c>
      <c r="E62" s="83" t="str">
        <f t="shared" si="0"/>
        <v xml:space="preserve">Hormigón                                                               </v>
      </c>
    </row>
    <row r="63" spans="1:5" x14ac:dyDescent="0.25">
      <c r="A63" s="210" t="s">
        <v>1337</v>
      </c>
      <c r="B63" s="85"/>
      <c r="C63" s="87"/>
      <c r="D63" s="84" t="s">
        <v>1320</v>
      </c>
      <c r="E63" s="83" t="str">
        <f t="shared" si="0"/>
        <v>Vigueta de hormigón pretensado</v>
      </c>
    </row>
    <row r="64" spans="1:5" x14ac:dyDescent="0.25">
      <c r="A64" s="210" t="s">
        <v>1279</v>
      </c>
      <c r="B64" s="85"/>
      <c r="C64" s="87"/>
      <c r="D64" s="84" t="s">
        <v>1313</v>
      </c>
      <c r="E64" s="83" t="str">
        <f t="shared" si="0"/>
        <v xml:space="preserve">Arena fina </v>
      </c>
    </row>
    <row r="65" spans="1:6" x14ac:dyDescent="0.25">
      <c r="A65" s="210" t="s">
        <v>1310</v>
      </c>
      <c r="B65" s="85"/>
      <c r="C65" s="87"/>
      <c r="D65" s="84" t="s">
        <v>1320</v>
      </c>
      <c r="E65" s="83" t="str">
        <f t="shared" si="0"/>
        <v>Vigueta de hormigón pretensado</v>
      </c>
    </row>
    <row r="66" spans="1:6" x14ac:dyDescent="0.25">
      <c r="A66" s="210" t="s">
        <v>1282</v>
      </c>
      <c r="B66" s="85"/>
      <c r="C66" s="87"/>
      <c r="D66" s="84" t="s">
        <v>1321</v>
      </c>
      <c r="E66" s="83" t="str">
        <f t="shared" si="0"/>
        <v xml:space="preserve">Maderas aserradas                                                    </v>
      </c>
    </row>
    <row r="67" spans="1:6" x14ac:dyDescent="0.25">
      <c r="A67" s="210" t="s">
        <v>1283</v>
      </c>
      <c r="B67" s="85"/>
      <c r="C67" s="87"/>
      <c r="D67" s="84" t="s">
        <v>1004</v>
      </c>
      <c r="E67" s="83" t="str">
        <f t="shared" si="0"/>
        <v>Arena clasificada lavada</v>
      </c>
    </row>
    <row r="68" spans="1:6" x14ac:dyDescent="0.25">
      <c r="A68" s="210" t="s">
        <v>1285</v>
      </c>
      <c r="B68" s="85"/>
      <c r="C68" s="87"/>
      <c r="D68" s="84"/>
      <c r="E68" s="83"/>
    </row>
    <row r="69" spans="1:6" x14ac:dyDescent="0.25">
      <c r="A69" s="210" t="s">
        <v>1338</v>
      </c>
      <c r="B69" s="85"/>
      <c r="C69" s="87"/>
      <c r="D69" s="84" t="s">
        <v>1322</v>
      </c>
      <c r="E69" s="83" t="str">
        <f t="shared" si="0"/>
        <v xml:space="preserve">Productos básicos de cobre y latón                                     </v>
      </c>
    </row>
    <row r="70" spans="1:6" x14ac:dyDescent="0.25">
      <c r="A70" s="210" t="s">
        <v>1339</v>
      </c>
      <c r="B70" s="85"/>
      <c r="C70" s="87"/>
      <c r="D70" s="84" t="s">
        <v>1228</v>
      </c>
      <c r="E70" s="83" t="str">
        <f t="shared" ref="E70:E97" si="2">IFERROR(VLOOKUP(D70,Tabla_Indices,5,FALSE),"")</f>
        <v xml:space="preserve">Conductores eléctricos                                                 </v>
      </c>
    </row>
    <row r="71" spans="1:6" x14ac:dyDescent="0.25">
      <c r="A71" s="210" t="s">
        <v>1289</v>
      </c>
      <c r="B71" s="85"/>
      <c r="C71" s="87"/>
      <c r="D71" s="84" t="s">
        <v>1228</v>
      </c>
      <c r="E71" s="83" t="str">
        <f t="shared" si="2"/>
        <v xml:space="preserve">Conductores eléctricos                                                 </v>
      </c>
    </row>
    <row r="72" spans="1:6" x14ac:dyDescent="0.25">
      <c r="A72" s="210" t="s">
        <v>1290</v>
      </c>
      <c r="B72" s="85"/>
      <c r="C72" s="87"/>
      <c r="D72" s="84" t="s">
        <v>1077</v>
      </c>
      <c r="E72" s="83" t="str">
        <f t="shared" si="2"/>
        <v>Ladrillón de 1°</v>
      </c>
    </row>
    <row r="73" spans="1:6" x14ac:dyDescent="0.25">
      <c r="A73" s="210" t="s">
        <v>1291</v>
      </c>
      <c r="B73" s="85"/>
      <c r="C73" s="87"/>
      <c r="D73" s="84" t="s">
        <v>1323</v>
      </c>
      <c r="E73" s="83" t="str">
        <f t="shared" si="2"/>
        <v xml:space="preserve">Telas plásticas                                                        </v>
      </c>
    </row>
    <row r="74" spans="1:6" x14ac:dyDescent="0.25">
      <c r="A74" s="210" t="s">
        <v>1328</v>
      </c>
      <c r="B74" s="85"/>
      <c r="C74" s="335"/>
      <c r="D74" s="84" t="s">
        <v>1228</v>
      </c>
      <c r="E74" s="83" t="str">
        <f t="shared" si="2"/>
        <v xml:space="preserve">Conductores eléctricos                                                 </v>
      </c>
    </row>
    <row r="75" spans="1:6" x14ac:dyDescent="0.25">
      <c r="A75" s="210" t="s">
        <v>1292</v>
      </c>
      <c r="B75" s="85"/>
      <c r="C75" s="87"/>
      <c r="D75" s="84" t="s">
        <v>1322</v>
      </c>
      <c r="E75" s="83" t="str">
        <f t="shared" si="2"/>
        <v xml:space="preserve">Productos básicos de cobre y latón                                     </v>
      </c>
      <c r="F75" s="80" t="s">
        <v>1324</v>
      </c>
    </row>
    <row r="76" spans="1:6" x14ac:dyDescent="0.25">
      <c r="A76" s="210" t="s">
        <v>1293</v>
      </c>
      <c r="B76" s="85"/>
      <c r="C76" s="87"/>
      <c r="D76" s="84" t="s">
        <v>1325</v>
      </c>
      <c r="E76" s="83" t="str">
        <f t="shared" si="2"/>
        <v>Caño de hierro galvanizado</v>
      </c>
    </row>
    <row r="77" spans="1:6" x14ac:dyDescent="0.25">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5">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5">
      <c r="A79" s="210" t="s">
        <v>1296</v>
      </c>
      <c r="B79" s="85"/>
      <c r="C79" s="87"/>
      <c r="D79" s="84"/>
      <c r="E79" s="83"/>
    </row>
    <row r="80" spans="1:6" x14ac:dyDescent="0.25">
      <c r="A80" s="210" t="s">
        <v>1298</v>
      </c>
      <c r="B80" s="85"/>
      <c r="C80" s="87"/>
      <c r="D80" s="84" t="s">
        <v>1228</v>
      </c>
      <c r="E80" s="83" t="str">
        <f t="shared" si="2"/>
        <v xml:space="preserve">Conductores eléctricos                                                 </v>
      </c>
    </row>
    <row r="81" spans="1:5" x14ac:dyDescent="0.25">
      <c r="A81" s="210" t="s">
        <v>1299</v>
      </c>
      <c r="B81" s="85"/>
      <c r="C81" s="87"/>
      <c r="D81" s="84" t="s">
        <v>1322</v>
      </c>
      <c r="E81" s="83" t="str">
        <f t="shared" si="2"/>
        <v xml:space="preserve">Productos básicos de cobre y latón                                     </v>
      </c>
    </row>
    <row r="82" spans="1:5" x14ac:dyDescent="0.25">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5">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5">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5">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5">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5">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5">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5">
      <c r="A89" s="210" t="s">
        <v>1307</v>
      </c>
      <c r="B89" s="85"/>
      <c r="C89" s="87"/>
      <c r="D89" s="84" t="s">
        <v>1321</v>
      </c>
      <c r="E89" s="83" t="str">
        <f t="shared" si="2"/>
        <v xml:space="preserve">Maderas aserradas                                                    </v>
      </c>
    </row>
    <row r="90" spans="1:5" x14ac:dyDescent="0.25">
      <c r="A90" s="210" t="s">
        <v>1308</v>
      </c>
      <c r="B90" s="85"/>
      <c r="C90" s="87"/>
      <c r="D90" s="84" t="s">
        <v>1322</v>
      </c>
      <c r="E90" s="83" t="str">
        <f t="shared" si="2"/>
        <v xml:space="preserve">Productos básicos de cobre y latón                                     </v>
      </c>
    </row>
    <row r="91" spans="1:5" x14ac:dyDescent="0.25">
      <c r="A91" s="210" t="s">
        <v>1309</v>
      </c>
      <c r="B91" s="85"/>
      <c r="C91" s="87"/>
      <c r="D91" s="84" t="s">
        <v>1322</v>
      </c>
      <c r="E91" s="83" t="str">
        <f t="shared" si="2"/>
        <v xml:space="preserve">Productos básicos de cobre y latón                                     </v>
      </c>
    </row>
    <row r="92" spans="1:5" x14ac:dyDescent="0.25">
      <c r="A92" s="83" t="s">
        <v>1311</v>
      </c>
      <c r="B92" s="85"/>
      <c r="C92" s="87"/>
      <c r="D92" s="84" t="s">
        <v>1322</v>
      </c>
      <c r="E92" s="83" t="str">
        <f t="shared" si="2"/>
        <v xml:space="preserve">Productos básicos de cobre y latón                                     </v>
      </c>
    </row>
    <row r="93" spans="1:5" x14ac:dyDescent="0.25">
      <c r="A93" s="83"/>
      <c r="B93" s="85"/>
      <c r="C93" s="87"/>
      <c r="D93" s="84"/>
      <c r="E93" s="83"/>
    </row>
    <row r="94" spans="1:5" x14ac:dyDescent="0.25">
      <c r="A94" s="83" t="s">
        <v>1331</v>
      </c>
      <c r="B94" s="85" t="s">
        <v>1332</v>
      </c>
      <c r="C94" s="87"/>
      <c r="D94" s="84" t="s">
        <v>1002</v>
      </c>
      <c r="E94" s="83" t="str">
        <f t="shared" si="2"/>
        <v>Oficial Especializado</v>
      </c>
    </row>
    <row r="95" spans="1:5" x14ac:dyDescent="0.25">
      <c r="A95" s="83" t="s">
        <v>1333</v>
      </c>
      <c r="B95" s="85" t="s">
        <v>1332</v>
      </c>
      <c r="C95" s="87"/>
      <c r="D95" s="84" t="s">
        <v>1002</v>
      </c>
      <c r="E95" s="83" t="str">
        <f t="shared" si="2"/>
        <v>Oficial Especializado</v>
      </c>
    </row>
    <row r="96" spans="1:5" x14ac:dyDescent="0.25">
      <c r="A96" s="83" t="s">
        <v>1334</v>
      </c>
      <c r="B96" s="85" t="s">
        <v>1332</v>
      </c>
      <c r="C96" s="87"/>
      <c r="D96" s="84" t="s">
        <v>1002</v>
      </c>
      <c r="E96" s="83" t="str">
        <f t="shared" si="2"/>
        <v>Oficial Especializado</v>
      </c>
    </row>
    <row r="97" spans="1:5" x14ac:dyDescent="0.25">
      <c r="A97" s="83" t="s">
        <v>1329</v>
      </c>
      <c r="B97" s="85" t="s">
        <v>1330</v>
      </c>
      <c r="C97" s="87"/>
      <c r="D97" s="84" t="s">
        <v>1002</v>
      </c>
      <c r="E97" s="83" t="str">
        <f t="shared" si="2"/>
        <v>Oficial Especializado</v>
      </c>
    </row>
    <row r="98" spans="1:5" x14ac:dyDescent="0.25">
      <c r="A98" s="83"/>
      <c r="B98" s="85"/>
      <c r="C98" s="87"/>
      <c r="D98" s="84"/>
      <c r="E98" s="83"/>
    </row>
    <row r="99" spans="1:5" x14ac:dyDescent="0.25">
      <c r="A99" s="83" t="s">
        <v>1352</v>
      </c>
      <c r="B99" s="81" t="s">
        <v>1251</v>
      </c>
      <c r="C99" s="341"/>
      <c r="D99" s="83" t="s">
        <v>1228</v>
      </c>
      <c r="E99" s="83" t="str">
        <f t="shared" ref="E99:E150" si="3">IFERROR(VLOOKUP(D99,Tabla_Indices,5,FALSE),"")</f>
        <v xml:space="preserve">Conductores eléctricos                                                 </v>
      </c>
    </row>
    <row r="100" spans="1:5" x14ac:dyDescent="0.25">
      <c r="A100" s="83" t="s">
        <v>1353</v>
      </c>
      <c r="B100" s="81" t="s">
        <v>1254</v>
      </c>
      <c r="C100" s="341"/>
      <c r="D100" s="83" t="s">
        <v>1440</v>
      </c>
      <c r="E100" s="83" t="str">
        <f t="shared" si="3"/>
        <v>Productos de cerámica no refractaria para uso no estructural (incluye: Artefactos sanitarios y Platos playos de cerámica)</v>
      </c>
    </row>
    <row r="101" spans="1:5" x14ac:dyDescent="0.25">
      <c r="A101" s="83" t="s">
        <v>1354</v>
      </c>
      <c r="B101" s="81" t="s">
        <v>1441</v>
      </c>
      <c r="C101" s="341"/>
      <c r="D101" s="83" t="s">
        <v>1440</v>
      </c>
      <c r="E101" s="83" t="str">
        <f t="shared" si="3"/>
        <v>Productos de cerámica no refractaria para uso no estructural (incluye: Artefactos sanitarios y Platos playos de cerámica)</v>
      </c>
    </row>
    <row r="102" spans="1:5" x14ac:dyDescent="0.25">
      <c r="A102" s="83" t="s">
        <v>1355</v>
      </c>
      <c r="B102" s="81" t="s">
        <v>1441</v>
      </c>
      <c r="C102" s="341"/>
      <c r="D102" s="83" t="s">
        <v>1440</v>
      </c>
      <c r="E102" s="83" t="str">
        <f t="shared" si="3"/>
        <v>Productos de cerámica no refractaria para uso no estructural (incluye: Artefactos sanitarios y Platos playos de cerámica)</v>
      </c>
    </row>
    <row r="103" spans="1:5" x14ac:dyDescent="0.25">
      <c r="A103" s="83" t="s">
        <v>1344</v>
      </c>
      <c r="B103" s="81" t="s">
        <v>1441</v>
      </c>
      <c r="C103" s="341"/>
      <c r="D103" s="83" t="s">
        <v>1440</v>
      </c>
      <c r="E103" s="83" t="str">
        <f t="shared" si="3"/>
        <v>Productos de cerámica no refractaria para uso no estructural (incluye: Artefactos sanitarios y Platos playos de cerámica)</v>
      </c>
    </row>
    <row r="104" spans="1:5" x14ac:dyDescent="0.25">
      <c r="A104" s="83" t="s">
        <v>1356</v>
      </c>
      <c r="B104" s="81" t="s">
        <v>1442</v>
      </c>
      <c r="C104" s="341"/>
      <c r="D104" s="83" t="s">
        <v>1319</v>
      </c>
      <c r="E104" s="83" t="str">
        <f t="shared" si="3"/>
        <v xml:space="preserve">Lingotes de aluminio y sus aleaciones                       </v>
      </c>
    </row>
    <row r="105" spans="1:5" x14ac:dyDescent="0.25">
      <c r="A105" s="83" t="s">
        <v>1357</v>
      </c>
      <c r="B105" s="81" t="s">
        <v>1442</v>
      </c>
      <c r="C105" s="341"/>
      <c r="D105" s="83" t="s">
        <v>1319</v>
      </c>
      <c r="E105" s="83" t="str">
        <f t="shared" si="3"/>
        <v xml:space="preserve">Lingotes de aluminio y sus aleaciones                       </v>
      </c>
    </row>
    <row r="106" spans="1:5" x14ac:dyDescent="0.25">
      <c r="A106" s="83" t="s">
        <v>1358</v>
      </c>
      <c r="B106" s="81" t="s">
        <v>1441</v>
      </c>
      <c r="C106" s="341"/>
      <c r="D106" s="83" t="s">
        <v>1322</v>
      </c>
      <c r="E106" s="83" t="str">
        <f t="shared" si="3"/>
        <v xml:space="preserve">Productos básicos de cobre y latón                                     </v>
      </c>
    </row>
    <row r="107" spans="1:5" x14ac:dyDescent="0.25">
      <c r="A107" s="83" t="s">
        <v>1300</v>
      </c>
      <c r="B107" s="81" t="s">
        <v>1441</v>
      </c>
      <c r="C107" s="341"/>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5">
      <c r="A108" s="83" t="s">
        <v>1279</v>
      </c>
      <c r="B108" s="81" t="s">
        <v>1276</v>
      </c>
      <c r="C108" s="341"/>
      <c r="D108" s="83" t="s">
        <v>1004</v>
      </c>
      <c r="E108" s="83" t="str">
        <f t="shared" si="3"/>
        <v>Arena clasificada lavada</v>
      </c>
    </row>
    <row r="109" spans="1:5" x14ac:dyDescent="0.25">
      <c r="A109" s="83" t="s">
        <v>1359</v>
      </c>
      <c r="B109" s="81" t="s">
        <v>1443</v>
      </c>
      <c r="C109" s="341"/>
      <c r="D109" s="83" t="s">
        <v>1444</v>
      </c>
      <c r="E109" s="83" t="str">
        <f t="shared" si="3"/>
        <v>Arcilla expandida</v>
      </c>
    </row>
    <row r="110" spans="1:5" x14ac:dyDescent="0.25">
      <c r="A110" s="83" t="s">
        <v>1301</v>
      </c>
      <c r="B110" s="81" t="s">
        <v>1441</v>
      </c>
      <c r="C110" s="341"/>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5">
      <c r="A111" s="83" t="s">
        <v>1360</v>
      </c>
      <c r="B111" s="81" t="s">
        <v>1254</v>
      </c>
      <c r="C111" s="341"/>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5">
      <c r="A112" s="83" t="s">
        <v>1361</v>
      </c>
      <c r="B112" s="81" t="s">
        <v>1441</v>
      </c>
      <c r="C112" s="341"/>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5">
      <c r="A113" s="83" t="s">
        <v>1362</v>
      </c>
      <c r="B113" s="81" t="s">
        <v>1441</v>
      </c>
      <c r="C113" s="341"/>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5">
      <c r="A114" s="83" t="s">
        <v>1261</v>
      </c>
      <c r="B114" s="81" t="s">
        <v>1254</v>
      </c>
      <c r="C114" s="341"/>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5">
      <c r="A115" s="83" t="s">
        <v>1363</v>
      </c>
      <c r="B115" s="81" t="s">
        <v>1441</v>
      </c>
      <c r="C115" s="341"/>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5">
      <c r="A116" s="83" t="s">
        <v>1364</v>
      </c>
      <c r="B116" s="81" t="s">
        <v>1254</v>
      </c>
      <c r="C116" s="341"/>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5">
      <c r="A117" s="83" t="s">
        <v>1365</v>
      </c>
      <c r="B117" s="81" t="s">
        <v>1441</v>
      </c>
      <c r="C117" s="341"/>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5">
      <c r="A118" s="83" t="s">
        <v>1366</v>
      </c>
      <c r="B118" s="81" t="s">
        <v>1441</v>
      </c>
      <c r="C118" s="341"/>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5">
      <c r="A119" s="83" t="s">
        <v>1367</v>
      </c>
      <c r="B119" s="81" t="s">
        <v>1441</v>
      </c>
      <c r="C119" s="341"/>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5">
      <c r="A120" s="83" t="s">
        <v>1368</v>
      </c>
      <c r="B120" s="81" t="s">
        <v>1275</v>
      </c>
      <c r="C120" s="341"/>
      <c r="D120" s="83" t="s">
        <v>1228</v>
      </c>
      <c r="E120" s="83" t="str">
        <f t="shared" si="3"/>
        <v xml:space="preserve">Conductores eléctricos                                                 </v>
      </c>
    </row>
    <row r="121" spans="1:5" x14ac:dyDescent="0.25">
      <c r="A121" s="83" t="s">
        <v>1369</v>
      </c>
      <c r="B121" s="81" t="s">
        <v>1275</v>
      </c>
      <c r="C121" s="341"/>
      <c r="D121" s="83" t="s">
        <v>1228</v>
      </c>
      <c r="E121" s="83" t="str">
        <f t="shared" si="3"/>
        <v xml:space="preserve">Conductores eléctricos                                                 </v>
      </c>
    </row>
    <row r="122" spans="1:5" x14ac:dyDescent="0.25">
      <c r="A122" s="83" t="s">
        <v>1370</v>
      </c>
      <c r="B122" s="81" t="s">
        <v>1275</v>
      </c>
      <c r="C122" s="341"/>
      <c r="D122" s="83" t="s">
        <v>1228</v>
      </c>
      <c r="E122" s="83" t="str">
        <f t="shared" si="3"/>
        <v xml:space="preserve">Conductores eléctricos                                                 </v>
      </c>
    </row>
    <row r="123" spans="1:5" x14ac:dyDescent="0.25">
      <c r="A123" s="83" t="s">
        <v>1371</v>
      </c>
      <c r="B123" s="81" t="s">
        <v>1445</v>
      </c>
      <c r="C123" s="341"/>
      <c r="D123" s="83" t="s">
        <v>1228</v>
      </c>
      <c r="E123" s="83" t="str">
        <f t="shared" si="3"/>
        <v xml:space="preserve">Conductores eléctricos                                                 </v>
      </c>
    </row>
    <row r="124" spans="1:5" x14ac:dyDescent="0.25">
      <c r="A124" s="83" t="s">
        <v>1372</v>
      </c>
      <c r="B124" s="81" t="s">
        <v>1275</v>
      </c>
      <c r="C124" s="341"/>
      <c r="D124" s="83" t="s">
        <v>1228</v>
      </c>
      <c r="E124" s="83" t="str">
        <f t="shared" si="3"/>
        <v xml:space="preserve">Conductores eléctricos                                                 </v>
      </c>
    </row>
    <row r="125" spans="1:5" x14ac:dyDescent="0.25">
      <c r="A125" s="83" t="s">
        <v>1373</v>
      </c>
      <c r="B125" s="81" t="s">
        <v>1445</v>
      </c>
      <c r="C125" s="341"/>
      <c r="D125" s="83" t="s">
        <v>1228</v>
      </c>
      <c r="E125" s="83" t="str">
        <f t="shared" si="3"/>
        <v xml:space="preserve">Conductores eléctricos                                                 </v>
      </c>
    </row>
    <row r="126" spans="1:5" x14ac:dyDescent="0.25">
      <c r="A126" s="83" t="s">
        <v>1342</v>
      </c>
      <c r="B126" s="81" t="s">
        <v>1275</v>
      </c>
      <c r="C126" s="341"/>
      <c r="D126" s="83" t="s">
        <v>1228</v>
      </c>
      <c r="E126" s="83" t="str">
        <f t="shared" si="3"/>
        <v xml:space="preserve">Conductores eléctricos                                                 </v>
      </c>
    </row>
    <row r="127" spans="1:5" x14ac:dyDescent="0.25">
      <c r="A127" s="83" t="s">
        <v>1374</v>
      </c>
      <c r="B127" s="81" t="s">
        <v>1218</v>
      </c>
      <c r="C127" s="341"/>
      <c r="D127" s="83" t="s">
        <v>1220</v>
      </c>
      <c r="E127" s="83" t="str">
        <f t="shared" si="3"/>
        <v>Camión volcador</v>
      </c>
    </row>
    <row r="128" spans="1:5" x14ac:dyDescent="0.25">
      <c r="A128" s="83" t="s">
        <v>1375</v>
      </c>
      <c r="B128" s="81" t="s">
        <v>1218</v>
      </c>
      <c r="C128" s="341"/>
      <c r="D128" s="83" t="s">
        <v>1220</v>
      </c>
      <c r="E128" s="83" t="str">
        <f t="shared" si="3"/>
        <v>Camión volcador</v>
      </c>
    </row>
    <row r="129" spans="1:5" x14ac:dyDescent="0.25">
      <c r="A129" s="83" t="s">
        <v>1376</v>
      </c>
      <c r="B129" s="81" t="s">
        <v>1277</v>
      </c>
      <c r="C129" s="341"/>
      <c r="D129" s="83" t="s">
        <v>1220</v>
      </c>
      <c r="E129" s="83" t="str">
        <f t="shared" si="3"/>
        <v>Camión volcador</v>
      </c>
    </row>
    <row r="130" spans="1:5" x14ac:dyDescent="0.25">
      <c r="A130" s="83" t="s">
        <v>1377</v>
      </c>
      <c r="B130" s="81" t="s">
        <v>1446</v>
      </c>
      <c r="C130" s="341"/>
      <c r="D130" s="83" t="s">
        <v>1226</v>
      </c>
      <c r="E130" s="83" t="str">
        <f t="shared" si="3"/>
        <v>Camioneta</v>
      </c>
    </row>
    <row r="131" spans="1:5" x14ac:dyDescent="0.25">
      <c r="A131" s="83" t="s">
        <v>1378</v>
      </c>
      <c r="B131" s="81" t="s">
        <v>1441</v>
      </c>
      <c r="C131" s="341"/>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5">
      <c r="A132" s="83" t="s">
        <v>1304</v>
      </c>
      <c r="B132" s="81" t="s">
        <v>1254</v>
      </c>
      <c r="C132" s="341"/>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5">
      <c r="A133" s="83" t="s">
        <v>1351</v>
      </c>
      <c r="B133" s="81" t="s">
        <v>1441</v>
      </c>
      <c r="C133" s="341"/>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5">
      <c r="A134" s="83" t="s">
        <v>1379</v>
      </c>
      <c r="B134" s="81" t="s">
        <v>1441</v>
      </c>
      <c r="C134" s="341"/>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5">
      <c r="A135" s="83" t="s">
        <v>1380</v>
      </c>
      <c r="B135" s="81" t="s">
        <v>1254</v>
      </c>
      <c r="C135" s="341"/>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5">
      <c r="A136" s="83" t="s">
        <v>1345</v>
      </c>
      <c r="B136" s="81" t="s">
        <v>1441</v>
      </c>
      <c r="C136" s="341"/>
      <c r="D136" s="83" t="s">
        <v>1322</v>
      </c>
      <c r="E136" s="83" t="str">
        <f t="shared" si="3"/>
        <v xml:space="preserve">Productos básicos de cobre y latón                                     </v>
      </c>
    </row>
    <row r="137" spans="1:5" x14ac:dyDescent="0.25">
      <c r="A137" s="83" t="s">
        <v>1349</v>
      </c>
      <c r="B137" s="81" t="s">
        <v>1441</v>
      </c>
      <c r="C137" s="341"/>
      <c r="D137" s="83" t="s">
        <v>1322</v>
      </c>
      <c r="E137" s="83" t="str">
        <f t="shared" si="3"/>
        <v xml:space="preserve">Productos básicos de cobre y latón                                     </v>
      </c>
    </row>
    <row r="138" spans="1:5" x14ac:dyDescent="0.25">
      <c r="A138" s="83" t="s">
        <v>1343</v>
      </c>
      <c r="B138" s="81" t="s">
        <v>1254</v>
      </c>
      <c r="C138" s="341"/>
      <c r="D138" s="83" t="s">
        <v>1321</v>
      </c>
      <c r="E138" s="83" t="str">
        <f t="shared" si="3"/>
        <v xml:space="preserve">Maderas aserradas                                                    </v>
      </c>
    </row>
    <row r="139" spans="1:5" x14ac:dyDescent="0.25">
      <c r="A139" s="83" t="s">
        <v>1381</v>
      </c>
      <c r="B139" s="81" t="s">
        <v>1441</v>
      </c>
      <c r="C139" s="341"/>
      <c r="D139" s="83" t="s">
        <v>1320</v>
      </c>
      <c r="E139" s="83" t="str">
        <f t="shared" si="3"/>
        <v>Vigueta de hormigón pretensado</v>
      </c>
    </row>
    <row r="140" spans="1:5" x14ac:dyDescent="0.25">
      <c r="A140" s="83" t="s">
        <v>1382</v>
      </c>
      <c r="B140" s="81" t="s">
        <v>1254</v>
      </c>
      <c r="C140" s="341"/>
      <c r="D140" s="83" t="s">
        <v>1320</v>
      </c>
      <c r="E140" s="83" t="str">
        <f t="shared" si="3"/>
        <v>Vigueta de hormigón pretensado</v>
      </c>
    </row>
    <row r="141" spans="1:5" x14ac:dyDescent="0.25">
      <c r="A141" s="83" t="s">
        <v>1383</v>
      </c>
      <c r="B141" s="81" t="s">
        <v>1447</v>
      </c>
      <c r="C141" s="341"/>
      <c r="D141" s="83" t="s">
        <v>1321</v>
      </c>
      <c r="E141" s="83" t="str">
        <f t="shared" si="3"/>
        <v xml:space="preserve">Maderas aserradas                                                    </v>
      </c>
    </row>
    <row r="142" spans="1:5" x14ac:dyDescent="0.25">
      <c r="A142" s="83" t="s">
        <v>1384</v>
      </c>
      <c r="B142" s="81" t="s">
        <v>1445</v>
      </c>
      <c r="C142" s="341"/>
      <c r="D142" s="83" t="s">
        <v>1322</v>
      </c>
      <c r="E142" s="83" t="str">
        <f t="shared" si="3"/>
        <v xml:space="preserve">Productos básicos de cobre y latón                                     </v>
      </c>
    </row>
    <row r="143" spans="1:5" x14ac:dyDescent="0.25">
      <c r="A143" s="83" t="s">
        <v>1385</v>
      </c>
      <c r="B143" s="81" t="s">
        <v>1254</v>
      </c>
      <c r="C143" s="341"/>
      <c r="D143" s="83" t="s">
        <v>1322</v>
      </c>
      <c r="E143" s="83" t="str">
        <f t="shared" si="3"/>
        <v xml:space="preserve">Productos básicos de cobre y latón                                     </v>
      </c>
    </row>
    <row r="144" spans="1:5" x14ac:dyDescent="0.25">
      <c r="A144" s="83" t="s">
        <v>1386</v>
      </c>
      <c r="B144" s="81" t="s">
        <v>1441</v>
      </c>
      <c r="C144" s="341"/>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5">
      <c r="A145" s="83" t="s">
        <v>1387</v>
      </c>
      <c r="B145" s="81" t="s">
        <v>1277</v>
      </c>
      <c r="C145" s="341"/>
      <c r="D145" s="83" t="s">
        <v>1327</v>
      </c>
      <c r="E145" s="83" t="str">
        <f t="shared" si="3"/>
        <v>Equipo - Amortización de equipo</v>
      </c>
    </row>
    <row r="146" spans="1:5" x14ac:dyDescent="0.25">
      <c r="A146" s="83" t="s">
        <v>1388</v>
      </c>
      <c r="B146" s="81" t="s">
        <v>1277</v>
      </c>
      <c r="C146" s="341"/>
      <c r="D146" s="83" t="s">
        <v>1327</v>
      </c>
      <c r="E146" s="83" t="str">
        <f t="shared" si="3"/>
        <v>Equipo - Amortización de equipo</v>
      </c>
    </row>
    <row r="147" spans="1:5" x14ac:dyDescent="0.25">
      <c r="A147" s="83" t="s">
        <v>1389</v>
      </c>
      <c r="B147" s="81" t="s">
        <v>1441</v>
      </c>
      <c r="C147" s="341"/>
      <c r="D147" s="83" t="s">
        <v>1321</v>
      </c>
      <c r="E147" s="83" t="str">
        <f t="shared" si="3"/>
        <v xml:space="preserve">Maderas aserradas                                                    </v>
      </c>
    </row>
    <row r="148" spans="1:5" x14ac:dyDescent="0.25">
      <c r="A148" s="83" t="s">
        <v>1390</v>
      </c>
      <c r="B148" s="81" t="s">
        <v>1441</v>
      </c>
      <c r="C148" s="341"/>
      <c r="D148" s="83" t="s">
        <v>1320</v>
      </c>
      <c r="E148" s="83" t="str">
        <f t="shared" si="3"/>
        <v>Vigueta de hormigón pretensado</v>
      </c>
    </row>
    <row r="149" spans="1:5" x14ac:dyDescent="0.25">
      <c r="A149" s="83" t="s">
        <v>1391</v>
      </c>
      <c r="B149" s="81" t="s">
        <v>1441</v>
      </c>
      <c r="C149" s="341"/>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5">
      <c r="A150" s="83" t="s">
        <v>1346</v>
      </c>
      <c r="B150" s="81" t="s">
        <v>1441</v>
      </c>
      <c r="C150" s="341"/>
      <c r="D150" s="83" t="s">
        <v>1322</v>
      </c>
      <c r="E150" s="83" t="str">
        <f t="shared" si="3"/>
        <v xml:space="preserve">Productos básicos de cobre y latón                                     </v>
      </c>
    </row>
    <row r="151" spans="1:5" x14ac:dyDescent="0.25">
      <c r="A151" s="83" t="s">
        <v>1263</v>
      </c>
      <c r="B151" s="81" t="s">
        <v>1441</v>
      </c>
      <c r="C151" s="341"/>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5">
      <c r="A152" s="83" t="s">
        <v>1392</v>
      </c>
      <c r="B152" s="81" t="s">
        <v>1218</v>
      </c>
      <c r="C152" s="341"/>
      <c r="D152" s="83" t="s">
        <v>1326</v>
      </c>
      <c r="E152" s="83" t="str">
        <f t="shared" si="4"/>
        <v xml:space="preserve">Grupos electrógenos                                                    </v>
      </c>
    </row>
    <row r="153" spans="1:5" x14ac:dyDescent="0.25">
      <c r="A153" s="83" t="s">
        <v>1393</v>
      </c>
      <c r="B153" s="81" t="s">
        <v>1254</v>
      </c>
      <c r="C153" s="341"/>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5">
      <c r="A154" s="83" t="s">
        <v>1394</v>
      </c>
      <c r="B154" s="81" t="s">
        <v>1441</v>
      </c>
      <c r="C154" s="341"/>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5">
      <c r="A155" s="83" t="s">
        <v>1395</v>
      </c>
      <c r="B155" s="81" t="s">
        <v>1252</v>
      </c>
      <c r="C155" s="341"/>
      <c r="D155" s="83" t="s">
        <v>1327</v>
      </c>
      <c r="E155" s="83" t="str">
        <f t="shared" si="4"/>
        <v>Equipo - Amortización de equipo</v>
      </c>
    </row>
    <row r="156" spans="1:5" x14ac:dyDescent="0.25">
      <c r="A156" s="83" t="s">
        <v>1396</v>
      </c>
      <c r="B156" s="81" t="s">
        <v>1252</v>
      </c>
      <c r="C156" s="341"/>
      <c r="D156" s="83" t="s">
        <v>1327</v>
      </c>
      <c r="E156" s="83" t="str">
        <f t="shared" si="4"/>
        <v>Equipo - Amortización de equipo</v>
      </c>
    </row>
    <row r="157" spans="1:5" x14ac:dyDescent="0.25">
      <c r="A157" s="83" t="s">
        <v>1397</v>
      </c>
      <c r="B157" s="81" t="s">
        <v>1252</v>
      </c>
      <c r="C157" s="341"/>
      <c r="D157" s="83" t="s">
        <v>1327</v>
      </c>
      <c r="E157" s="83" t="str">
        <f t="shared" si="4"/>
        <v>Equipo - Amortización de equipo</v>
      </c>
    </row>
    <row r="158" spans="1:5" x14ac:dyDescent="0.25">
      <c r="A158" s="83" t="s">
        <v>1398</v>
      </c>
      <c r="B158" s="81" t="s">
        <v>1441</v>
      </c>
      <c r="C158" s="341"/>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5">
      <c r="A159" s="83" t="s">
        <v>1399</v>
      </c>
      <c r="B159" s="81" t="s">
        <v>1218</v>
      </c>
      <c r="C159" s="341"/>
      <c r="D159" s="83" t="s">
        <v>1448</v>
      </c>
      <c r="E159" s="83" t="str">
        <f t="shared" si="4"/>
        <v xml:space="preserve">Herramientas de mano                                                   </v>
      </c>
    </row>
    <row r="160" spans="1:5" x14ac:dyDescent="0.25">
      <c r="A160" s="83" t="s">
        <v>1400</v>
      </c>
      <c r="B160" s="81" t="s">
        <v>1218</v>
      </c>
      <c r="C160" s="341"/>
      <c r="D160" s="83" t="s">
        <v>1327</v>
      </c>
      <c r="E160" s="83" t="str">
        <f t="shared" si="4"/>
        <v>Equipo - Amortización de equipo</v>
      </c>
    </row>
    <row r="161" spans="1:5" x14ac:dyDescent="0.25">
      <c r="A161" s="83" t="s">
        <v>1401</v>
      </c>
      <c r="B161" s="81" t="s">
        <v>1252</v>
      </c>
      <c r="C161" s="341"/>
      <c r="D161" s="83" t="s">
        <v>1327</v>
      </c>
      <c r="E161" s="83" t="str">
        <f t="shared" si="4"/>
        <v>Equipo - Amortización de equipo</v>
      </c>
    </row>
    <row r="162" spans="1:5" x14ac:dyDescent="0.25">
      <c r="A162" s="83" t="s">
        <v>1402</v>
      </c>
      <c r="B162" s="81" t="s">
        <v>1218</v>
      </c>
      <c r="C162" s="341"/>
      <c r="D162" s="83" t="s">
        <v>1327</v>
      </c>
      <c r="E162" s="83" t="str">
        <f t="shared" si="4"/>
        <v>Equipo - Amortización de equipo</v>
      </c>
    </row>
    <row r="163" spans="1:5" x14ac:dyDescent="0.25">
      <c r="A163" s="83" t="s">
        <v>1403</v>
      </c>
      <c r="B163" s="81" t="s">
        <v>1275</v>
      </c>
      <c r="C163" s="341"/>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5">
      <c r="A164" s="83" t="s">
        <v>1404</v>
      </c>
      <c r="B164" s="81" t="s">
        <v>1276</v>
      </c>
      <c r="C164" s="341"/>
      <c r="D164" s="83" t="s">
        <v>1449</v>
      </c>
      <c r="E164" s="83" t="str">
        <f t="shared" si="4"/>
        <v>Hormigón elaborado</v>
      </c>
    </row>
    <row r="165" spans="1:5" x14ac:dyDescent="0.25">
      <c r="A165" s="83" t="s">
        <v>1405</v>
      </c>
      <c r="B165" s="81" t="s">
        <v>1252</v>
      </c>
      <c r="C165" s="341"/>
      <c r="D165" s="83" t="s">
        <v>1450</v>
      </c>
      <c r="E165" s="83" t="str">
        <f t="shared" si="4"/>
        <v xml:space="preserve">Hormigoneras                                                           </v>
      </c>
    </row>
    <row r="166" spans="1:5" x14ac:dyDescent="0.25">
      <c r="A166" s="83" t="s">
        <v>1329</v>
      </c>
      <c r="B166" s="81" t="s">
        <v>1330</v>
      </c>
      <c r="C166" s="341"/>
      <c r="D166" s="83" t="s">
        <v>1002</v>
      </c>
      <c r="E166" s="83" t="str">
        <f t="shared" si="4"/>
        <v>Oficial Especializado</v>
      </c>
    </row>
    <row r="167" spans="1:5" x14ac:dyDescent="0.25">
      <c r="A167" s="83" t="s">
        <v>1406</v>
      </c>
      <c r="B167" s="81" t="s">
        <v>1451</v>
      </c>
      <c r="C167" s="341"/>
      <c r="D167" s="83" t="s">
        <v>1320</v>
      </c>
      <c r="E167" s="83" t="str">
        <f t="shared" si="4"/>
        <v>Vigueta de hormigón pretensado</v>
      </c>
    </row>
    <row r="168" spans="1:5" x14ac:dyDescent="0.25">
      <c r="A168" s="83" t="s">
        <v>1407</v>
      </c>
      <c r="B168" s="81" t="s">
        <v>607</v>
      </c>
      <c r="C168" s="341"/>
      <c r="D168" s="83" t="s">
        <v>1452</v>
      </c>
      <c r="E168" s="83" t="str">
        <f t="shared" si="4"/>
        <v>Plásticos en formas básicas (incluye: Caños y tubos de PVC, Caños y tubos de polipropileno y Caños y tubos de polietileno)</v>
      </c>
    </row>
    <row r="169" spans="1:5" x14ac:dyDescent="0.25">
      <c r="A169" s="83" t="s">
        <v>1408</v>
      </c>
      <c r="B169" s="81" t="s">
        <v>1252</v>
      </c>
      <c r="C169" s="341"/>
      <c r="D169" s="83" t="s">
        <v>1326</v>
      </c>
      <c r="E169" s="83" t="str">
        <f t="shared" si="4"/>
        <v xml:space="preserve">Grupos electrógenos                                                    </v>
      </c>
    </row>
    <row r="170" spans="1:5" x14ac:dyDescent="0.25">
      <c r="A170" s="83" t="s">
        <v>1409</v>
      </c>
      <c r="B170" s="81" t="s">
        <v>1277</v>
      </c>
      <c r="C170" s="341"/>
      <c r="D170" s="83" t="s">
        <v>1002</v>
      </c>
      <c r="E170" s="83" t="str">
        <f t="shared" si="4"/>
        <v>Oficial Especializado</v>
      </c>
    </row>
    <row r="171" spans="1:5" x14ac:dyDescent="0.25">
      <c r="A171" s="83" t="s">
        <v>1410</v>
      </c>
      <c r="B171" s="81" t="s">
        <v>1441</v>
      </c>
      <c r="C171" s="341"/>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5">
      <c r="A172" s="83" t="s">
        <v>1411</v>
      </c>
      <c r="B172" s="81" t="s">
        <v>7</v>
      </c>
      <c r="C172" s="341"/>
      <c r="D172" s="83" t="s">
        <v>1452</v>
      </c>
      <c r="E172" s="83" t="str">
        <f t="shared" si="4"/>
        <v>Plásticos en formas básicas (incluye: Caños y tubos de PVC, Caños y tubos de polipropileno y Caños y tubos de polietileno)</v>
      </c>
    </row>
    <row r="173" spans="1:5" x14ac:dyDescent="0.25">
      <c r="A173" s="83" t="s">
        <v>1264</v>
      </c>
      <c r="B173" s="81" t="s">
        <v>1441</v>
      </c>
      <c r="C173" s="341"/>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5">
      <c r="A174" s="83" t="s">
        <v>1412</v>
      </c>
      <c r="B174" s="81" t="s">
        <v>1252</v>
      </c>
      <c r="C174" s="341"/>
      <c r="D174" s="83" t="s">
        <v>1453</v>
      </c>
      <c r="E174" s="83" t="str">
        <f t="shared" si="4"/>
        <v>Retroexcavadora</v>
      </c>
    </row>
    <row r="175" spans="1:5" x14ac:dyDescent="0.25">
      <c r="A175" s="83" t="s">
        <v>1348</v>
      </c>
      <c r="B175" s="81" t="s">
        <v>1441</v>
      </c>
      <c r="C175" s="341"/>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5">
      <c r="A176" s="83" t="s">
        <v>1413</v>
      </c>
      <c r="B176" s="81" t="s">
        <v>1276</v>
      </c>
      <c r="C176" s="341"/>
      <c r="D176" s="83" t="s">
        <v>1004</v>
      </c>
      <c r="E176" s="83" t="str">
        <f t="shared" si="4"/>
        <v>Arena clasificada lavada</v>
      </c>
    </row>
    <row r="177" spans="1:5" x14ac:dyDescent="0.25">
      <c r="A177" s="83" t="s">
        <v>1414</v>
      </c>
      <c r="B177" s="81" t="s">
        <v>1441</v>
      </c>
      <c r="C177" s="341"/>
      <c r="D177" s="83" t="s">
        <v>1454</v>
      </c>
      <c r="E177" s="83" t="str">
        <f t="shared" si="4"/>
        <v>Pintura al látex para interiores</v>
      </c>
    </row>
    <row r="178" spans="1:5" x14ac:dyDescent="0.25">
      <c r="A178" s="83" t="s">
        <v>1415</v>
      </c>
      <c r="B178" s="81" t="s">
        <v>1441</v>
      </c>
      <c r="C178" s="341"/>
      <c r="D178" s="83" t="s">
        <v>1320</v>
      </c>
      <c r="E178" s="83" t="str">
        <f t="shared" si="4"/>
        <v>Vigueta de hormigón pretensado</v>
      </c>
    </row>
    <row r="179" spans="1:5" x14ac:dyDescent="0.25">
      <c r="A179" s="83" t="s">
        <v>1416</v>
      </c>
      <c r="B179" s="81" t="s">
        <v>1455</v>
      </c>
      <c r="C179" s="341"/>
      <c r="D179" s="83" t="s">
        <v>1321</v>
      </c>
      <c r="E179" s="83" t="str">
        <f t="shared" si="4"/>
        <v xml:space="preserve">Maderas aserradas                                                    </v>
      </c>
    </row>
    <row r="180" spans="1:5" x14ac:dyDescent="0.25">
      <c r="A180" s="83" t="s">
        <v>1417</v>
      </c>
      <c r="B180" s="81" t="s">
        <v>1254</v>
      </c>
      <c r="C180" s="341"/>
      <c r="D180" s="83" t="s">
        <v>1320</v>
      </c>
      <c r="E180" s="83" t="str">
        <f t="shared" si="4"/>
        <v>Vigueta de hormigón pretensado</v>
      </c>
    </row>
    <row r="181" spans="1:5" x14ac:dyDescent="0.25">
      <c r="A181" s="83" t="s">
        <v>1418</v>
      </c>
      <c r="B181" s="81" t="s">
        <v>1254</v>
      </c>
      <c r="C181" s="341"/>
      <c r="D181" s="83" t="s">
        <v>1320</v>
      </c>
      <c r="E181" s="83" t="str">
        <f t="shared" si="4"/>
        <v>Vigueta de hormigón pretensado</v>
      </c>
    </row>
    <row r="182" spans="1:5" x14ac:dyDescent="0.25">
      <c r="A182" s="83" t="s">
        <v>1419</v>
      </c>
      <c r="B182" s="81" t="s">
        <v>1254</v>
      </c>
      <c r="C182" s="341"/>
      <c r="D182" s="83" t="s">
        <v>1320</v>
      </c>
      <c r="E182" s="83" t="str">
        <f t="shared" si="4"/>
        <v>Vigueta de hormigón pretensado</v>
      </c>
    </row>
    <row r="183" spans="1:5" x14ac:dyDescent="0.25">
      <c r="A183" s="83" t="s">
        <v>1420</v>
      </c>
      <c r="B183" s="81" t="s">
        <v>1254</v>
      </c>
      <c r="C183" s="341"/>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5">
      <c r="A184" s="83" t="s">
        <v>1421</v>
      </c>
      <c r="B184" s="81" t="s">
        <v>1441</v>
      </c>
      <c r="C184" s="341"/>
      <c r="D184" s="83" t="s">
        <v>1456</v>
      </c>
      <c r="E184" s="83" t="str">
        <f t="shared" si="4"/>
        <v>Motores, generadores y transformadores eláctricos (incluye: Motores eléctricos, Grupos electrógenos y Transformadores)</v>
      </c>
    </row>
    <row r="185" spans="1:5" x14ac:dyDescent="0.25">
      <c r="A185" s="83" t="s">
        <v>1422</v>
      </c>
      <c r="B185" s="81" t="s">
        <v>1457</v>
      </c>
      <c r="C185" s="341"/>
      <c r="D185" s="83" t="s">
        <v>1327</v>
      </c>
      <c r="E185" s="83" t="str">
        <f t="shared" si="4"/>
        <v>Equipo - Amortización de equipo</v>
      </c>
    </row>
    <row r="186" spans="1:5" x14ac:dyDescent="0.25">
      <c r="A186" s="83" t="s">
        <v>1423</v>
      </c>
      <c r="B186" s="81" t="s">
        <v>1254</v>
      </c>
      <c r="C186" s="341"/>
      <c r="D186" s="83" t="s">
        <v>1458</v>
      </c>
      <c r="E186" s="83" t="str">
        <f t="shared" si="4"/>
        <v>Interruptor diferencial</v>
      </c>
    </row>
    <row r="187" spans="1:5" x14ac:dyDescent="0.25">
      <c r="A187" s="83" t="s">
        <v>1424</v>
      </c>
      <c r="B187" s="81" t="s">
        <v>1441</v>
      </c>
      <c r="C187" s="341"/>
      <c r="D187" s="83" t="s">
        <v>1458</v>
      </c>
      <c r="E187" s="83" t="str">
        <f t="shared" si="4"/>
        <v>Interruptor diferencial</v>
      </c>
    </row>
    <row r="188" spans="1:5" x14ac:dyDescent="0.25">
      <c r="A188" s="83" t="s">
        <v>1341</v>
      </c>
      <c r="B188" s="81" t="s">
        <v>1441</v>
      </c>
      <c r="C188" s="341"/>
      <c r="D188" s="83" t="s">
        <v>1458</v>
      </c>
      <c r="E188" s="83" t="str">
        <f t="shared" si="4"/>
        <v>Interruptor diferencial</v>
      </c>
    </row>
    <row r="189" spans="1:5" x14ac:dyDescent="0.25">
      <c r="A189" s="83" t="s">
        <v>1425</v>
      </c>
      <c r="B189" s="81" t="s">
        <v>1441</v>
      </c>
      <c r="C189" s="341"/>
      <c r="D189" s="83" t="s">
        <v>1322</v>
      </c>
      <c r="E189" s="83" t="str">
        <f t="shared" si="4"/>
        <v xml:space="preserve">Productos básicos de cobre y latón                                     </v>
      </c>
    </row>
    <row r="190" spans="1:5" x14ac:dyDescent="0.25">
      <c r="A190" s="83" t="s">
        <v>1350</v>
      </c>
      <c r="B190" s="81" t="s">
        <v>1441</v>
      </c>
      <c r="C190" s="341"/>
      <c r="D190" s="83" t="s">
        <v>1322</v>
      </c>
      <c r="E190" s="83" t="str">
        <f t="shared" si="4"/>
        <v xml:space="preserve">Productos básicos de cobre y latón                                     </v>
      </c>
    </row>
    <row r="191" spans="1:5" x14ac:dyDescent="0.25">
      <c r="A191" s="83" t="s">
        <v>1426</v>
      </c>
      <c r="B191" s="81" t="s">
        <v>1441</v>
      </c>
      <c r="C191" s="341"/>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5">
      <c r="A192" s="83" t="s">
        <v>1347</v>
      </c>
      <c r="B192" s="81" t="s">
        <v>1441</v>
      </c>
      <c r="C192" s="341"/>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5">
      <c r="A193" s="83" t="s">
        <v>1427</v>
      </c>
      <c r="B193" s="81" t="s">
        <v>1459</v>
      </c>
      <c r="C193" s="341"/>
      <c r="D193" s="83" t="s">
        <v>1456</v>
      </c>
      <c r="E193" s="83" t="str">
        <f t="shared" si="4"/>
        <v>Motores, generadores y transformadores eláctricos (incluye: Motores eléctricos, Grupos electrógenos y Transformadores)</v>
      </c>
    </row>
    <row r="194" spans="1:5" x14ac:dyDescent="0.25">
      <c r="A194" s="83" t="s">
        <v>1428</v>
      </c>
      <c r="B194" s="81" t="s">
        <v>1273</v>
      </c>
      <c r="C194" s="341"/>
      <c r="D194" s="83" t="s">
        <v>1320</v>
      </c>
      <c r="E194" s="83" t="str">
        <f t="shared" si="4"/>
        <v>Vigueta de hormigón pretensado</v>
      </c>
    </row>
    <row r="195" spans="1:5" x14ac:dyDescent="0.25">
      <c r="A195" s="83" t="s">
        <v>1429</v>
      </c>
      <c r="B195" s="81" t="s">
        <v>1254</v>
      </c>
      <c r="C195" s="341"/>
      <c r="D195" s="83" t="s">
        <v>1320</v>
      </c>
      <c r="E195" s="83" t="str">
        <f t="shared" si="4"/>
        <v>Vigueta de hormigón pretensado</v>
      </c>
    </row>
    <row r="196" spans="1:5" x14ac:dyDescent="0.25">
      <c r="A196" s="83" t="s">
        <v>1430</v>
      </c>
      <c r="B196" s="81" t="s">
        <v>1332</v>
      </c>
      <c r="C196" s="341"/>
      <c r="D196" s="83" t="s">
        <v>1220</v>
      </c>
      <c r="E196" s="83" t="str">
        <f t="shared" si="4"/>
        <v>Camión volcador</v>
      </c>
    </row>
    <row r="197" spans="1:5" x14ac:dyDescent="0.25">
      <c r="A197" s="83" t="s">
        <v>1431</v>
      </c>
      <c r="B197" s="81" t="s">
        <v>1460</v>
      </c>
      <c r="C197" s="341"/>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5">
      <c r="A198" s="83" t="s">
        <v>1432</v>
      </c>
      <c r="B198" s="81" t="s">
        <v>1461</v>
      </c>
      <c r="C198" s="341"/>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5">
      <c r="A199" s="83" t="s">
        <v>1433</v>
      </c>
      <c r="B199" s="81" t="s">
        <v>1442</v>
      </c>
      <c r="C199" s="341"/>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5">
      <c r="A200" s="83" t="s">
        <v>1434</v>
      </c>
      <c r="B200" s="81" t="s">
        <v>1254</v>
      </c>
      <c r="C200" s="341"/>
      <c r="D200" s="83" t="s">
        <v>1320</v>
      </c>
      <c r="E200" s="83" t="str">
        <f t="shared" si="4"/>
        <v>Vigueta de hormigón pretensado</v>
      </c>
    </row>
    <row r="201" spans="1:5" x14ac:dyDescent="0.25">
      <c r="A201" s="83" t="s">
        <v>1435</v>
      </c>
      <c r="B201" s="81" t="s">
        <v>1254</v>
      </c>
      <c r="C201" s="341"/>
      <c r="D201" s="83" t="s">
        <v>1220</v>
      </c>
      <c r="E201" s="83" t="str">
        <f t="shared" si="4"/>
        <v>Camión volcador</v>
      </c>
    </row>
    <row r="202" spans="1:5" x14ac:dyDescent="0.25">
      <c r="A202" s="83" t="s">
        <v>1331</v>
      </c>
      <c r="B202" s="81" t="s">
        <v>1332</v>
      </c>
      <c r="C202" s="341"/>
      <c r="D202" s="83" t="s">
        <v>1002</v>
      </c>
      <c r="E202" s="83" t="str">
        <f t="shared" si="4"/>
        <v>Oficial Especializado</v>
      </c>
    </row>
    <row r="203" spans="1:5" x14ac:dyDescent="0.25">
      <c r="A203" s="83" t="s">
        <v>1333</v>
      </c>
      <c r="B203" s="81" t="s">
        <v>1332</v>
      </c>
      <c r="C203" s="341"/>
      <c r="D203" s="83" t="s">
        <v>1002</v>
      </c>
      <c r="E203" s="83" t="str">
        <f t="shared" si="4"/>
        <v>Oficial Especializado</v>
      </c>
    </row>
    <row r="204" spans="1:5" x14ac:dyDescent="0.25">
      <c r="A204" s="83" t="s">
        <v>1334</v>
      </c>
      <c r="B204" s="81" t="s">
        <v>1332</v>
      </c>
      <c r="C204" s="341"/>
      <c r="D204" s="83" t="s">
        <v>1002</v>
      </c>
      <c r="E204" s="83" t="str">
        <f t="shared" si="4"/>
        <v>Oficial Especializado</v>
      </c>
    </row>
    <row r="205" spans="1:5" x14ac:dyDescent="0.25">
      <c r="A205" s="83" t="s">
        <v>1436</v>
      </c>
      <c r="B205" s="81" t="s">
        <v>1332</v>
      </c>
      <c r="C205" s="342"/>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5">
      <c r="A206" s="83" t="s">
        <v>1437</v>
      </c>
      <c r="B206" s="81" t="s">
        <v>1332</v>
      </c>
      <c r="C206" s="342"/>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5">
      <c r="A207" s="83" t="s">
        <v>1438</v>
      </c>
      <c r="B207" s="81" t="s">
        <v>1332</v>
      </c>
      <c r="C207" s="342"/>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5">
      <c r="A208" s="83" t="s">
        <v>1439</v>
      </c>
      <c r="B208" s="81" t="s">
        <v>1332</v>
      </c>
      <c r="C208" s="342"/>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5">
      <c r="A209" s="83" t="s">
        <v>1340</v>
      </c>
      <c r="B209" s="81" t="s">
        <v>1332</v>
      </c>
      <c r="C209" s="342"/>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5">
      <c r="A210" s="83"/>
      <c r="B210" s="81"/>
      <c r="C210" s="342"/>
      <c r="D210" s="83"/>
      <c r="E210" s="83" t="str">
        <f t="shared" ref="E210:E219" si="8">IFERROR(VLOOKUP(D210,Tabla_Indices,5,FALSE),"")</f>
        <v/>
      </c>
    </row>
    <row r="211" spans="1:5" x14ac:dyDescent="0.25">
      <c r="A211" s="83"/>
      <c r="B211" s="81"/>
      <c r="C211" s="342"/>
      <c r="D211" s="83"/>
      <c r="E211" s="83" t="str">
        <f t="shared" si="8"/>
        <v/>
      </c>
    </row>
    <row r="212" spans="1:5" x14ac:dyDescent="0.25">
      <c r="A212" s="83"/>
      <c r="B212" s="81"/>
      <c r="C212" s="342"/>
      <c r="D212" s="83"/>
      <c r="E212" s="83" t="str">
        <f t="shared" si="8"/>
        <v/>
      </c>
    </row>
    <row r="213" spans="1:5" x14ac:dyDescent="0.25">
      <c r="A213" s="83"/>
      <c r="B213" s="81"/>
      <c r="C213" s="342"/>
      <c r="D213" s="83"/>
      <c r="E213" s="83" t="str">
        <f t="shared" si="8"/>
        <v/>
      </c>
    </row>
    <row r="214" spans="1:5" x14ac:dyDescent="0.25">
      <c r="A214" s="83"/>
      <c r="B214" s="81"/>
      <c r="C214" s="342"/>
      <c r="D214" s="83"/>
      <c r="E214" s="83" t="str">
        <f t="shared" si="8"/>
        <v/>
      </c>
    </row>
    <row r="215" spans="1:5" x14ac:dyDescent="0.25">
      <c r="A215" s="83"/>
      <c r="B215" s="81"/>
      <c r="C215" s="342"/>
      <c r="D215" s="83"/>
      <c r="E215" s="83" t="str">
        <f t="shared" si="8"/>
        <v/>
      </c>
    </row>
    <row r="216" spans="1:5" x14ac:dyDescent="0.25">
      <c r="A216" s="83"/>
      <c r="B216" s="81"/>
      <c r="C216" s="342"/>
      <c r="D216" s="83"/>
      <c r="E216" s="83" t="str">
        <f t="shared" si="8"/>
        <v/>
      </c>
    </row>
    <row r="217" spans="1:5" x14ac:dyDescent="0.25">
      <c r="A217" s="83"/>
      <c r="B217" s="81"/>
      <c r="C217" s="342"/>
      <c r="D217" s="83"/>
      <c r="E217" s="83" t="str">
        <f t="shared" si="8"/>
        <v/>
      </c>
    </row>
    <row r="218" spans="1:5" x14ac:dyDescent="0.25">
      <c r="A218" s="83"/>
      <c r="B218" s="81"/>
      <c r="C218" s="342"/>
      <c r="D218" s="83"/>
      <c r="E218" s="83" t="str">
        <f t="shared" si="8"/>
        <v/>
      </c>
    </row>
    <row r="219" spans="1:5" x14ac:dyDescent="0.25">
      <c r="A219" s="83"/>
      <c r="B219" s="81"/>
      <c r="C219" s="342"/>
      <c r="D219" s="83"/>
      <c r="E219" s="83" t="str">
        <f t="shared" si="8"/>
        <v/>
      </c>
    </row>
    <row r="220" spans="1:5" x14ac:dyDescent="0.25">
      <c r="A220" s="83"/>
      <c r="B220" s="81"/>
      <c r="C220" s="342"/>
      <c r="D220" s="83"/>
      <c r="E220" s="83" t="str">
        <f t="shared" ref="E220:E246" si="9">IFERROR(VLOOKUP(D220,Tabla_Indices,5,FALSE),"")</f>
        <v/>
      </c>
    </row>
    <row r="221" spans="1:5" x14ac:dyDescent="0.25">
      <c r="A221" s="83"/>
      <c r="B221" s="81"/>
      <c r="C221" s="342"/>
      <c r="D221" s="83"/>
      <c r="E221" s="83" t="str">
        <f t="shared" si="9"/>
        <v/>
      </c>
    </row>
    <row r="222" spans="1:5" x14ac:dyDescent="0.25">
      <c r="A222" s="83"/>
      <c r="B222" s="81"/>
      <c r="C222" s="342"/>
      <c r="D222" s="83"/>
      <c r="E222" s="83" t="str">
        <f t="shared" si="9"/>
        <v/>
      </c>
    </row>
    <row r="223" spans="1:5" x14ac:dyDescent="0.25">
      <c r="A223" s="83"/>
      <c r="B223" s="81"/>
      <c r="C223" s="342"/>
      <c r="D223" s="83"/>
      <c r="E223" s="83" t="str">
        <f t="shared" si="9"/>
        <v/>
      </c>
    </row>
    <row r="224" spans="1:5" x14ac:dyDescent="0.25">
      <c r="A224" s="83"/>
      <c r="B224" s="81"/>
      <c r="C224" s="342"/>
      <c r="D224" s="83"/>
      <c r="E224" s="83" t="str">
        <f t="shared" si="9"/>
        <v/>
      </c>
    </row>
    <row r="225" spans="1:5" x14ac:dyDescent="0.25">
      <c r="A225" s="83"/>
      <c r="B225" s="81"/>
      <c r="C225" s="342"/>
      <c r="D225" s="83"/>
      <c r="E225" s="83" t="str">
        <f t="shared" si="9"/>
        <v/>
      </c>
    </row>
    <row r="226" spans="1:5" x14ac:dyDescent="0.25">
      <c r="A226" s="83"/>
      <c r="B226" s="81"/>
      <c r="C226" s="342"/>
      <c r="D226" s="83"/>
      <c r="E226" s="83" t="str">
        <f t="shared" si="9"/>
        <v/>
      </c>
    </row>
    <row r="227" spans="1:5" x14ac:dyDescent="0.25">
      <c r="A227" s="83"/>
      <c r="B227" s="81"/>
      <c r="C227" s="342"/>
      <c r="D227" s="83"/>
      <c r="E227" s="83" t="str">
        <f t="shared" si="9"/>
        <v/>
      </c>
    </row>
    <row r="228" spans="1:5" x14ac:dyDescent="0.25">
      <c r="A228" s="83"/>
      <c r="B228" s="81"/>
      <c r="C228" s="342"/>
      <c r="D228" s="83"/>
      <c r="E228" s="83" t="str">
        <f t="shared" si="9"/>
        <v/>
      </c>
    </row>
    <row r="229" spans="1:5" x14ac:dyDescent="0.25">
      <c r="A229" s="83"/>
      <c r="B229" s="81"/>
      <c r="C229" s="342"/>
      <c r="D229" s="83"/>
      <c r="E229" s="83" t="str">
        <f t="shared" si="9"/>
        <v/>
      </c>
    </row>
    <row r="230" spans="1:5" x14ac:dyDescent="0.25">
      <c r="A230" s="83"/>
      <c r="B230" s="81"/>
      <c r="C230" s="342"/>
      <c r="D230" s="83"/>
      <c r="E230" s="83" t="str">
        <f t="shared" si="9"/>
        <v/>
      </c>
    </row>
    <row r="231" spans="1:5" x14ac:dyDescent="0.25">
      <c r="A231" s="83"/>
      <c r="B231" s="81"/>
      <c r="C231" s="342"/>
      <c r="D231" s="83"/>
      <c r="E231" s="83" t="str">
        <f t="shared" si="9"/>
        <v/>
      </c>
    </row>
    <row r="232" spans="1:5" x14ac:dyDescent="0.25">
      <c r="A232" s="83"/>
      <c r="B232" s="81"/>
      <c r="C232" s="342"/>
      <c r="D232" s="83"/>
      <c r="E232" s="83" t="str">
        <f t="shared" si="9"/>
        <v/>
      </c>
    </row>
    <row r="233" spans="1:5" x14ac:dyDescent="0.25">
      <c r="A233" s="83"/>
      <c r="B233" s="81"/>
      <c r="C233" s="342"/>
      <c r="D233" s="83"/>
      <c r="E233" s="83" t="str">
        <f t="shared" si="9"/>
        <v/>
      </c>
    </row>
    <row r="234" spans="1:5" x14ac:dyDescent="0.25">
      <c r="A234" s="83"/>
      <c r="B234" s="81"/>
      <c r="C234" s="342"/>
      <c r="D234" s="83"/>
      <c r="E234" s="83" t="str">
        <f t="shared" si="9"/>
        <v/>
      </c>
    </row>
    <row r="235" spans="1:5" x14ac:dyDescent="0.25">
      <c r="A235" s="83"/>
      <c r="B235" s="81"/>
      <c r="C235" s="342"/>
      <c r="D235" s="83"/>
      <c r="E235" s="83" t="str">
        <f t="shared" si="9"/>
        <v/>
      </c>
    </row>
    <row r="236" spans="1:5" x14ac:dyDescent="0.25">
      <c r="A236" s="83"/>
      <c r="B236" s="81"/>
      <c r="C236" s="342"/>
      <c r="D236" s="83"/>
      <c r="E236" s="83" t="str">
        <f t="shared" si="9"/>
        <v/>
      </c>
    </row>
    <row r="237" spans="1:5" x14ac:dyDescent="0.25">
      <c r="A237" s="83"/>
      <c r="B237" s="81"/>
      <c r="C237" s="342"/>
      <c r="D237" s="83"/>
      <c r="E237" s="83" t="str">
        <f t="shared" si="9"/>
        <v/>
      </c>
    </row>
    <row r="238" spans="1:5" x14ac:dyDescent="0.25">
      <c r="A238" s="83"/>
      <c r="B238" s="81"/>
      <c r="C238" s="342"/>
      <c r="D238" s="83"/>
      <c r="E238" s="83" t="str">
        <f t="shared" si="9"/>
        <v/>
      </c>
    </row>
    <row r="239" spans="1:5" x14ac:dyDescent="0.25">
      <c r="B239" s="81"/>
      <c r="C239" s="342"/>
      <c r="D239" s="83"/>
      <c r="E239" s="83" t="str">
        <f t="shared" si="9"/>
        <v/>
      </c>
    </row>
    <row r="240" spans="1:5" x14ac:dyDescent="0.25">
      <c r="B240" s="81"/>
      <c r="C240" s="342"/>
      <c r="D240" s="83"/>
      <c r="E240" s="83" t="str">
        <f t="shared" si="9"/>
        <v/>
      </c>
    </row>
    <row r="241" spans="2:5" x14ac:dyDescent="0.25">
      <c r="B241" s="81"/>
      <c r="C241" s="342"/>
      <c r="D241" s="83"/>
      <c r="E241" s="83" t="str">
        <f t="shared" si="9"/>
        <v/>
      </c>
    </row>
    <row r="242" spans="2:5" x14ac:dyDescent="0.25">
      <c r="B242" s="81"/>
      <c r="C242" s="342"/>
      <c r="D242" s="83"/>
      <c r="E242" s="83" t="str">
        <f t="shared" si="9"/>
        <v/>
      </c>
    </row>
    <row r="243" spans="2:5" x14ac:dyDescent="0.25">
      <c r="B243" s="81"/>
      <c r="C243" s="342"/>
      <c r="D243" s="83"/>
      <c r="E243" s="83" t="str">
        <f t="shared" si="9"/>
        <v/>
      </c>
    </row>
    <row r="244" spans="2:5" x14ac:dyDescent="0.25">
      <c r="B244" s="81"/>
      <c r="C244" s="342"/>
      <c r="D244" s="83"/>
      <c r="E244" s="83" t="str">
        <f t="shared" si="9"/>
        <v/>
      </c>
    </row>
    <row r="245" spans="2:5" x14ac:dyDescent="0.25">
      <c r="B245" s="81"/>
      <c r="C245" s="342"/>
      <c r="D245" s="83"/>
      <c r="E245" s="83" t="str">
        <f t="shared" si="9"/>
        <v/>
      </c>
    </row>
    <row r="246" spans="2:5" x14ac:dyDescent="0.25">
      <c r="B246" s="81"/>
      <c r="C246" s="342"/>
      <c r="D246" s="83"/>
      <c r="E246" s="83" t="str">
        <f t="shared" si="9"/>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99" workbookViewId="0">
      <selection activeCell="G193" sqref="G193"/>
    </sheetView>
  </sheetViews>
  <sheetFormatPr baseColWidth="10" defaultColWidth="11.44140625" defaultRowHeight="14.4" x14ac:dyDescent="0.25"/>
  <cols>
    <col min="1" max="1" width="11.44140625" style="40"/>
    <col min="2" max="2" width="23" style="40" bestFit="1" customWidth="1"/>
    <col min="3" max="3" width="40.44140625" style="44" customWidth="1"/>
    <col min="4" max="4" width="17.3320312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80" priority="76" stopIfTrue="1">
      <formula>#REF!&gt;0</formula>
    </cfRule>
    <cfRule type="expression" dxfId="79" priority="77" stopIfTrue="1">
      <formula>#REF!&gt;0</formula>
    </cfRule>
    <cfRule type="expression" dxfId="78" priority="78" stopIfTrue="1">
      <formula>#REF!&gt;0</formula>
    </cfRule>
  </conditionalFormatting>
  <conditionalFormatting sqref="C19">
    <cfRule type="expression" dxfId="77" priority="73" stopIfTrue="1">
      <formula>#REF!&gt;0</formula>
    </cfRule>
    <cfRule type="expression" dxfId="76" priority="74" stopIfTrue="1">
      <formula>#REF!&gt;0</formula>
    </cfRule>
    <cfRule type="expression" dxfId="75" priority="75" stopIfTrue="1">
      <formula>#REF!&gt;0</formula>
    </cfRule>
  </conditionalFormatting>
  <conditionalFormatting sqref="C26">
    <cfRule type="expression" dxfId="74" priority="70" stopIfTrue="1">
      <formula>#REF!&gt;0</formula>
    </cfRule>
    <cfRule type="expression" dxfId="73" priority="71" stopIfTrue="1">
      <formula>#REF!&gt;0</formula>
    </cfRule>
    <cfRule type="expression" dxfId="72" priority="72" stopIfTrue="1">
      <formula>#REF!&gt;0</formula>
    </cfRule>
  </conditionalFormatting>
  <conditionalFormatting sqref="C178">
    <cfRule type="expression" dxfId="71" priority="67" stopIfTrue="1">
      <formula>#REF!&gt;0</formula>
    </cfRule>
    <cfRule type="expression" dxfId="70" priority="68" stopIfTrue="1">
      <formula>#REF!&gt;0</formula>
    </cfRule>
    <cfRule type="expression" dxfId="69" priority="69" stopIfTrue="1">
      <formula>#REF!&gt;0</formula>
    </cfRule>
  </conditionalFormatting>
  <conditionalFormatting sqref="C101">
    <cfRule type="expression" dxfId="68" priority="64" stopIfTrue="1">
      <formula>#REF!&gt;0</formula>
    </cfRule>
    <cfRule type="expression" dxfId="67" priority="65" stopIfTrue="1">
      <formula>#REF!&gt;0</formula>
    </cfRule>
    <cfRule type="expression" dxfId="66" priority="66" stopIfTrue="1">
      <formula>#REF!&gt;0</formula>
    </cfRule>
  </conditionalFormatting>
  <conditionalFormatting sqref="C109">
    <cfRule type="expression" dxfId="65" priority="61" stopIfTrue="1">
      <formula>#REF!&gt;0</formula>
    </cfRule>
    <cfRule type="expression" dxfId="64" priority="62" stopIfTrue="1">
      <formula>#REF!&gt;0</formula>
    </cfRule>
    <cfRule type="expression" dxfId="63" priority="63" stopIfTrue="1">
      <formula>#REF!&gt;0</formula>
    </cfRule>
  </conditionalFormatting>
  <conditionalFormatting sqref="C118">
    <cfRule type="expression" dxfId="62" priority="58" stopIfTrue="1">
      <formula>#REF!&gt;0</formula>
    </cfRule>
    <cfRule type="expression" dxfId="61" priority="59" stopIfTrue="1">
      <formula>#REF!&gt;0</formula>
    </cfRule>
    <cfRule type="expression" dxfId="60" priority="60" stopIfTrue="1">
      <formula>#REF!&gt;0</formula>
    </cfRule>
  </conditionalFormatting>
  <conditionalFormatting sqref="C134">
    <cfRule type="expression" dxfId="59" priority="55" stopIfTrue="1">
      <formula>#REF!&gt;0</formula>
    </cfRule>
    <cfRule type="expression" dxfId="58" priority="56" stopIfTrue="1">
      <formula>#REF!&gt;0</formula>
    </cfRule>
    <cfRule type="expression" dxfId="57" priority="57" stopIfTrue="1">
      <formula>#REF!&gt;0</formula>
    </cfRule>
  </conditionalFormatting>
  <conditionalFormatting sqref="C139">
    <cfRule type="expression" dxfId="56" priority="52" stopIfTrue="1">
      <formula>#REF!&gt;0</formula>
    </cfRule>
    <cfRule type="expression" dxfId="55" priority="53" stopIfTrue="1">
      <formula>#REF!&gt;0</formula>
    </cfRule>
    <cfRule type="expression" dxfId="54" priority="54" stopIfTrue="1">
      <formula>#REF!&gt;0</formula>
    </cfRule>
  </conditionalFormatting>
  <conditionalFormatting sqref="C154">
    <cfRule type="expression" dxfId="53" priority="49" stopIfTrue="1">
      <formula>#REF!&gt;0</formula>
    </cfRule>
    <cfRule type="expression" dxfId="52" priority="50" stopIfTrue="1">
      <formula>#REF!&gt;0</formula>
    </cfRule>
    <cfRule type="expression" dxfId="51" priority="51" stopIfTrue="1">
      <formula>#REF!&gt;0</formula>
    </cfRule>
  </conditionalFormatting>
  <conditionalFormatting sqref="C166">
    <cfRule type="expression" dxfId="50" priority="46" stopIfTrue="1">
      <formula>#REF!&gt;0</formula>
    </cfRule>
    <cfRule type="expression" dxfId="49" priority="47" stopIfTrue="1">
      <formula>#REF!&gt;0</formula>
    </cfRule>
    <cfRule type="expression" dxfId="48" priority="48" stopIfTrue="1">
      <formula>#REF!&gt;0</formula>
    </cfRule>
  </conditionalFormatting>
  <conditionalFormatting sqref="C222">
    <cfRule type="expression" dxfId="47" priority="43" stopIfTrue="1">
      <formula>#REF!&gt;0</formula>
    </cfRule>
    <cfRule type="expression" dxfId="46" priority="44" stopIfTrue="1">
      <formula>#REF!&gt;0</formula>
    </cfRule>
    <cfRule type="expression" dxfId="45" priority="45" stopIfTrue="1">
      <formula>#REF!&gt;0</formula>
    </cfRule>
  </conditionalFormatting>
  <conditionalFormatting sqref="C186">
    <cfRule type="expression" dxfId="44" priority="40" stopIfTrue="1">
      <formula>#REF!&gt;0</formula>
    </cfRule>
    <cfRule type="expression" dxfId="43" priority="41" stopIfTrue="1">
      <formula>#REF!&gt;0</formula>
    </cfRule>
    <cfRule type="expression" dxfId="42" priority="42" stopIfTrue="1">
      <formula>#REF!&gt;0</formula>
    </cfRule>
  </conditionalFormatting>
  <conditionalFormatting sqref="C215">
    <cfRule type="expression" dxfId="41" priority="37" stopIfTrue="1">
      <formula>#REF!&gt;0</formula>
    </cfRule>
    <cfRule type="expression" dxfId="40" priority="38" stopIfTrue="1">
      <formula>#REF!&gt;0</formula>
    </cfRule>
    <cfRule type="expression" dxfId="39" priority="39" stopIfTrue="1">
      <formula>#REF!&gt;0</formula>
    </cfRule>
  </conditionalFormatting>
  <conditionalFormatting sqref="C228">
    <cfRule type="expression" dxfId="38" priority="34" stopIfTrue="1">
      <formula>#REF!&gt;0</formula>
    </cfRule>
    <cfRule type="expression" dxfId="37" priority="35" stopIfTrue="1">
      <formula>#REF!&gt;0</formula>
    </cfRule>
    <cfRule type="expression" dxfId="36" priority="36" stopIfTrue="1">
      <formula>#REF!&gt;0</formula>
    </cfRule>
  </conditionalFormatting>
  <conditionalFormatting sqref="C13">
    <cfRule type="expression" dxfId="35" priority="31" stopIfTrue="1">
      <formula>#REF!&gt;0</formula>
    </cfRule>
    <cfRule type="expression" dxfId="34" priority="32" stopIfTrue="1">
      <formula>#REF!&gt;0</formula>
    </cfRule>
    <cfRule type="expression" dxfId="33" priority="33" stopIfTrue="1">
      <formula>#REF!&gt;0</formula>
    </cfRule>
  </conditionalFormatting>
  <conditionalFormatting sqref="C41">
    <cfRule type="expression" dxfId="32" priority="28" stopIfTrue="1">
      <formula>#REF!&gt;0</formula>
    </cfRule>
    <cfRule type="expression" dxfId="31" priority="29" stopIfTrue="1">
      <formula>#REF!&gt;0</formula>
    </cfRule>
    <cfRule type="expression" dxfId="30" priority="30" stopIfTrue="1">
      <formula>#REF!&gt;0</formula>
    </cfRule>
  </conditionalFormatting>
  <conditionalFormatting sqref="C54">
    <cfRule type="expression" dxfId="29" priority="25" stopIfTrue="1">
      <formula>#REF!&gt;0</formula>
    </cfRule>
    <cfRule type="expression" dxfId="28" priority="26" stopIfTrue="1">
      <formula>#REF!&gt;0</formula>
    </cfRule>
    <cfRule type="expression" dxfId="27" priority="27" stopIfTrue="1">
      <formula>#REF!&gt;0</formula>
    </cfRule>
  </conditionalFormatting>
  <conditionalFormatting sqref="C79">
    <cfRule type="expression" dxfId="26" priority="22" stopIfTrue="1">
      <formula>#REF!&gt;0</formula>
    </cfRule>
    <cfRule type="expression" dxfId="25" priority="23" stopIfTrue="1">
      <formula>#REF!&gt;0</formula>
    </cfRule>
    <cfRule type="expression" dxfId="24" priority="24" stopIfTrue="1">
      <formula>#REF!&gt;0</formula>
    </cfRule>
  </conditionalFormatting>
  <conditionalFormatting sqref="C72">
    <cfRule type="expression" dxfId="23" priority="19" stopIfTrue="1">
      <formula>#REF!&gt;0</formula>
    </cfRule>
    <cfRule type="expression" dxfId="22" priority="20" stopIfTrue="1">
      <formula>#REF!&gt;0</formula>
    </cfRule>
    <cfRule type="expression" dxfId="21" priority="21" stopIfTrue="1">
      <formula>#REF!&gt;0</formula>
    </cfRule>
  </conditionalFormatting>
  <conditionalFormatting sqref="C86">
    <cfRule type="expression" dxfId="20" priority="16" stopIfTrue="1">
      <formula>#REF!&gt;0</formula>
    </cfRule>
    <cfRule type="expression" dxfId="19" priority="17" stopIfTrue="1">
      <formula>#REF!&gt;0</formula>
    </cfRule>
    <cfRule type="expression" dxfId="18" priority="18" stopIfTrue="1">
      <formula>#REF!&gt;0</formula>
    </cfRule>
  </conditionalFormatting>
  <conditionalFormatting sqref="C91">
    <cfRule type="expression" dxfId="17" priority="13" stopIfTrue="1">
      <formula>#REF!&gt;0</formula>
    </cfRule>
    <cfRule type="expression" dxfId="16" priority="14" stopIfTrue="1">
      <formula>#REF!&gt;0</formula>
    </cfRule>
    <cfRule type="expression" dxfId="15" priority="15" stopIfTrue="1">
      <formula>#REF!&gt;0</formula>
    </cfRule>
  </conditionalFormatting>
  <conditionalFormatting sqref="C182:C184">
    <cfRule type="expression" dxfId="14" priority="10" stopIfTrue="1">
      <formula>#REF!&gt;0</formula>
    </cfRule>
    <cfRule type="expression" dxfId="13" priority="11" stopIfTrue="1">
      <formula>#REF!&gt;0</formula>
    </cfRule>
    <cfRule type="expression" dxfId="12" priority="12" stopIfTrue="1">
      <formula>#REF!&gt;0</formula>
    </cfRule>
  </conditionalFormatting>
  <conditionalFormatting sqref="C245">
    <cfRule type="expression" dxfId="11" priority="7" stopIfTrue="1">
      <formula>#REF!&gt;0</formula>
    </cfRule>
    <cfRule type="expression" dxfId="10" priority="8" stopIfTrue="1">
      <formula>#REF!&gt;0</formula>
    </cfRule>
    <cfRule type="expression" dxfId="9" priority="9" stopIfTrue="1">
      <formula>#REF!&gt;0</formula>
    </cfRule>
  </conditionalFormatting>
  <conditionalFormatting sqref="C252">
    <cfRule type="expression" dxfId="8" priority="4" stopIfTrue="1">
      <formula>#REF!&gt;0</formula>
    </cfRule>
    <cfRule type="expression" dxfId="7" priority="5" stopIfTrue="1">
      <formula>#REF!&gt;0</formula>
    </cfRule>
    <cfRule type="expression" dxfId="6" priority="6" stopIfTrue="1">
      <formula>#REF!&gt;0</formula>
    </cfRule>
  </conditionalFormatting>
  <conditionalFormatting sqref="C239">
    <cfRule type="expression" dxfId="5" priority="1" stopIfTrue="1">
      <formula>#REF!&gt;0</formula>
    </cfRule>
    <cfRule type="expression" dxfId="4" priority="2" stopIfTrue="1">
      <formula>#REF!&gt;0</formula>
    </cfRule>
    <cfRule type="expression" dxfId="3"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 sqref="A2"/>
    </sheetView>
  </sheetViews>
  <sheetFormatPr baseColWidth="10" defaultColWidth="11.44140625" defaultRowHeight="13.2" x14ac:dyDescent="0.25"/>
  <cols>
    <col min="1" max="1" width="148.5546875" style="118" customWidth="1"/>
    <col min="2" max="16384" width="11.44140625" style="118"/>
  </cols>
  <sheetData>
    <row r="1" spans="1:7" ht="30" customHeight="1" x14ac:dyDescent="0.25">
      <c r="A1" s="117" t="s">
        <v>1017</v>
      </c>
    </row>
    <row r="2" spans="1:7" ht="165" x14ac:dyDescent="0.25">
      <c r="A2" s="119" t="s">
        <v>1195</v>
      </c>
    </row>
    <row r="3" spans="1:7" ht="30" customHeight="1" x14ac:dyDescent="0.25">
      <c r="A3" s="117" t="s">
        <v>1018</v>
      </c>
    </row>
    <row r="4" spans="1:7" ht="30" customHeight="1" x14ac:dyDescent="0.25">
      <c r="A4" s="117" t="s">
        <v>1038</v>
      </c>
    </row>
    <row r="5" spans="1:7" ht="150" x14ac:dyDescent="0.25">
      <c r="A5" s="141" t="s">
        <v>1039</v>
      </c>
    </row>
    <row r="6" spans="1:7" ht="105.6" x14ac:dyDescent="0.25">
      <c r="A6" s="141" t="s">
        <v>1198</v>
      </c>
      <c r="B6" s="120"/>
      <c r="C6" s="120"/>
      <c r="D6" s="120"/>
      <c r="E6" s="120"/>
      <c r="F6" s="120"/>
      <c r="G6" s="120"/>
    </row>
    <row r="7" spans="1:7" ht="60" x14ac:dyDescent="0.25">
      <c r="A7" s="141" t="s">
        <v>1199</v>
      </c>
      <c r="B7" s="120"/>
      <c r="C7" s="120"/>
      <c r="D7" s="120"/>
      <c r="E7" s="120"/>
      <c r="F7" s="120"/>
      <c r="G7" s="120"/>
    </row>
    <row r="8" spans="1:7" ht="210" x14ac:dyDescent="0.25">
      <c r="A8" s="141" t="s">
        <v>1200</v>
      </c>
      <c r="B8" s="120"/>
      <c r="C8" s="120"/>
      <c r="D8" s="120"/>
      <c r="E8" s="120"/>
      <c r="F8" s="120"/>
      <c r="G8" s="120"/>
    </row>
    <row r="9" spans="1:7" ht="15" x14ac:dyDescent="0.25">
      <c r="A9" s="119" t="s">
        <v>1040</v>
      </c>
      <c r="B9" s="120"/>
      <c r="C9" s="120"/>
      <c r="D9" s="120"/>
      <c r="E9" s="120"/>
      <c r="F9" s="120"/>
      <c r="G9" s="120"/>
    </row>
    <row r="10" spans="1:7" ht="45" customHeight="1" x14ac:dyDescent="0.25">
      <c r="A10" s="119" t="s">
        <v>1041</v>
      </c>
      <c r="B10" s="120"/>
      <c r="C10" s="120"/>
      <c r="D10" s="120"/>
      <c r="E10" s="120"/>
      <c r="F10" s="120"/>
      <c r="G10" s="120"/>
    </row>
    <row r="11" spans="1:7" ht="30" x14ac:dyDescent="0.25">
      <c r="A11" s="119" t="s">
        <v>1043</v>
      </c>
      <c r="B11" s="120" t="s">
        <v>3</v>
      </c>
      <c r="C11" s="120"/>
      <c r="D11" s="120"/>
      <c r="E11" s="120"/>
      <c r="F11" s="120"/>
      <c r="G11" s="120"/>
    </row>
    <row r="12" spans="1:7" ht="15" x14ac:dyDescent="0.25">
      <c r="A12" s="119" t="s">
        <v>1197</v>
      </c>
      <c r="B12" s="120"/>
      <c r="C12" s="120"/>
      <c r="D12" s="120"/>
      <c r="E12" s="120"/>
      <c r="F12" s="120"/>
      <c r="G12" s="120"/>
    </row>
    <row r="13" spans="1:7" ht="46.8" x14ac:dyDescent="0.25">
      <c r="A13" s="268" t="s">
        <v>1205</v>
      </c>
      <c r="B13" s="120"/>
      <c r="C13" s="120"/>
      <c r="D13" s="120"/>
      <c r="E13" s="120"/>
      <c r="F13" s="120"/>
      <c r="G13" s="120"/>
    </row>
    <row r="14" spans="1:7" ht="30" customHeight="1" x14ac:dyDescent="0.25">
      <c r="A14" s="117" t="s">
        <v>1049</v>
      </c>
    </row>
    <row r="15" spans="1:7" ht="150" x14ac:dyDescent="0.25">
      <c r="A15" s="119" t="s">
        <v>1201</v>
      </c>
    </row>
    <row r="16" spans="1:7" ht="45" customHeight="1" x14ac:dyDescent="0.25">
      <c r="A16" s="119" t="s">
        <v>1202</v>
      </c>
      <c r="B16" s="120"/>
      <c r="C16" s="120"/>
      <c r="D16" s="120"/>
      <c r="E16" s="120"/>
      <c r="F16" s="120"/>
      <c r="G16" s="120"/>
    </row>
    <row r="17" spans="1:7" ht="30" customHeight="1" x14ac:dyDescent="0.25">
      <c r="A17" s="117" t="s">
        <v>1019</v>
      </c>
    </row>
    <row r="18" spans="1:7" ht="45" customHeight="1" x14ac:dyDescent="0.25">
      <c r="A18" s="119" t="s">
        <v>1203</v>
      </c>
      <c r="B18" s="120"/>
      <c r="C18" s="120"/>
      <c r="D18" s="120"/>
      <c r="E18" s="120"/>
      <c r="F18" s="120"/>
      <c r="G18" s="120"/>
    </row>
    <row r="19" spans="1:7" ht="45" customHeight="1" x14ac:dyDescent="0.25">
      <c r="A19" s="119" t="s">
        <v>1044</v>
      </c>
      <c r="B19" s="120"/>
      <c r="C19" s="120"/>
      <c r="D19" s="120"/>
      <c r="E19" s="120"/>
      <c r="F19" s="120"/>
      <c r="G19" s="120"/>
    </row>
    <row r="20" spans="1:7" ht="45" customHeight="1" x14ac:dyDescent="0.25">
      <c r="A20" s="119" t="s">
        <v>1204</v>
      </c>
      <c r="B20" s="120"/>
      <c r="C20" s="120"/>
      <c r="D20" s="120"/>
      <c r="E20" s="120"/>
      <c r="F20" s="120"/>
      <c r="G20" s="120"/>
    </row>
    <row r="21" spans="1:7" ht="30" x14ac:dyDescent="0.25">
      <c r="A21" s="119" t="s">
        <v>1042</v>
      </c>
      <c r="B21" s="120"/>
      <c r="C21" s="120"/>
      <c r="D21" s="120"/>
      <c r="E21" s="120"/>
      <c r="F21" s="120"/>
      <c r="G21" s="120"/>
    </row>
    <row r="22" spans="1:7" ht="15" x14ac:dyDescent="0.25">
      <c r="A22" s="119"/>
      <c r="B22" s="120"/>
      <c r="C22" s="120"/>
      <c r="D22" s="120"/>
      <c r="E22" s="120"/>
      <c r="F22" s="120"/>
      <c r="G22" s="120"/>
    </row>
    <row r="23" spans="1:7" ht="30" customHeight="1" x14ac:dyDescent="0.25">
      <c r="A23" s="117" t="s">
        <v>1020</v>
      </c>
    </row>
    <row r="24" spans="1:7" ht="45" x14ac:dyDescent="0.25">
      <c r="A24" s="119" t="s">
        <v>1206</v>
      </c>
      <c r="B24" s="120"/>
      <c r="C24" s="120"/>
      <c r="D24" s="120"/>
      <c r="E24" s="120"/>
      <c r="F24" s="120"/>
      <c r="G24" s="120"/>
    </row>
    <row r="25" spans="1:7" ht="15" x14ac:dyDescent="0.25">
      <c r="A25" s="119" t="s">
        <v>1045</v>
      </c>
      <c r="B25" s="120"/>
      <c r="C25" s="120"/>
      <c r="D25" s="120"/>
      <c r="E25" s="120"/>
      <c r="F25" s="120"/>
      <c r="G25" s="120"/>
    </row>
    <row r="26" spans="1:7" ht="30" x14ac:dyDescent="0.25">
      <c r="A26" s="119" t="s">
        <v>1207</v>
      </c>
      <c r="B26" s="120"/>
      <c r="C26" s="120"/>
      <c r="D26" s="120"/>
      <c r="E26" s="120"/>
      <c r="F26" s="120"/>
      <c r="G26" s="120"/>
    </row>
    <row r="27" spans="1:7" ht="30" x14ac:dyDescent="0.25">
      <c r="A27" s="119" t="s">
        <v>1208</v>
      </c>
      <c r="B27" s="120"/>
      <c r="C27" s="120"/>
      <c r="D27" s="120"/>
      <c r="E27" s="120"/>
      <c r="F27" s="120"/>
      <c r="G27" s="120"/>
    </row>
    <row r="28" spans="1:7" ht="30" x14ac:dyDescent="0.25">
      <c r="A28" s="119" t="s">
        <v>1209</v>
      </c>
    </row>
    <row r="29" spans="1:7" ht="45" x14ac:dyDescent="0.25">
      <c r="A29" s="119" t="s">
        <v>1051</v>
      </c>
    </row>
    <row r="30" spans="1:7" ht="30.6" x14ac:dyDescent="0.25">
      <c r="A30" s="119" t="s">
        <v>1210</v>
      </c>
    </row>
    <row r="31" spans="1:7" ht="135.6" x14ac:dyDescent="0.25">
      <c r="A31" s="119" t="s">
        <v>1211</v>
      </c>
    </row>
    <row r="32" spans="1:7" ht="30" customHeight="1" x14ac:dyDescent="0.25">
      <c r="A32" s="117" t="s">
        <v>1021</v>
      </c>
    </row>
    <row r="33" spans="1:7" ht="45" x14ac:dyDescent="0.25">
      <c r="A33" s="119" t="s">
        <v>1212</v>
      </c>
    </row>
    <row r="34" spans="1:7" ht="150" x14ac:dyDescent="0.25">
      <c r="A34" s="119" t="s">
        <v>1213</v>
      </c>
    </row>
    <row r="35" spans="1:7" ht="120" x14ac:dyDescent="0.25">
      <c r="A35" s="119" t="s">
        <v>1052</v>
      </c>
    </row>
    <row r="36" spans="1:7" ht="44.25" customHeight="1" x14ac:dyDescent="0.25">
      <c r="A36" s="119" t="s">
        <v>1022</v>
      </c>
    </row>
    <row r="37" spans="1:7" ht="15" x14ac:dyDescent="0.25">
      <c r="A37" s="119" t="s">
        <v>1055</v>
      </c>
    </row>
    <row r="38" spans="1:7" ht="30" customHeight="1" x14ac:dyDescent="0.25">
      <c r="A38" s="117" t="s">
        <v>1023</v>
      </c>
    </row>
    <row r="39" spans="1:7" ht="45" x14ac:dyDescent="0.25">
      <c r="A39" s="119" t="s">
        <v>1046</v>
      </c>
      <c r="B39" s="120"/>
      <c r="C39" s="120"/>
      <c r="D39" s="120"/>
      <c r="E39" s="120"/>
      <c r="F39" s="120"/>
      <c r="G39" s="120"/>
    </row>
    <row r="40" spans="1:7" ht="30" x14ac:dyDescent="0.25">
      <c r="A40" s="119" t="s">
        <v>1053</v>
      </c>
    </row>
    <row r="41" spans="1:7" ht="15" x14ac:dyDescent="0.25">
      <c r="A41" s="119" t="s">
        <v>1054</v>
      </c>
    </row>
    <row r="42" spans="1:7" ht="15.6" x14ac:dyDescent="0.25">
      <c r="A42" s="117" t="s">
        <v>1024</v>
      </c>
    </row>
    <row r="43" spans="1:7" ht="45" x14ac:dyDescent="0.25">
      <c r="A43" s="119" t="s">
        <v>1025</v>
      </c>
    </row>
    <row r="45" spans="1:7" ht="30" customHeight="1" x14ac:dyDescent="0.25">
      <c r="A45" s="117" t="s">
        <v>1047</v>
      </c>
    </row>
    <row r="46" spans="1:7" ht="45" x14ac:dyDescent="0.25">
      <c r="A46" s="119" t="s">
        <v>1048</v>
      </c>
    </row>
    <row r="47" spans="1:7" ht="30" x14ac:dyDescent="0.25">
      <c r="A47" s="119" t="s">
        <v>1050</v>
      </c>
    </row>
    <row r="48" spans="1:7" ht="26.4" x14ac:dyDescent="0.25">
      <c r="A48" s="269" t="s">
        <v>1214</v>
      </c>
    </row>
    <row r="49" spans="1:1" ht="15" x14ac:dyDescent="0.25">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3"/>
  <sheetViews>
    <sheetView showGridLines="0" showZeros="0" topLeftCell="A25" zoomScaleNormal="100" zoomScaleSheetLayoutView="90" workbookViewId="0">
      <selection activeCell="D35" sqref="D35"/>
    </sheetView>
  </sheetViews>
  <sheetFormatPr baseColWidth="10" defaultColWidth="11.44140625" defaultRowHeight="20.100000000000001" customHeight="1" x14ac:dyDescent="0.25"/>
  <cols>
    <col min="1" max="1" width="11.44140625" style="91"/>
    <col min="2" max="2" width="20.33203125" style="91" customWidth="1"/>
    <col min="3" max="3" width="62.44140625" style="91" customWidth="1"/>
    <col min="4" max="4" width="9.6640625" style="132" customWidth="1"/>
    <col min="5" max="5" width="14.6640625" style="91" customWidth="1"/>
    <col min="6" max="6" width="5.33203125" style="91" customWidth="1"/>
    <col min="7" max="7" width="73.109375" style="91" customWidth="1"/>
    <col min="8" max="9" width="14.6640625" style="91" customWidth="1"/>
    <col min="10" max="10" width="26.109375" style="91" customWidth="1"/>
    <col min="11" max="16384" width="11.44140625" style="91"/>
  </cols>
  <sheetData>
    <row r="1" spans="1:10" ht="20.100000000000001" customHeight="1" x14ac:dyDescent="0.25">
      <c r="A1" s="347" t="s">
        <v>1013</v>
      </c>
      <c r="B1" s="347"/>
      <c r="C1" s="347"/>
      <c r="D1" s="347"/>
      <c r="E1" s="347"/>
      <c r="F1" s="266"/>
      <c r="G1" s="103"/>
      <c r="J1" s="96"/>
    </row>
    <row r="2" spans="1:10" s="103" customFormat="1" ht="20.100000000000001" customHeight="1" x14ac:dyDescent="0.25">
      <c r="A2" s="90" t="s">
        <v>11</v>
      </c>
      <c r="C2" s="90" t="s">
        <v>1215</v>
      </c>
      <c r="D2" s="133"/>
      <c r="E2" s="90"/>
      <c r="F2" s="90"/>
      <c r="J2" s="90"/>
    </row>
    <row r="3" spans="1:10" s="105" customFormat="1" ht="20.100000000000001" customHeight="1" x14ac:dyDescent="0.25">
      <c r="A3" s="104" t="s">
        <v>12</v>
      </c>
      <c r="C3" s="106" t="s">
        <v>1479</v>
      </c>
      <c r="D3" s="134"/>
      <c r="E3" s="104" t="s">
        <v>1216</v>
      </c>
      <c r="F3" s="107"/>
      <c r="J3" s="107"/>
    </row>
    <row r="4" spans="1:10" s="105" customFormat="1" ht="20.100000000000001" customHeight="1" x14ac:dyDescent="0.25">
      <c r="A4" s="104" t="s">
        <v>16</v>
      </c>
      <c r="C4" s="108" t="s">
        <v>1478</v>
      </c>
      <c r="D4" s="134"/>
      <c r="E4" s="106"/>
      <c r="F4" s="270"/>
      <c r="J4" s="107"/>
    </row>
    <row r="5" spans="1:10" s="105" customFormat="1" ht="20.100000000000001" customHeight="1" x14ac:dyDescent="0.25">
      <c r="A5" s="104" t="s">
        <v>1477</v>
      </c>
      <c r="C5" s="338" t="s">
        <v>1476</v>
      </c>
      <c r="D5" s="135"/>
      <c r="E5" s="33"/>
      <c r="F5" s="270"/>
    </row>
    <row r="6" spans="1:10" s="105" customFormat="1" ht="20.100000000000001" customHeight="1" x14ac:dyDescent="0.25">
      <c r="A6" s="104" t="s">
        <v>36</v>
      </c>
      <c r="C6" s="339"/>
      <c r="D6" s="135"/>
      <c r="E6" s="271"/>
      <c r="F6" s="270"/>
    </row>
    <row r="7" spans="1:10" s="105" customFormat="1" ht="20.100000000000001" customHeight="1" x14ac:dyDescent="0.25">
      <c r="A7" s="104" t="s">
        <v>18</v>
      </c>
      <c r="C7" s="109">
        <v>43076443.543800004</v>
      </c>
      <c r="D7" s="135"/>
      <c r="E7" s="33"/>
      <c r="F7" s="270"/>
    </row>
    <row r="8" spans="1:10" s="105" customFormat="1" ht="20.100000000000001" customHeight="1" x14ac:dyDescent="0.25">
      <c r="A8" s="104" t="s">
        <v>990</v>
      </c>
      <c r="C8" s="110"/>
      <c r="D8" s="135"/>
      <c r="E8" s="272"/>
      <c r="F8" s="270" t="s">
        <v>1217</v>
      </c>
    </row>
    <row r="9" spans="1:10" s="105" customFormat="1" ht="20.100000000000001" customHeight="1" x14ac:dyDescent="0.25">
      <c r="A9" s="104" t="s">
        <v>989</v>
      </c>
      <c r="C9" s="111"/>
      <c r="D9" s="135"/>
    </row>
    <row r="10" spans="1:10" s="105" customFormat="1" ht="20.100000000000001" customHeight="1" x14ac:dyDescent="0.25">
      <c r="A10" s="104" t="s">
        <v>17</v>
      </c>
      <c r="C10" s="112">
        <v>120</v>
      </c>
      <c r="D10" s="135"/>
    </row>
    <row r="11" spans="1:10" s="105" customFormat="1" ht="20.100000000000001" customHeight="1" x14ac:dyDescent="0.25">
      <c r="B11" s="104"/>
      <c r="C11" s="113"/>
      <c r="D11" s="135"/>
    </row>
    <row r="12" spans="1:10" ht="20.100000000000001" customHeight="1" x14ac:dyDescent="0.25">
      <c r="A12" s="347" t="s">
        <v>1014</v>
      </c>
      <c r="B12" s="347"/>
      <c r="C12" s="347"/>
      <c r="D12" s="347"/>
      <c r="E12" s="347"/>
      <c r="F12" s="96"/>
      <c r="J12" s="96"/>
    </row>
    <row r="13" spans="1:10" s="105" customFormat="1" ht="20.100000000000001" customHeight="1" x14ac:dyDescent="0.25">
      <c r="A13" s="104" t="s">
        <v>13</v>
      </c>
      <c r="C13" s="207"/>
      <c r="D13" s="135"/>
    </row>
    <row r="14" spans="1:10" s="105" customFormat="1" ht="20.100000000000001" customHeight="1" x14ac:dyDescent="0.25">
      <c r="A14" s="104" t="s">
        <v>1189</v>
      </c>
      <c r="C14" s="208"/>
      <c r="D14" s="135"/>
    </row>
    <row r="15" spans="1:10" ht="20.100000000000001" customHeight="1" x14ac:dyDescent="0.25">
      <c r="A15" s="104" t="s">
        <v>1008</v>
      </c>
      <c r="C15" s="325"/>
      <c r="D15" s="136"/>
      <c r="E15" s="129"/>
      <c r="F15" s="129"/>
      <c r="J15" s="129"/>
    </row>
    <row r="16" spans="1:10" ht="20.100000000000001" customHeight="1" x14ac:dyDescent="0.25">
      <c r="A16" s="104" t="s">
        <v>1007</v>
      </c>
      <c r="C16" s="208"/>
      <c r="D16" s="136"/>
    </row>
    <row r="17" spans="1:10" ht="20.100000000000001" customHeight="1" x14ac:dyDescent="0.25">
      <c r="A17" s="104" t="s">
        <v>1033</v>
      </c>
      <c r="C17" s="208"/>
      <c r="D17" s="136"/>
    </row>
    <row r="18" spans="1:10" ht="20.100000000000001" customHeight="1" x14ac:dyDescent="0.25">
      <c r="A18" s="104" t="s">
        <v>1006</v>
      </c>
      <c r="C18" s="208"/>
      <c r="D18" s="136"/>
    </row>
    <row r="19" spans="1:10" ht="20.100000000000001" customHeight="1" x14ac:dyDescent="0.25">
      <c r="A19" s="104" t="s">
        <v>1010</v>
      </c>
      <c r="C19" s="93">
        <f>PrecioUnitario(1,Costo_Financiero,Gasto_Generales_Porcentaje,Beneficio,Ingresos_Brutos,IVA)</f>
        <v>1</v>
      </c>
    </row>
    <row r="20" spans="1:10" ht="20.100000000000001" customHeight="1" x14ac:dyDescent="0.25">
      <c r="C20" s="93"/>
    </row>
    <row r="21" spans="1:10" ht="20.100000000000001" customHeight="1" x14ac:dyDescent="0.25">
      <c r="B21" s="351" t="s">
        <v>1032</v>
      </c>
      <c r="C21" s="352"/>
      <c r="D21" s="352"/>
      <c r="E21" s="353"/>
      <c r="F21" s="96"/>
      <c r="J21" s="96"/>
    </row>
    <row r="23" spans="1:10" ht="20.100000000000001" customHeight="1" x14ac:dyDescent="0.25">
      <c r="B23" s="354" t="s">
        <v>991</v>
      </c>
      <c r="C23" s="348" t="s">
        <v>0</v>
      </c>
      <c r="D23" s="355" t="s">
        <v>1</v>
      </c>
      <c r="E23" s="354" t="s">
        <v>2</v>
      </c>
      <c r="F23" s="139"/>
      <c r="G23" s="348" t="s">
        <v>1035</v>
      </c>
      <c r="H23" s="348"/>
      <c r="I23" s="260"/>
      <c r="J23" s="349" t="s">
        <v>1034</v>
      </c>
    </row>
    <row r="24" spans="1:10" ht="20.100000000000001" customHeight="1" x14ac:dyDescent="0.25">
      <c r="B24" s="354"/>
      <c r="C24" s="348"/>
      <c r="D24" s="355"/>
      <c r="E24" s="354"/>
      <c r="F24" s="139"/>
      <c r="G24" s="131" t="s">
        <v>1036</v>
      </c>
      <c r="H24" s="131" t="s">
        <v>1</v>
      </c>
      <c r="I24" s="261"/>
      <c r="J24" s="350"/>
    </row>
    <row r="25" spans="1:10" ht="20.100000000000001" customHeight="1" x14ac:dyDescent="0.25">
      <c r="B25" s="88"/>
      <c r="C25" s="130"/>
      <c r="D25" s="137"/>
      <c r="E25" s="88"/>
      <c r="F25" s="139"/>
      <c r="G25" s="262"/>
      <c r="H25" s="262"/>
      <c r="J25" s="114"/>
    </row>
    <row r="26" spans="1:10" ht="20.100000000000001" customHeight="1" x14ac:dyDescent="0.25">
      <c r="A26" s="91">
        <f>IF(D26=0,0,A25+1)</f>
        <v>1</v>
      </c>
      <c r="B26" s="140">
        <v>1</v>
      </c>
      <c r="C26" s="89" t="str">
        <f t="shared" ref="C26:C59" si="0">IFERROR(VLOOKUP(J26,Tabla_Items,2,FALSE),G26)</f>
        <v>Proyecto Ejecutivo y Replanteo</v>
      </c>
      <c r="D26" s="138" t="str">
        <f t="shared" ref="D26:D59" si="1">IFERROR(VLOOKUP(J26,Tabla_Items,3,FALSE),H26)</f>
        <v>Gl</v>
      </c>
      <c r="E26" s="115">
        <v>1</v>
      </c>
      <c r="F26" s="204"/>
      <c r="G26" s="205" t="s">
        <v>1471</v>
      </c>
      <c r="H26" s="263" t="s">
        <v>1242</v>
      </c>
      <c r="I26" s="132"/>
      <c r="J26" s="205"/>
    </row>
    <row r="27" spans="1:10" ht="20.100000000000001" customHeight="1" x14ac:dyDescent="0.25">
      <c r="A27" s="91">
        <f t="shared" ref="A27:A92" si="2">IF(D27=0,0,A26+1)</f>
        <v>2</v>
      </c>
      <c r="B27" s="140">
        <v>2</v>
      </c>
      <c r="C27" s="89" t="str">
        <f t="shared" si="0"/>
        <v>Base completa para columna simple</v>
      </c>
      <c r="D27" s="138" t="str">
        <f t="shared" si="1"/>
        <v>Un</v>
      </c>
      <c r="E27" s="116">
        <v>43</v>
      </c>
      <c r="F27" s="206"/>
      <c r="G27" s="205" t="s">
        <v>1462</v>
      </c>
      <c r="H27" s="263" t="s">
        <v>1469</v>
      </c>
      <c r="I27" s="132"/>
      <c r="J27" s="205"/>
    </row>
    <row r="28" spans="1:10" ht="20.100000000000001" customHeight="1" x14ac:dyDescent="0.25">
      <c r="A28" s="91">
        <f>IF(D28=0,0,A27+1)</f>
        <v>3</v>
      </c>
      <c r="B28" s="140">
        <v>3</v>
      </c>
      <c r="C28" s="89" t="str">
        <f t="shared" si="0"/>
        <v>Base completa para columna doble</v>
      </c>
      <c r="D28" s="138" t="str">
        <f t="shared" si="1"/>
        <v>Un</v>
      </c>
      <c r="E28" s="116">
        <v>9</v>
      </c>
      <c r="F28" s="206"/>
      <c r="G28" s="205" t="s">
        <v>1463</v>
      </c>
      <c r="H28" s="263" t="s">
        <v>1469</v>
      </c>
      <c r="I28" s="132"/>
      <c r="J28" s="205"/>
    </row>
    <row r="29" spans="1:10" ht="20.100000000000001" customHeight="1" x14ac:dyDescent="0.25">
      <c r="A29" s="91">
        <f>IF(D31=0,0,A28+1)</f>
        <v>4</v>
      </c>
      <c r="B29" s="140">
        <v>4</v>
      </c>
      <c r="C29" s="89" t="str">
        <f>IFERROR(VLOOKUP(J29,Tabla_Items,2,FALSE),G29)</f>
        <v>Base completa para Torre</v>
      </c>
      <c r="D29" s="138" t="str">
        <f t="shared" si="1"/>
        <v>Un</v>
      </c>
      <c r="E29" s="116">
        <v>18</v>
      </c>
      <c r="F29" s="206"/>
      <c r="G29" s="205" t="s">
        <v>1472</v>
      </c>
      <c r="H29" s="263" t="s">
        <v>1469</v>
      </c>
      <c r="I29" s="132"/>
      <c r="J29" s="205"/>
    </row>
    <row r="30" spans="1:10" ht="20.100000000000001" customHeight="1" x14ac:dyDescent="0.25">
      <c r="A30" s="91">
        <f>IF(D32=0,0,A29+1)</f>
        <v>5</v>
      </c>
      <c r="B30" s="140">
        <v>5</v>
      </c>
      <c r="C30" s="89" t="str">
        <f>IFERROR(VLOOKUP(J30,Tabla_Items,2,FALSE),G30)</f>
        <v>Reflector LED de potencia según pliego</v>
      </c>
      <c r="D30" s="138" t="str">
        <f t="shared" si="1"/>
        <v>Un</v>
      </c>
      <c r="E30" s="116">
        <v>62</v>
      </c>
      <c r="F30" s="206"/>
      <c r="G30" s="205" t="s">
        <v>1473</v>
      </c>
      <c r="H30" s="263" t="s">
        <v>1469</v>
      </c>
      <c r="I30" s="132"/>
      <c r="J30" s="205"/>
    </row>
    <row r="31" spans="1:10" ht="20.100000000000001" customHeight="1" x14ac:dyDescent="0.25">
      <c r="A31" s="91">
        <f>IF(D33=0,0,A30+1)</f>
        <v>6</v>
      </c>
      <c r="B31" s="140">
        <v>6</v>
      </c>
      <c r="C31" s="89" t="str">
        <f t="shared" si="0"/>
        <v>Luminaria LED de potencia según pliego</v>
      </c>
      <c r="D31" s="138" t="str">
        <f t="shared" si="1"/>
        <v>Un</v>
      </c>
      <c r="E31" s="116">
        <v>140</v>
      </c>
      <c r="F31" s="206"/>
      <c r="G31" s="205" t="s">
        <v>1464</v>
      </c>
      <c r="H31" s="263" t="s">
        <v>1469</v>
      </c>
      <c r="I31" s="132"/>
      <c r="J31" s="205"/>
    </row>
    <row r="32" spans="1:10" ht="20.100000000000001" customHeight="1" x14ac:dyDescent="0.25">
      <c r="A32" s="91">
        <f>IF(D35=0,0,A31+1)</f>
        <v>7</v>
      </c>
      <c r="B32" s="140">
        <v>7</v>
      </c>
      <c r="C32" s="89" t="str">
        <f>IFERROR(VLOOKUP(J32,Tabla_Items,2,FALSE),G32)</f>
        <v>Columnas metálicas simples con dos brazo</v>
      </c>
      <c r="D32" s="138" t="str">
        <f t="shared" si="1"/>
        <v>Un</v>
      </c>
      <c r="E32" s="116">
        <v>43</v>
      </c>
      <c r="F32" s="206"/>
      <c r="G32" s="205" t="s">
        <v>1474</v>
      </c>
      <c r="H32" s="263" t="s">
        <v>1469</v>
      </c>
      <c r="I32" s="132"/>
      <c r="J32" s="205"/>
    </row>
    <row r="33" spans="1:10" ht="20.100000000000001" customHeight="1" x14ac:dyDescent="0.25">
      <c r="A33" s="91">
        <f>IF(D36=0,0,A32+1)</f>
        <v>8</v>
      </c>
      <c r="B33" s="140">
        <v>8</v>
      </c>
      <c r="C33" s="89" t="str">
        <f t="shared" si="0"/>
        <v>Columnas metálicas doble con dos brazo</v>
      </c>
      <c r="D33" s="138" t="str">
        <f t="shared" si="1"/>
        <v>Un</v>
      </c>
      <c r="E33" s="116">
        <v>9</v>
      </c>
      <c r="F33" s="206"/>
      <c r="G33" s="205" t="s">
        <v>1475</v>
      </c>
      <c r="H33" s="263" t="s">
        <v>1469</v>
      </c>
      <c r="I33" s="132"/>
      <c r="J33" s="205"/>
    </row>
    <row r="34" spans="1:10" ht="20.100000000000001" customHeight="1" x14ac:dyDescent="0.25">
      <c r="A34" s="91">
        <f>IF(D37=0,0,A33+1)</f>
        <v>9</v>
      </c>
      <c r="B34" s="140">
        <v>9</v>
      </c>
      <c r="C34" s="89" t="str">
        <f t="shared" si="0"/>
        <v>Torre metalica de 17 metros según pliego</v>
      </c>
      <c r="D34" s="138" t="str">
        <f t="shared" si="1"/>
        <v>Un</v>
      </c>
      <c r="E34" s="116">
        <v>18</v>
      </c>
      <c r="F34" s="206"/>
      <c r="G34" s="205" t="s">
        <v>1480</v>
      </c>
      <c r="H34" s="263" t="s">
        <v>1469</v>
      </c>
      <c r="I34" s="132"/>
      <c r="J34" s="205"/>
    </row>
    <row r="35" spans="1:10" ht="20.100000000000001" customHeight="1" x14ac:dyDescent="0.25">
      <c r="A35" s="91">
        <f>IF(D38=0,0,A34+1)</f>
        <v>10</v>
      </c>
      <c r="B35" s="140">
        <v>10</v>
      </c>
      <c r="C35" s="89" t="str">
        <f t="shared" si="0"/>
        <v>Conductor preensamblado de aluminio</v>
      </c>
      <c r="D35" s="138" t="str">
        <f t="shared" si="1"/>
        <v>m</v>
      </c>
      <c r="E35" s="116">
        <v>2450</v>
      </c>
      <c r="F35" s="206"/>
      <c r="G35" s="205" t="s">
        <v>1465</v>
      </c>
      <c r="H35" s="263" t="s">
        <v>1251</v>
      </c>
      <c r="I35" s="132"/>
      <c r="J35" s="205"/>
    </row>
    <row r="36" spans="1:10" ht="20.100000000000001" customHeight="1" x14ac:dyDescent="0.25">
      <c r="A36" s="91">
        <v>11</v>
      </c>
      <c r="B36" s="140">
        <v>11</v>
      </c>
      <c r="C36" s="89" t="str">
        <f t="shared" si="0"/>
        <v>Puesta a tierra completa</v>
      </c>
      <c r="D36" s="138" t="str">
        <f t="shared" si="1"/>
        <v>Cjto</v>
      </c>
      <c r="E36" s="116">
        <v>79</v>
      </c>
      <c r="F36" s="206"/>
      <c r="G36" s="205" t="s">
        <v>1466</v>
      </c>
      <c r="H36" s="263" t="s">
        <v>1470</v>
      </c>
      <c r="I36" s="132"/>
      <c r="J36" s="205"/>
    </row>
    <row r="37" spans="1:10" ht="20.100000000000001" customHeight="1" x14ac:dyDescent="0.25">
      <c r="A37" s="91">
        <v>12</v>
      </c>
      <c r="B37" s="140">
        <v>12</v>
      </c>
      <c r="C37" s="89" t="str">
        <f t="shared" si="0"/>
        <v>Estructuras de alineación, retención y terminal para cable preensamblado</v>
      </c>
      <c r="D37" s="138" t="str">
        <f t="shared" si="1"/>
        <v>Cjto</v>
      </c>
      <c r="E37" s="116">
        <v>79</v>
      </c>
      <c r="F37" s="206"/>
      <c r="G37" s="205" t="s">
        <v>1467</v>
      </c>
      <c r="H37" s="263" t="s">
        <v>1470</v>
      </c>
      <c r="I37" s="132"/>
      <c r="J37" s="205"/>
    </row>
    <row r="38" spans="1:10" ht="20.100000000000001" customHeight="1" x14ac:dyDescent="0.25">
      <c r="A38" s="91">
        <v>13</v>
      </c>
      <c r="B38" s="140">
        <v>13</v>
      </c>
      <c r="C38" s="89" t="str">
        <f t="shared" si="0"/>
        <v>Tableros de comando y medición trifasicos completos</v>
      </c>
      <c r="D38" s="138" t="str">
        <f t="shared" si="1"/>
        <v>Cjto</v>
      </c>
      <c r="E38" s="116">
        <v>9</v>
      </c>
      <c r="F38" s="206"/>
      <c r="G38" s="205" t="s">
        <v>1468</v>
      </c>
      <c r="H38" s="263" t="s">
        <v>1470</v>
      </c>
      <c r="I38" s="132"/>
      <c r="J38" s="205"/>
    </row>
    <row r="39" spans="1:10" ht="20.100000000000001" customHeight="1" x14ac:dyDescent="0.25">
      <c r="B39" s="262"/>
      <c r="C39" s="89">
        <f t="shared" si="0"/>
        <v>0</v>
      </c>
      <c r="D39" s="138">
        <f t="shared" si="1"/>
        <v>0</v>
      </c>
      <c r="E39" s="116"/>
      <c r="F39" s="206"/>
      <c r="G39" s="205"/>
      <c r="H39" s="263"/>
      <c r="I39" s="132"/>
      <c r="J39" s="205"/>
    </row>
    <row r="40" spans="1:10" ht="20.100000000000001" customHeight="1" x14ac:dyDescent="0.25">
      <c r="B40" s="262"/>
      <c r="C40" s="89">
        <f t="shared" si="0"/>
        <v>0</v>
      </c>
      <c r="D40" s="138"/>
      <c r="E40" s="116"/>
      <c r="F40" s="206"/>
      <c r="G40" s="205"/>
      <c r="H40" s="263"/>
      <c r="I40" s="132"/>
      <c r="J40" s="205"/>
    </row>
    <row r="41" spans="1:10" ht="20.100000000000001" customHeight="1" x14ac:dyDescent="0.25">
      <c r="B41" s="262"/>
      <c r="C41" s="89">
        <f t="shared" si="0"/>
        <v>0</v>
      </c>
      <c r="D41" s="138">
        <f t="shared" si="1"/>
        <v>0</v>
      </c>
      <c r="E41" s="116"/>
      <c r="F41" s="206"/>
      <c r="G41" s="205"/>
      <c r="H41" s="263"/>
      <c r="I41" s="132"/>
      <c r="J41" s="205"/>
    </row>
    <row r="42" spans="1:10" ht="20.100000000000001" customHeight="1" x14ac:dyDescent="0.25">
      <c r="A42" s="91">
        <f>IF(D42=0,0,A38+1)</f>
        <v>0</v>
      </c>
      <c r="B42" s="140"/>
      <c r="C42" s="89">
        <f t="shared" si="0"/>
        <v>0</v>
      </c>
      <c r="D42" s="138">
        <f t="shared" si="1"/>
        <v>0</v>
      </c>
      <c r="E42" s="116"/>
      <c r="F42" s="206"/>
      <c r="G42" s="205"/>
      <c r="H42" s="263"/>
      <c r="I42" s="132"/>
      <c r="J42" s="205"/>
    </row>
    <row r="43" spans="1:10" ht="20.100000000000001" customHeight="1" x14ac:dyDescent="0.25">
      <c r="A43" s="91">
        <f t="shared" si="2"/>
        <v>0</v>
      </c>
      <c r="B43" s="140"/>
      <c r="C43" s="89">
        <f t="shared" si="0"/>
        <v>0</v>
      </c>
      <c r="D43" s="138">
        <f t="shared" si="1"/>
        <v>0</v>
      </c>
      <c r="E43" s="116"/>
      <c r="F43" s="206"/>
      <c r="G43" s="205"/>
      <c r="H43" s="263"/>
      <c r="I43" s="132"/>
      <c r="J43" s="205"/>
    </row>
    <row r="44" spans="1:10" ht="20.100000000000001" customHeight="1" x14ac:dyDescent="0.25">
      <c r="A44" s="91">
        <f t="shared" si="2"/>
        <v>0</v>
      </c>
      <c r="B44" s="140"/>
      <c r="C44" s="89">
        <f t="shared" si="0"/>
        <v>0</v>
      </c>
      <c r="D44" s="138">
        <f t="shared" si="1"/>
        <v>0</v>
      </c>
      <c r="E44" s="116"/>
      <c r="F44" s="206"/>
      <c r="G44" s="205"/>
      <c r="H44" s="263"/>
      <c r="I44" s="132"/>
      <c r="J44" s="205"/>
    </row>
    <row r="45" spans="1:10" ht="20.100000000000001" customHeight="1" x14ac:dyDescent="0.25">
      <c r="A45" s="91">
        <f t="shared" si="2"/>
        <v>0</v>
      </c>
      <c r="B45" s="140"/>
      <c r="C45" s="89">
        <f t="shared" si="0"/>
        <v>0</v>
      </c>
      <c r="D45" s="138">
        <f t="shared" si="1"/>
        <v>0</v>
      </c>
      <c r="E45" s="116"/>
      <c r="F45" s="206"/>
      <c r="G45" s="205"/>
      <c r="H45" s="263"/>
      <c r="I45" s="132"/>
      <c r="J45" s="205"/>
    </row>
    <row r="46" spans="1:10" ht="20.100000000000001" customHeight="1" x14ac:dyDescent="0.25">
      <c r="A46" s="91">
        <f t="shared" si="2"/>
        <v>0</v>
      </c>
      <c r="B46" s="140"/>
      <c r="C46" s="89">
        <f t="shared" si="0"/>
        <v>0</v>
      </c>
      <c r="D46" s="138">
        <f t="shared" si="1"/>
        <v>0</v>
      </c>
      <c r="E46" s="116"/>
      <c r="F46" s="206"/>
      <c r="G46" s="205"/>
      <c r="H46" s="263"/>
      <c r="I46" s="132"/>
      <c r="J46" s="205"/>
    </row>
    <row r="47" spans="1:10" ht="20.100000000000001" customHeight="1" x14ac:dyDescent="0.25">
      <c r="A47" s="91">
        <f t="shared" si="2"/>
        <v>0</v>
      </c>
      <c r="B47" s="140"/>
      <c r="C47" s="89">
        <f t="shared" si="0"/>
        <v>0</v>
      </c>
      <c r="D47" s="138">
        <f t="shared" si="1"/>
        <v>0</v>
      </c>
      <c r="E47" s="116"/>
      <c r="F47" s="206"/>
      <c r="G47" s="205"/>
      <c r="H47" s="263"/>
      <c r="I47" s="132"/>
      <c r="J47" s="205"/>
    </row>
    <row r="48" spans="1:10" ht="20.100000000000001" customHeight="1" x14ac:dyDescent="0.25">
      <c r="A48" s="91">
        <f>IF(D48=0,0,A47+1)</f>
        <v>0</v>
      </c>
      <c r="B48" s="140"/>
      <c r="C48" s="89">
        <f t="shared" si="0"/>
        <v>0</v>
      </c>
      <c r="D48" s="138">
        <f t="shared" si="1"/>
        <v>0</v>
      </c>
      <c r="E48" s="116"/>
      <c r="F48" s="206"/>
      <c r="G48" s="205"/>
      <c r="H48" s="263"/>
      <c r="I48" s="132"/>
      <c r="J48" s="205"/>
    </row>
    <row r="49" spans="1:10" ht="20.100000000000001" customHeight="1" x14ac:dyDescent="0.25">
      <c r="A49" s="91">
        <f t="shared" si="2"/>
        <v>0</v>
      </c>
      <c r="B49" s="140"/>
      <c r="C49" s="89">
        <f t="shared" si="0"/>
        <v>0</v>
      </c>
      <c r="D49" s="138">
        <f t="shared" si="1"/>
        <v>0</v>
      </c>
      <c r="E49" s="116"/>
      <c r="F49" s="206"/>
      <c r="G49" s="205"/>
      <c r="H49" s="263"/>
      <c r="I49" s="132"/>
      <c r="J49" s="205"/>
    </row>
    <row r="50" spans="1:10" ht="20.100000000000001" customHeight="1" x14ac:dyDescent="0.25">
      <c r="A50" s="91">
        <f t="shared" si="2"/>
        <v>0</v>
      </c>
      <c r="B50" s="140"/>
      <c r="C50" s="89">
        <f t="shared" si="0"/>
        <v>0</v>
      </c>
      <c r="D50" s="138">
        <f t="shared" si="1"/>
        <v>0</v>
      </c>
      <c r="E50" s="116"/>
      <c r="F50" s="206"/>
      <c r="G50" s="205"/>
      <c r="H50" s="263"/>
      <c r="I50" s="132"/>
      <c r="J50" s="205"/>
    </row>
    <row r="51" spans="1:10" ht="20.100000000000001" customHeight="1" x14ac:dyDescent="0.25">
      <c r="A51" s="91">
        <f t="shared" si="2"/>
        <v>0</v>
      </c>
      <c r="B51" s="140"/>
      <c r="C51" s="89">
        <f t="shared" si="0"/>
        <v>0</v>
      </c>
      <c r="D51" s="138">
        <f t="shared" si="1"/>
        <v>0</v>
      </c>
      <c r="E51" s="116"/>
      <c r="F51" s="206"/>
      <c r="G51" s="205"/>
      <c r="H51" s="263"/>
      <c r="I51" s="132"/>
      <c r="J51" s="205"/>
    </row>
    <row r="52" spans="1:10" ht="20.100000000000001" customHeight="1" x14ac:dyDescent="0.25">
      <c r="A52" s="91">
        <f t="shared" si="2"/>
        <v>0</v>
      </c>
      <c r="B52" s="140"/>
      <c r="C52" s="89">
        <f t="shared" si="0"/>
        <v>0</v>
      </c>
      <c r="D52" s="138">
        <f t="shared" si="1"/>
        <v>0</v>
      </c>
      <c r="E52" s="116"/>
      <c r="F52" s="206"/>
      <c r="G52" s="205"/>
      <c r="H52" s="263"/>
      <c r="I52" s="132"/>
      <c r="J52" s="205"/>
    </row>
    <row r="53" spans="1:10" ht="20.100000000000001" customHeight="1" x14ac:dyDescent="0.25">
      <c r="A53" s="91">
        <f t="shared" si="2"/>
        <v>0</v>
      </c>
      <c r="B53" s="140"/>
      <c r="C53" s="89">
        <f t="shared" si="0"/>
        <v>0</v>
      </c>
      <c r="D53" s="138">
        <f t="shared" si="1"/>
        <v>0</v>
      </c>
      <c r="E53" s="116"/>
      <c r="F53" s="206"/>
      <c r="G53" s="205"/>
      <c r="H53" s="263"/>
      <c r="I53" s="132"/>
      <c r="J53" s="205"/>
    </row>
    <row r="54" spans="1:10" ht="20.100000000000001" customHeight="1" x14ac:dyDescent="0.25">
      <c r="A54" s="91">
        <f t="shared" si="2"/>
        <v>0</v>
      </c>
      <c r="B54" s="140"/>
      <c r="C54" s="89">
        <f t="shared" si="0"/>
        <v>0</v>
      </c>
      <c r="D54" s="138">
        <f t="shared" si="1"/>
        <v>0</v>
      </c>
      <c r="E54" s="116"/>
      <c r="F54" s="206"/>
      <c r="G54" s="205"/>
      <c r="H54" s="263"/>
      <c r="I54" s="132"/>
      <c r="J54" s="205"/>
    </row>
    <row r="55" spans="1:10" ht="20.100000000000001" customHeight="1" x14ac:dyDescent="0.25">
      <c r="A55" s="91">
        <f t="shared" si="2"/>
        <v>0</v>
      </c>
      <c r="B55" s="140"/>
      <c r="C55" s="89">
        <f t="shared" si="0"/>
        <v>0</v>
      </c>
      <c r="D55" s="138">
        <f t="shared" si="1"/>
        <v>0</v>
      </c>
      <c r="E55" s="116"/>
      <c r="F55" s="206"/>
      <c r="G55" s="205"/>
      <c r="H55" s="263"/>
      <c r="I55" s="132"/>
      <c r="J55" s="205"/>
    </row>
    <row r="56" spans="1:10" ht="20.100000000000001" customHeight="1" x14ac:dyDescent="0.25">
      <c r="A56" s="91">
        <f t="shared" si="2"/>
        <v>0</v>
      </c>
      <c r="B56" s="140"/>
      <c r="C56" s="89">
        <f t="shared" si="0"/>
        <v>0</v>
      </c>
      <c r="D56" s="138">
        <f t="shared" si="1"/>
        <v>0</v>
      </c>
      <c r="E56" s="116"/>
      <c r="F56" s="206"/>
      <c r="G56" s="205"/>
      <c r="H56" s="263"/>
      <c r="I56" s="132"/>
      <c r="J56" s="205"/>
    </row>
    <row r="57" spans="1:10" ht="20.100000000000001" customHeight="1" x14ac:dyDescent="0.25">
      <c r="A57" s="91">
        <f t="shared" si="2"/>
        <v>0</v>
      </c>
      <c r="B57" s="140"/>
      <c r="C57" s="89">
        <f t="shared" si="0"/>
        <v>0</v>
      </c>
      <c r="D57" s="138">
        <f t="shared" si="1"/>
        <v>0</v>
      </c>
      <c r="E57" s="116"/>
      <c r="F57" s="206"/>
      <c r="G57" s="205"/>
      <c r="H57" s="263"/>
      <c r="I57" s="132"/>
      <c r="J57" s="205"/>
    </row>
    <row r="58" spans="1:10" ht="20.100000000000001" customHeight="1" x14ac:dyDescent="0.25">
      <c r="A58" s="91">
        <f t="shared" si="2"/>
        <v>0</v>
      </c>
      <c r="B58" s="140"/>
      <c r="C58" s="89">
        <f t="shared" si="0"/>
        <v>0</v>
      </c>
      <c r="D58" s="138">
        <f t="shared" si="1"/>
        <v>0</v>
      </c>
      <c r="E58" s="116"/>
      <c r="F58" s="206"/>
      <c r="G58" s="205"/>
      <c r="H58" s="263"/>
      <c r="I58" s="132"/>
      <c r="J58" s="205"/>
    </row>
    <row r="59" spans="1:10" ht="20.100000000000001" customHeight="1" x14ac:dyDescent="0.25">
      <c r="A59" s="91">
        <f t="shared" si="2"/>
        <v>0</v>
      </c>
      <c r="B59" s="140"/>
      <c r="C59" s="89">
        <f t="shared" si="0"/>
        <v>0</v>
      </c>
      <c r="D59" s="138">
        <f t="shared" si="1"/>
        <v>0</v>
      </c>
      <c r="E59" s="116"/>
      <c r="F59" s="206"/>
      <c r="G59" s="205"/>
      <c r="H59" s="263"/>
      <c r="I59" s="132"/>
      <c r="J59" s="205"/>
    </row>
    <row r="60" spans="1:10" ht="20.100000000000001" customHeight="1" x14ac:dyDescent="0.25">
      <c r="A60" s="91">
        <f t="shared" si="2"/>
        <v>0</v>
      </c>
      <c r="B60" s="140"/>
      <c r="C60" s="89">
        <f t="shared" ref="C60:C91" si="3">IFERROR(VLOOKUP(J60,Tabla_Items,2,FALSE),G60)</f>
        <v>0</v>
      </c>
      <c r="D60" s="138">
        <f t="shared" ref="D60:D91" si="4">IFERROR(VLOOKUP(J60,Tabla_Items,3,FALSE),H60)</f>
        <v>0</v>
      </c>
      <c r="E60" s="116"/>
      <c r="F60" s="206"/>
      <c r="G60" s="205"/>
      <c r="H60" s="263"/>
      <c r="I60" s="132"/>
      <c r="J60" s="205"/>
    </row>
    <row r="61" spans="1:10" ht="20.100000000000001" customHeight="1" x14ac:dyDescent="0.25">
      <c r="A61" s="91">
        <f t="shared" si="2"/>
        <v>0</v>
      </c>
      <c r="B61" s="140"/>
      <c r="C61" s="89">
        <f t="shared" si="3"/>
        <v>0</v>
      </c>
      <c r="D61" s="138">
        <f t="shared" si="4"/>
        <v>0</v>
      </c>
      <c r="E61" s="116"/>
      <c r="F61" s="206"/>
      <c r="G61" s="205"/>
      <c r="H61" s="263"/>
      <c r="I61" s="132"/>
      <c r="J61" s="205"/>
    </row>
    <row r="62" spans="1:10" ht="20.100000000000001" customHeight="1" x14ac:dyDescent="0.25">
      <c r="A62" s="91">
        <f t="shared" si="2"/>
        <v>0</v>
      </c>
      <c r="B62" s="140"/>
      <c r="C62" s="89">
        <f t="shared" si="3"/>
        <v>0</v>
      </c>
      <c r="D62" s="138">
        <f t="shared" si="4"/>
        <v>0</v>
      </c>
      <c r="E62" s="116"/>
      <c r="F62" s="206"/>
      <c r="G62" s="205"/>
      <c r="H62" s="263"/>
      <c r="I62" s="132"/>
      <c r="J62" s="205"/>
    </row>
    <row r="63" spans="1:10" ht="20.100000000000001" customHeight="1" x14ac:dyDescent="0.25">
      <c r="A63" s="91">
        <f t="shared" si="2"/>
        <v>0</v>
      </c>
      <c r="B63" s="140"/>
      <c r="C63" s="89">
        <f t="shared" si="3"/>
        <v>0</v>
      </c>
      <c r="D63" s="138">
        <f t="shared" si="4"/>
        <v>0</v>
      </c>
      <c r="E63" s="116"/>
      <c r="F63" s="206"/>
      <c r="G63" s="205"/>
      <c r="H63" s="263"/>
      <c r="I63" s="132"/>
      <c r="J63" s="205"/>
    </row>
    <row r="64" spans="1:10" ht="20.100000000000001" customHeight="1" x14ac:dyDescent="0.25">
      <c r="A64" s="91">
        <f t="shared" si="2"/>
        <v>0</v>
      </c>
      <c r="B64" s="140"/>
      <c r="C64" s="89">
        <f t="shared" si="3"/>
        <v>0</v>
      </c>
      <c r="D64" s="138">
        <f t="shared" si="4"/>
        <v>0</v>
      </c>
      <c r="E64" s="116"/>
      <c r="F64" s="206"/>
      <c r="G64" s="205"/>
      <c r="H64" s="263"/>
      <c r="I64" s="132"/>
      <c r="J64" s="205"/>
    </row>
    <row r="65" spans="1:10" ht="20.100000000000001" customHeight="1" x14ac:dyDescent="0.25">
      <c r="A65" s="91">
        <f t="shared" si="2"/>
        <v>0</v>
      </c>
      <c r="B65" s="140"/>
      <c r="C65" s="89">
        <f t="shared" si="3"/>
        <v>0</v>
      </c>
      <c r="D65" s="138">
        <f t="shared" si="4"/>
        <v>0</v>
      </c>
      <c r="E65" s="116"/>
      <c r="F65" s="206"/>
      <c r="G65" s="205"/>
      <c r="H65" s="263"/>
      <c r="I65" s="132"/>
      <c r="J65" s="205"/>
    </row>
    <row r="66" spans="1:10" ht="20.100000000000001" customHeight="1" x14ac:dyDescent="0.25">
      <c r="A66" s="91">
        <f t="shared" si="2"/>
        <v>0</v>
      </c>
      <c r="B66" s="140"/>
      <c r="C66" s="89">
        <f t="shared" si="3"/>
        <v>0</v>
      </c>
      <c r="D66" s="138">
        <f t="shared" si="4"/>
        <v>0</v>
      </c>
      <c r="E66" s="116"/>
      <c r="F66" s="206"/>
      <c r="G66" s="205"/>
      <c r="H66" s="263"/>
      <c r="I66" s="132"/>
      <c r="J66" s="205"/>
    </row>
    <row r="67" spans="1:10" ht="20.100000000000001" customHeight="1" x14ac:dyDescent="0.25">
      <c r="A67" s="91">
        <f t="shared" si="2"/>
        <v>0</v>
      </c>
      <c r="B67" s="140"/>
      <c r="C67" s="89">
        <f t="shared" si="3"/>
        <v>0</v>
      </c>
      <c r="D67" s="138">
        <f t="shared" si="4"/>
        <v>0</v>
      </c>
      <c r="E67" s="116"/>
      <c r="F67" s="206"/>
      <c r="G67" s="205"/>
      <c r="H67" s="263"/>
      <c r="I67" s="132"/>
      <c r="J67" s="205"/>
    </row>
    <row r="68" spans="1:10" ht="20.100000000000001" customHeight="1" x14ac:dyDescent="0.25">
      <c r="A68" s="91">
        <f t="shared" si="2"/>
        <v>0</v>
      </c>
      <c r="B68" s="140"/>
      <c r="C68" s="89">
        <f t="shared" si="3"/>
        <v>0</v>
      </c>
      <c r="D68" s="138">
        <f t="shared" si="4"/>
        <v>0</v>
      </c>
      <c r="E68" s="116"/>
      <c r="F68" s="206"/>
      <c r="G68" s="205"/>
      <c r="H68" s="263"/>
      <c r="I68" s="132"/>
      <c r="J68" s="205"/>
    </row>
    <row r="69" spans="1:10" ht="20.100000000000001" customHeight="1" x14ac:dyDescent="0.25">
      <c r="A69" s="91">
        <f t="shared" si="2"/>
        <v>0</v>
      </c>
      <c r="B69" s="140"/>
      <c r="C69" s="89">
        <f t="shared" si="3"/>
        <v>0</v>
      </c>
      <c r="D69" s="138">
        <f t="shared" si="4"/>
        <v>0</v>
      </c>
      <c r="E69" s="116"/>
      <c r="F69" s="206"/>
      <c r="G69" s="205"/>
      <c r="H69" s="263"/>
      <c r="I69" s="132"/>
      <c r="J69" s="205"/>
    </row>
    <row r="70" spans="1:10" ht="20.100000000000001" customHeight="1" x14ac:dyDescent="0.25">
      <c r="A70" s="91">
        <f t="shared" si="2"/>
        <v>0</v>
      </c>
      <c r="B70" s="140"/>
      <c r="C70" s="89">
        <f t="shared" si="3"/>
        <v>0</v>
      </c>
      <c r="D70" s="138">
        <f t="shared" si="4"/>
        <v>0</v>
      </c>
      <c r="E70" s="116"/>
      <c r="F70" s="206"/>
      <c r="G70" s="205"/>
      <c r="H70" s="263"/>
      <c r="I70" s="132"/>
      <c r="J70" s="205"/>
    </row>
    <row r="71" spans="1:10" ht="20.100000000000001" customHeight="1" x14ac:dyDescent="0.25">
      <c r="A71" s="91">
        <f t="shared" si="2"/>
        <v>0</v>
      </c>
      <c r="B71" s="140"/>
      <c r="C71" s="89">
        <f t="shared" si="3"/>
        <v>0</v>
      </c>
      <c r="D71" s="138">
        <f t="shared" si="4"/>
        <v>0</v>
      </c>
      <c r="E71" s="116"/>
      <c r="F71" s="206"/>
      <c r="G71" s="205"/>
      <c r="H71" s="263"/>
      <c r="I71" s="132"/>
      <c r="J71" s="205"/>
    </row>
    <row r="72" spans="1:10" ht="20.100000000000001" customHeight="1" x14ac:dyDescent="0.25">
      <c r="A72" s="91">
        <f t="shared" si="2"/>
        <v>0</v>
      </c>
      <c r="B72" s="140"/>
      <c r="C72" s="89">
        <f t="shared" si="3"/>
        <v>0</v>
      </c>
      <c r="D72" s="138">
        <f t="shared" si="4"/>
        <v>0</v>
      </c>
      <c r="E72" s="116"/>
      <c r="F72" s="206"/>
      <c r="G72" s="205"/>
      <c r="H72" s="263"/>
      <c r="I72" s="132"/>
      <c r="J72" s="205"/>
    </row>
    <row r="73" spans="1:10" ht="20.100000000000001" customHeight="1" x14ac:dyDescent="0.25">
      <c r="A73" s="91">
        <f t="shared" si="2"/>
        <v>0</v>
      </c>
      <c r="B73" s="140"/>
      <c r="C73" s="89">
        <f t="shared" si="3"/>
        <v>0</v>
      </c>
      <c r="D73" s="138">
        <f t="shared" si="4"/>
        <v>0</v>
      </c>
      <c r="E73" s="116"/>
      <c r="F73" s="206"/>
      <c r="G73" s="205"/>
      <c r="H73" s="263"/>
      <c r="I73" s="132"/>
      <c r="J73" s="205"/>
    </row>
    <row r="74" spans="1:10" ht="20.100000000000001" customHeight="1" x14ac:dyDescent="0.25">
      <c r="A74" s="91">
        <f t="shared" si="2"/>
        <v>0</v>
      </c>
      <c r="B74" s="140"/>
      <c r="C74" s="89">
        <f t="shared" si="3"/>
        <v>0</v>
      </c>
      <c r="D74" s="138">
        <f t="shared" si="4"/>
        <v>0</v>
      </c>
      <c r="E74" s="116"/>
      <c r="F74" s="206"/>
      <c r="G74" s="205"/>
      <c r="H74" s="263"/>
      <c r="I74" s="132"/>
      <c r="J74" s="205"/>
    </row>
    <row r="75" spans="1:10" ht="20.100000000000001" customHeight="1" x14ac:dyDescent="0.25">
      <c r="A75" s="91">
        <f t="shared" si="2"/>
        <v>0</v>
      </c>
      <c r="B75" s="140"/>
      <c r="C75" s="89">
        <f t="shared" si="3"/>
        <v>0</v>
      </c>
      <c r="D75" s="138">
        <f t="shared" si="4"/>
        <v>0</v>
      </c>
      <c r="E75" s="116"/>
      <c r="F75" s="206"/>
      <c r="G75" s="205"/>
      <c r="H75" s="263"/>
      <c r="I75" s="132"/>
      <c r="J75" s="205"/>
    </row>
    <row r="76" spans="1:10" ht="20.100000000000001" customHeight="1" x14ac:dyDescent="0.25">
      <c r="A76" s="91">
        <f t="shared" si="2"/>
        <v>0</v>
      </c>
      <c r="B76" s="140"/>
      <c r="C76" s="89">
        <f t="shared" si="3"/>
        <v>0</v>
      </c>
      <c r="D76" s="138">
        <f t="shared" si="4"/>
        <v>0</v>
      </c>
      <c r="E76" s="116"/>
      <c r="F76" s="206"/>
      <c r="G76" s="205"/>
      <c r="H76" s="263"/>
      <c r="I76" s="132"/>
      <c r="J76" s="205"/>
    </row>
    <row r="77" spans="1:10" ht="20.100000000000001" customHeight="1" x14ac:dyDescent="0.25">
      <c r="A77" s="91">
        <f t="shared" si="2"/>
        <v>0</v>
      </c>
      <c r="B77" s="140"/>
      <c r="C77" s="89">
        <f t="shared" si="3"/>
        <v>0</v>
      </c>
      <c r="D77" s="138">
        <f t="shared" si="4"/>
        <v>0</v>
      </c>
      <c r="E77" s="116"/>
      <c r="F77" s="206"/>
      <c r="G77" s="205"/>
      <c r="H77" s="263"/>
      <c r="I77" s="132"/>
      <c r="J77" s="205"/>
    </row>
    <row r="78" spans="1:10" ht="20.100000000000001" customHeight="1" x14ac:dyDescent="0.25">
      <c r="A78" s="91">
        <f t="shared" si="2"/>
        <v>0</v>
      </c>
      <c r="B78" s="140"/>
      <c r="C78" s="89">
        <f t="shared" si="3"/>
        <v>0</v>
      </c>
      <c r="D78" s="138">
        <f t="shared" si="4"/>
        <v>0</v>
      </c>
      <c r="E78" s="116"/>
      <c r="F78" s="206"/>
      <c r="G78" s="205"/>
      <c r="H78" s="263"/>
      <c r="I78" s="132"/>
      <c r="J78" s="205"/>
    </row>
    <row r="79" spans="1:10" ht="20.100000000000001" customHeight="1" x14ac:dyDescent="0.25">
      <c r="A79" s="91">
        <f t="shared" si="2"/>
        <v>0</v>
      </c>
      <c r="B79" s="140"/>
      <c r="C79" s="89">
        <f t="shared" si="3"/>
        <v>0</v>
      </c>
      <c r="D79" s="138">
        <f t="shared" si="4"/>
        <v>0</v>
      </c>
      <c r="E79" s="116"/>
      <c r="F79" s="206"/>
      <c r="G79" s="205"/>
      <c r="H79" s="263"/>
      <c r="I79" s="132"/>
      <c r="J79" s="205"/>
    </row>
    <row r="80" spans="1:10" ht="20.100000000000001" customHeight="1" x14ac:dyDescent="0.25">
      <c r="A80" s="91">
        <f t="shared" si="2"/>
        <v>0</v>
      </c>
      <c r="B80" s="140"/>
      <c r="C80" s="89">
        <f t="shared" si="3"/>
        <v>0</v>
      </c>
      <c r="D80" s="138">
        <f t="shared" si="4"/>
        <v>0</v>
      </c>
      <c r="E80" s="116"/>
      <c r="F80" s="206"/>
      <c r="G80" s="205"/>
      <c r="H80" s="263"/>
      <c r="I80" s="132"/>
      <c r="J80" s="205"/>
    </row>
    <row r="81" spans="1:10" ht="20.100000000000001" customHeight="1" x14ac:dyDescent="0.25">
      <c r="A81" s="91">
        <f t="shared" si="2"/>
        <v>0</v>
      </c>
      <c r="B81" s="140"/>
      <c r="C81" s="89">
        <f t="shared" si="3"/>
        <v>0</v>
      </c>
      <c r="D81" s="138">
        <f t="shared" si="4"/>
        <v>0</v>
      </c>
      <c r="E81" s="116"/>
      <c r="F81" s="206"/>
      <c r="G81" s="205"/>
      <c r="H81" s="263"/>
      <c r="I81" s="132"/>
      <c r="J81" s="205"/>
    </row>
    <row r="82" spans="1:10" ht="20.100000000000001" customHeight="1" x14ac:dyDescent="0.25">
      <c r="A82" s="91">
        <f t="shared" si="2"/>
        <v>0</v>
      </c>
      <c r="B82" s="140"/>
      <c r="C82" s="89">
        <f t="shared" si="3"/>
        <v>0</v>
      </c>
      <c r="D82" s="138">
        <f t="shared" si="4"/>
        <v>0</v>
      </c>
      <c r="E82" s="116"/>
      <c r="F82" s="206"/>
      <c r="G82" s="205"/>
      <c r="H82" s="263"/>
      <c r="I82" s="132"/>
      <c r="J82" s="205"/>
    </row>
    <row r="83" spans="1:10" ht="20.100000000000001" customHeight="1" x14ac:dyDescent="0.25">
      <c r="A83" s="91">
        <f t="shared" si="2"/>
        <v>0</v>
      </c>
      <c r="B83" s="140"/>
      <c r="C83" s="89">
        <f t="shared" si="3"/>
        <v>0</v>
      </c>
      <c r="D83" s="138">
        <f t="shared" si="4"/>
        <v>0</v>
      </c>
      <c r="E83" s="116"/>
      <c r="F83" s="206"/>
      <c r="G83" s="205"/>
      <c r="H83" s="263"/>
      <c r="I83" s="132"/>
      <c r="J83" s="205"/>
    </row>
    <row r="84" spans="1:10" ht="20.100000000000001" customHeight="1" x14ac:dyDescent="0.25">
      <c r="A84" s="91">
        <f t="shared" si="2"/>
        <v>0</v>
      </c>
      <c r="B84" s="140"/>
      <c r="C84" s="89">
        <f t="shared" si="3"/>
        <v>0</v>
      </c>
      <c r="D84" s="138">
        <f t="shared" si="4"/>
        <v>0</v>
      </c>
      <c r="E84" s="116"/>
      <c r="F84" s="206"/>
      <c r="G84" s="205"/>
      <c r="H84" s="263"/>
      <c r="I84" s="132"/>
      <c r="J84" s="205"/>
    </row>
    <row r="85" spans="1:10" ht="20.100000000000001" customHeight="1" x14ac:dyDescent="0.25">
      <c r="A85" s="91">
        <f t="shared" si="2"/>
        <v>0</v>
      </c>
      <c r="B85" s="140"/>
      <c r="C85" s="89">
        <f t="shared" si="3"/>
        <v>0</v>
      </c>
      <c r="D85" s="138">
        <f t="shared" si="4"/>
        <v>0</v>
      </c>
      <c r="E85" s="116"/>
      <c r="F85" s="206"/>
      <c r="G85" s="205"/>
      <c r="H85" s="263"/>
      <c r="I85" s="132"/>
      <c r="J85" s="205"/>
    </row>
    <row r="86" spans="1:10" ht="20.100000000000001" customHeight="1" x14ac:dyDescent="0.25">
      <c r="A86" s="91">
        <f t="shared" si="2"/>
        <v>0</v>
      </c>
      <c r="B86" s="140"/>
      <c r="C86" s="89">
        <f t="shared" si="3"/>
        <v>0</v>
      </c>
      <c r="D86" s="138">
        <f t="shared" si="4"/>
        <v>0</v>
      </c>
      <c r="E86" s="116"/>
      <c r="F86" s="206"/>
      <c r="G86" s="205"/>
      <c r="H86" s="263"/>
      <c r="I86" s="132"/>
      <c r="J86" s="205"/>
    </row>
    <row r="87" spans="1:10" ht="20.100000000000001" customHeight="1" x14ac:dyDescent="0.25">
      <c r="A87" s="91">
        <f t="shared" si="2"/>
        <v>0</v>
      </c>
      <c r="B87" s="140"/>
      <c r="C87" s="89">
        <f t="shared" si="3"/>
        <v>0</v>
      </c>
      <c r="D87" s="138">
        <f t="shared" si="4"/>
        <v>0</v>
      </c>
      <c r="E87" s="116"/>
      <c r="F87" s="206"/>
      <c r="G87" s="205"/>
      <c r="H87" s="263"/>
      <c r="I87" s="132"/>
      <c r="J87" s="205"/>
    </row>
    <row r="88" spans="1:10" ht="20.100000000000001" customHeight="1" x14ac:dyDescent="0.25">
      <c r="A88" s="91">
        <f t="shared" si="2"/>
        <v>0</v>
      </c>
      <c r="B88" s="140"/>
      <c r="C88" s="89">
        <f t="shared" si="3"/>
        <v>0</v>
      </c>
      <c r="D88" s="138">
        <f t="shared" si="4"/>
        <v>0</v>
      </c>
      <c r="E88" s="116"/>
      <c r="F88" s="206"/>
      <c r="G88" s="205"/>
      <c r="H88" s="263"/>
      <c r="I88" s="132"/>
      <c r="J88" s="205"/>
    </row>
    <row r="89" spans="1:10" ht="20.100000000000001" customHeight="1" x14ac:dyDescent="0.25">
      <c r="A89" s="91">
        <f t="shared" si="2"/>
        <v>0</v>
      </c>
      <c r="B89" s="140"/>
      <c r="C89" s="89">
        <f t="shared" si="3"/>
        <v>0</v>
      </c>
      <c r="D89" s="138">
        <f t="shared" si="4"/>
        <v>0</v>
      </c>
      <c r="E89" s="116"/>
      <c r="F89" s="206"/>
      <c r="G89" s="205"/>
      <c r="H89" s="263"/>
      <c r="I89" s="132"/>
      <c r="J89" s="205"/>
    </row>
    <row r="90" spans="1:10" ht="20.100000000000001" customHeight="1" x14ac:dyDescent="0.25">
      <c r="A90" s="91">
        <f t="shared" si="2"/>
        <v>0</v>
      </c>
      <c r="B90" s="140"/>
      <c r="C90" s="89">
        <f t="shared" si="3"/>
        <v>0</v>
      </c>
      <c r="D90" s="138">
        <f t="shared" si="4"/>
        <v>0</v>
      </c>
      <c r="E90" s="116"/>
      <c r="F90" s="206"/>
      <c r="G90" s="205"/>
      <c r="H90" s="263"/>
      <c r="I90" s="132"/>
      <c r="J90" s="205"/>
    </row>
    <row r="91" spans="1:10" ht="20.100000000000001" customHeight="1" x14ac:dyDescent="0.25">
      <c r="A91" s="91">
        <f t="shared" si="2"/>
        <v>0</v>
      </c>
      <c r="B91" s="140"/>
      <c r="C91" s="89">
        <f t="shared" si="3"/>
        <v>0</v>
      </c>
      <c r="D91" s="138">
        <f t="shared" si="4"/>
        <v>0</v>
      </c>
      <c r="E91" s="116"/>
      <c r="F91" s="206"/>
      <c r="G91" s="205"/>
      <c r="H91" s="263"/>
      <c r="I91" s="132"/>
      <c r="J91" s="205"/>
    </row>
    <row r="92" spans="1:10" ht="20.100000000000001" customHeight="1" x14ac:dyDescent="0.25">
      <c r="A92" s="91">
        <f t="shared" si="2"/>
        <v>0</v>
      </c>
      <c r="B92" s="140"/>
      <c r="C92" s="89">
        <f t="shared" ref="C92:C123" si="5">IFERROR(VLOOKUP(J92,Tabla_Items,2,FALSE),G92)</f>
        <v>0</v>
      </c>
      <c r="D92" s="138">
        <f t="shared" ref="D92:D123" si="6">IFERROR(VLOOKUP(J92,Tabla_Items,3,FALSE),H92)</f>
        <v>0</v>
      </c>
      <c r="E92" s="116"/>
      <c r="F92" s="206"/>
      <c r="G92" s="205"/>
      <c r="H92" s="263"/>
      <c r="I92" s="132"/>
      <c r="J92" s="205"/>
    </row>
    <row r="93" spans="1:10" ht="20.100000000000001" customHeight="1" x14ac:dyDescent="0.25">
      <c r="A93" s="91">
        <f t="shared" ref="A93:A156" si="7">IF(D93=0,0,A92+1)</f>
        <v>0</v>
      </c>
      <c r="B93" s="140"/>
      <c r="C93" s="89">
        <f t="shared" si="5"/>
        <v>0</v>
      </c>
      <c r="D93" s="138">
        <f t="shared" si="6"/>
        <v>0</v>
      </c>
      <c r="E93" s="116"/>
      <c r="F93" s="206"/>
      <c r="G93" s="205"/>
      <c r="H93" s="263"/>
      <c r="I93" s="132"/>
      <c r="J93" s="205"/>
    </row>
    <row r="94" spans="1:10" ht="20.100000000000001" customHeight="1" x14ac:dyDescent="0.25">
      <c r="A94" s="91">
        <f t="shared" si="7"/>
        <v>0</v>
      </c>
      <c r="B94" s="140"/>
      <c r="C94" s="89">
        <f t="shared" si="5"/>
        <v>0</v>
      </c>
      <c r="D94" s="138">
        <f t="shared" si="6"/>
        <v>0</v>
      </c>
      <c r="E94" s="116"/>
      <c r="F94" s="206"/>
      <c r="G94" s="205"/>
      <c r="H94" s="263"/>
      <c r="I94" s="132"/>
      <c r="J94" s="205"/>
    </row>
    <row r="95" spans="1:10" ht="20.100000000000001" customHeight="1" x14ac:dyDescent="0.25">
      <c r="A95" s="91">
        <f t="shared" si="7"/>
        <v>0</v>
      </c>
      <c r="B95" s="140"/>
      <c r="C95" s="89">
        <f t="shared" si="5"/>
        <v>0</v>
      </c>
      <c r="D95" s="138">
        <f t="shared" si="6"/>
        <v>0</v>
      </c>
      <c r="E95" s="116"/>
      <c r="F95" s="206"/>
      <c r="G95" s="205"/>
      <c r="H95" s="263"/>
      <c r="I95" s="132"/>
      <c r="J95" s="205"/>
    </row>
    <row r="96" spans="1:10" ht="20.100000000000001" customHeight="1" x14ac:dyDescent="0.25">
      <c r="A96" s="91">
        <f t="shared" si="7"/>
        <v>0</v>
      </c>
      <c r="B96" s="140"/>
      <c r="C96" s="89">
        <f t="shared" si="5"/>
        <v>0</v>
      </c>
      <c r="D96" s="138">
        <f t="shared" si="6"/>
        <v>0</v>
      </c>
      <c r="E96" s="116"/>
      <c r="F96" s="206"/>
      <c r="G96" s="205"/>
      <c r="H96" s="263"/>
      <c r="I96" s="132"/>
      <c r="J96" s="205"/>
    </row>
    <row r="97" spans="1:10" ht="20.100000000000001" customHeight="1" x14ac:dyDescent="0.25">
      <c r="A97" s="91">
        <f t="shared" si="7"/>
        <v>0</v>
      </c>
      <c r="B97" s="140"/>
      <c r="C97" s="89">
        <f t="shared" si="5"/>
        <v>0</v>
      </c>
      <c r="D97" s="138">
        <f t="shared" si="6"/>
        <v>0</v>
      </c>
      <c r="E97" s="116"/>
      <c r="F97" s="206"/>
      <c r="G97" s="205"/>
      <c r="H97" s="263"/>
      <c r="I97" s="132"/>
      <c r="J97" s="205"/>
    </row>
    <row r="98" spans="1:10" ht="20.100000000000001" customHeight="1" x14ac:dyDescent="0.25">
      <c r="A98" s="91">
        <f t="shared" si="7"/>
        <v>0</v>
      </c>
      <c r="B98" s="140"/>
      <c r="C98" s="89">
        <f t="shared" si="5"/>
        <v>0</v>
      </c>
      <c r="D98" s="138">
        <f t="shared" si="6"/>
        <v>0</v>
      </c>
      <c r="E98" s="116"/>
      <c r="F98" s="206"/>
      <c r="G98" s="205"/>
      <c r="H98" s="263"/>
      <c r="I98" s="132"/>
      <c r="J98" s="205"/>
    </row>
    <row r="99" spans="1:10" ht="20.100000000000001" customHeight="1" x14ac:dyDescent="0.25">
      <c r="A99" s="91">
        <f t="shared" si="7"/>
        <v>0</v>
      </c>
      <c r="B99" s="140"/>
      <c r="C99" s="89">
        <f t="shared" si="5"/>
        <v>0</v>
      </c>
      <c r="D99" s="138">
        <f t="shared" si="6"/>
        <v>0</v>
      </c>
      <c r="E99" s="116"/>
      <c r="F99" s="206"/>
      <c r="G99" s="205"/>
      <c r="H99" s="263"/>
      <c r="I99" s="132"/>
      <c r="J99" s="205"/>
    </row>
    <row r="100" spans="1:10" ht="20.100000000000001" customHeight="1" x14ac:dyDescent="0.25">
      <c r="A100" s="91">
        <f t="shared" si="7"/>
        <v>0</v>
      </c>
      <c r="B100" s="140"/>
      <c r="C100" s="89">
        <f t="shared" si="5"/>
        <v>0</v>
      </c>
      <c r="D100" s="138">
        <f t="shared" si="6"/>
        <v>0</v>
      </c>
      <c r="E100" s="116"/>
      <c r="F100" s="206"/>
      <c r="G100" s="205"/>
      <c r="H100" s="263"/>
      <c r="I100" s="132"/>
      <c r="J100" s="205"/>
    </row>
    <row r="101" spans="1:10" ht="20.100000000000001" customHeight="1" x14ac:dyDescent="0.25">
      <c r="A101" s="91">
        <f t="shared" si="7"/>
        <v>0</v>
      </c>
      <c r="B101" s="140"/>
      <c r="C101" s="89">
        <f t="shared" si="5"/>
        <v>0</v>
      </c>
      <c r="D101" s="138">
        <f t="shared" si="6"/>
        <v>0</v>
      </c>
      <c r="E101" s="116"/>
      <c r="F101" s="206"/>
      <c r="G101" s="205"/>
      <c r="H101" s="263"/>
      <c r="I101" s="132"/>
      <c r="J101" s="205"/>
    </row>
    <row r="102" spans="1:10" ht="20.100000000000001" customHeight="1" x14ac:dyDescent="0.25">
      <c r="A102" s="91">
        <f t="shared" si="7"/>
        <v>0</v>
      </c>
      <c r="B102" s="140"/>
      <c r="C102" s="89">
        <f t="shared" si="5"/>
        <v>0</v>
      </c>
      <c r="D102" s="138">
        <f t="shared" si="6"/>
        <v>0</v>
      </c>
      <c r="E102" s="116"/>
      <c r="F102" s="206"/>
      <c r="G102" s="205"/>
      <c r="H102" s="263"/>
      <c r="I102" s="132"/>
      <c r="J102" s="205"/>
    </row>
    <row r="103" spans="1:10" ht="20.100000000000001" customHeight="1" x14ac:dyDescent="0.25">
      <c r="A103" s="91">
        <f t="shared" si="7"/>
        <v>0</v>
      </c>
      <c r="B103" s="140"/>
      <c r="C103" s="89">
        <f t="shared" si="5"/>
        <v>0</v>
      </c>
      <c r="D103" s="138">
        <f t="shared" si="6"/>
        <v>0</v>
      </c>
      <c r="E103" s="116"/>
      <c r="F103" s="206"/>
      <c r="G103" s="205"/>
      <c r="H103" s="263"/>
      <c r="I103" s="132"/>
      <c r="J103" s="205"/>
    </row>
    <row r="104" spans="1:10" ht="20.100000000000001" customHeight="1" x14ac:dyDescent="0.25">
      <c r="A104" s="91">
        <f t="shared" si="7"/>
        <v>0</v>
      </c>
      <c r="B104" s="140"/>
      <c r="C104" s="89">
        <f t="shared" si="5"/>
        <v>0</v>
      </c>
      <c r="D104" s="138">
        <f t="shared" si="6"/>
        <v>0</v>
      </c>
      <c r="E104" s="116"/>
      <c r="F104" s="206"/>
      <c r="G104" s="205"/>
      <c r="H104" s="263"/>
      <c r="I104" s="132"/>
      <c r="J104" s="205"/>
    </row>
    <row r="105" spans="1:10" ht="20.100000000000001" customHeight="1" x14ac:dyDescent="0.25">
      <c r="A105" s="91">
        <f t="shared" si="7"/>
        <v>0</v>
      </c>
      <c r="B105" s="140"/>
      <c r="C105" s="89">
        <f t="shared" si="5"/>
        <v>0</v>
      </c>
      <c r="D105" s="138">
        <f t="shared" si="6"/>
        <v>0</v>
      </c>
      <c r="E105" s="116"/>
      <c r="F105" s="206"/>
      <c r="G105" s="205"/>
      <c r="H105" s="263"/>
      <c r="I105" s="132"/>
      <c r="J105" s="205"/>
    </row>
    <row r="106" spans="1:10" ht="20.100000000000001" customHeight="1" x14ac:dyDescent="0.25">
      <c r="A106" s="91">
        <f t="shared" si="7"/>
        <v>0</v>
      </c>
      <c r="B106" s="140"/>
      <c r="C106" s="89">
        <f t="shared" si="5"/>
        <v>0</v>
      </c>
      <c r="D106" s="138">
        <f t="shared" si="6"/>
        <v>0</v>
      </c>
      <c r="E106" s="116"/>
      <c r="F106" s="206"/>
      <c r="G106" s="205"/>
      <c r="H106" s="263"/>
      <c r="I106" s="132"/>
      <c r="J106" s="205"/>
    </row>
    <row r="107" spans="1:10" ht="20.100000000000001" customHeight="1" x14ac:dyDescent="0.25">
      <c r="A107" s="91">
        <f t="shared" si="7"/>
        <v>0</v>
      </c>
      <c r="B107" s="140"/>
      <c r="C107" s="89">
        <f t="shared" si="5"/>
        <v>0</v>
      </c>
      <c r="D107" s="138">
        <f t="shared" si="6"/>
        <v>0</v>
      </c>
      <c r="E107" s="116"/>
      <c r="F107" s="206"/>
      <c r="G107" s="205"/>
      <c r="H107" s="263"/>
      <c r="I107" s="132"/>
      <c r="J107" s="205"/>
    </row>
    <row r="108" spans="1:10" ht="20.100000000000001" customHeight="1" x14ac:dyDescent="0.25">
      <c r="A108" s="91">
        <f t="shared" si="7"/>
        <v>0</v>
      </c>
      <c r="B108" s="140"/>
      <c r="C108" s="89">
        <f t="shared" si="5"/>
        <v>0</v>
      </c>
      <c r="D108" s="138">
        <f t="shared" si="6"/>
        <v>0</v>
      </c>
      <c r="E108" s="116"/>
      <c r="F108" s="206"/>
      <c r="G108" s="205"/>
      <c r="H108" s="263"/>
      <c r="I108" s="132"/>
      <c r="J108" s="205"/>
    </row>
    <row r="109" spans="1:10" ht="20.100000000000001" customHeight="1" x14ac:dyDescent="0.25">
      <c r="A109" s="91">
        <f t="shared" si="7"/>
        <v>0</v>
      </c>
      <c r="B109" s="140"/>
      <c r="C109" s="89">
        <f t="shared" si="5"/>
        <v>0</v>
      </c>
      <c r="D109" s="138">
        <f t="shared" si="6"/>
        <v>0</v>
      </c>
      <c r="E109" s="116"/>
      <c r="F109" s="206"/>
      <c r="G109" s="205"/>
      <c r="H109" s="263"/>
      <c r="I109" s="132"/>
      <c r="J109" s="205"/>
    </row>
    <row r="110" spans="1:10" ht="20.100000000000001" customHeight="1" x14ac:dyDescent="0.25">
      <c r="A110" s="91">
        <f t="shared" si="7"/>
        <v>0</v>
      </c>
      <c r="B110" s="140"/>
      <c r="C110" s="89">
        <f t="shared" si="5"/>
        <v>0</v>
      </c>
      <c r="D110" s="138">
        <f t="shared" si="6"/>
        <v>0</v>
      </c>
      <c r="E110" s="116"/>
      <c r="F110" s="206"/>
      <c r="G110" s="205"/>
      <c r="H110" s="263"/>
      <c r="I110" s="132"/>
      <c r="J110" s="205"/>
    </row>
    <row r="111" spans="1:10" ht="20.100000000000001" customHeight="1" x14ac:dyDescent="0.25">
      <c r="A111" s="91">
        <f t="shared" si="7"/>
        <v>0</v>
      </c>
      <c r="B111" s="140"/>
      <c r="C111" s="89">
        <f t="shared" si="5"/>
        <v>0</v>
      </c>
      <c r="D111" s="138">
        <f t="shared" si="6"/>
        <v>0</v>
      </c>
      <c r="E111" s="116"/>
      <c r="F111" s="206"/>
      <c r="G111" s="205"/>
      <c r="H111" s="263"/>
      <c r="I111" s="132"/>
      <c r="J111" s="205"/>
    </row>
    <row r="112" spans="1:10" ht="20.100000000000001" customHeight="1" x14ac:dyDescent="0.25">
      <c r="A112" s="91">
        <f t="shared" si="7"/>
        <v>0</v>
      </c>
      <c r="B112" s="140"/>
      <c r="C112" s="89">
        <f t="shared" si="5"/>
        <v>0</v>
      </c>
      <c r="D112" s="138">
        <f t="shared" si="6"/>
        <v>0</v>
      </c>
      <c r="E112" s="116"/>
      <c r="F112" s="206"/>
      <c r="G112" s="205"/>
      <c r="H112" s="263"/>
      <c r="I112" s="132"/>
      <c r="J112" s="205"/>
    </row>
    <row r="113" spans="1:10" ht="20.100000000000001" customHeight="1" x14ac:dyDescent="0.25">
      <c r="A113" s="91">
        <f t="shared" si="7"/>
        <v>0</v>
      </c>
      <c r="B113" s="140"/>
      <c r="C113" s="89">
        <f t="shared" si="5"/>
        <v>0</v>
      </c>
      <c r="D113" s="138">
        <f t="shared" si="6"/>
        <v>0</v>
      </c>
      <c r="E113" s="116"/>
      <c r="F113" s="206"/>
      <c r="G113" s="205"/>
      <c r="H113" s="263"/>
      <c r="I113" s="132"/>
      <c r="J113" s="205"/>
    </row>
    <row r="114" spans="1:10" ht="20.100000000000001" customHeight="1" x14ac:dyDescent="0.25">
      <c r="A114" s="91">
        <f t="shared" si="7"/>
        <v>0</v>
      </c>
      <c r="B114" s="140"/>
      <c r="C114" s="89">
        <f t="shared" si="5"/>
        <v>0</v>
      </c>
      <c r="D114" s="138">
        <f t="shared" si="6"/>
        <v>0</v>
      </c>
      <c r="E114" s="116"/>
      <c r="F114" s="206"/>
      <c r="G114" s="205"/>
      <c r="H114" s="263"/>
      <c r="I114" s="132"/>
      <c r="J114" s="205"/>
    </row>
    <row r="115" spans="1:10" ht="20.100000000000001" customHeight="1" x14ac:dyDescent="0.25">
      <c r="A115" s="91">
        <f t="shared" si="7"/>
        <v>0</v>
      </c>
      <c r="B115" s="140"/>
      <c r="C115" s="89">
        <f t="shared" si="5"/>
        <v>0</v>
      </c>
      <c r="D115" s="138">
        <f t="shared" si="6"/>
        <v>0</v>
      </c>
      <c r="E115" s="116"/>
      <c r="F115" s="206"/>
      <c r="G115" s="205"/>
      <c r="H115" s="263"/>
      <c r="I115" s="132"/>
      <c r="J115" s="205"/>
    </row>
    <row r="116" spans="1:10" ht="20.100000000000001" customHeight="1" x14ac:dyDescent="0.25">
      <c r="A116" s="91">
        <f t="shared" si="7"/>
        <v>0</v>
      </c>
      <c r="B116" s="140"/>
      <c r="C116" s="89">
        <f t="shared" si="5"/>
        <v>0</v>
      </c>
      <c r="D116" s="138">
        <f t="shared" si="6"/>
        <v>0</v>
      </c>
      <c r="E116" s="116"/>
      <c r="F116" s="206"/>
      <c r="G116" s="205"/>
      <c r="H116" s="263"/>
      <c r="I116" s="132"/>
      <c r="J116" s="205"/>
    </row>
    <row r="117" spans="1:10" ht="20.100000000000001" customHeight="1" x14ac:dyDescent="0.25">
      <c r="A117" s="91">
        <f t="shared" si="7"/>
        <v>0</v>
      </c>
      <c r="B117" s="140"/>
      <c r="C117" s="89">
        <f t="shared" si="5"/>
        <v>0</v>
      </c>
      <c r="D117" s="138">
        <f t="shared" si="6"/>
        <v>0</v>
      </c>
      <c r="E117" s="116"/>
      <c r="F117" s="206"/>
      <c r="G117" s="205"/>
      <c r="H117" s="263"/>
      <c r="I117" s="132"/>
      <c r="J117" s="205"/>
    </row>
    <row r="118" spans="1:10" ht="20.100000000000001" customHeight="1" x14ac:dyDescent="0.25">
      <c r="A118" s="91">
        <f t="shared" si="7"/>
        <v>0</v>
      </c>
      <c r="B118" s="140"/>
      <c r="C118" s="89">
        <f t="shared" si="5"/>
        <v>0</v>
      </c>
      <c r="D118" s="138">
        <f t="shared" si="6"/>
        <v>0</v>
      </c>
      <c r="E118" s="116"/>
      <c r="F118" s="206"/>
      <c r="G118" s="205"/>
      <c r="H118" s="263"/>
      <c r="I118" s="132"/>
      <c r="J118" s="205"/>
    </row>
    <row r="119" spans="1:10" ht="20.100000000000001" customHeight="1" x14ac:dyDescent="0.25">
      <c r="A119" s="91">
        <f t="shared" si="7"/>
        <v>0</v>
      </c>
      <c r="B119" s="140"/>
      <c r="C119" s="89">
        <f t="shared" si="5"/>
        <v>0</v>
      </c>
      <c r="D119" s="138">
        <f t="shared" si="6"/>
        <v>0</v>
      </c>
      <c r="E119" s="116"/>
      <c r="F119" s="206"/>
      <c r="G119" s="205"/>
      <c r="H119" s="263"/>
      <c r="I119" s="132"/>
      <c r="J119" s="205"/>
    </row>
    <row r="120" spans="1:10" ht="20.100000000000001" customHeight="1" x14ac:dyDescent="0.25">
      <c r="A120" s="91">
        <f t="shared" si="7"/>
        <v>0</v>
      </c>
      <c r="B120" s="140"/>
      <c r="C120" s="89">
        <f t="shared" si="5"/>
        <v>0</v>
      </c>
      <c r="D120" s="138">
        <f t="shared" si="6"/>
        <v>0</v>
      </c>
      <c r="E120" s="116"/>
      <c r="F120" s="206"/>
      <c r="G120" s="205"/>
      <c r="H120" s="263"/>
      <c r="I120" s="132"/>
      <c r="J120" s="205"/>
    </row>
    <row r="121" spans="1:10" ht="20.100000000000001" customHeight="1" x14ac:dyDescent="0.25">
      <c r="A121" s="91">
        <f t="shared" si="7"/>
        <v>0</v>
      </c>
      <c r="B121" s="140"/>
      <c r="C121" s="89">
        <f t="shared" si="5"/>
        <v>0</v>
      </c>
      <c r="D121" s="138">
        <f t="shared" si="6"/>
        <v>0</v>
      </c>
      <c r="E121" s="116"/>
      <c r="F121" s="206"/>
      <c r="G121" s="205"/>
      <c r="H121" s="263"/>
      <c r="I121" s="132"/>
      <c r="J121" s="205"/>
    </row>
    <row r="122" spans="1:10" ht="20.100000000000001" customHeight="1" x14ac:dyDescent="0.25">
      <c r="A122" s="91">
        <f t="shared" si="7"/>
        <v>0</v>
      </c>
      <c r="B122" s="140"/>
      <c r="C122" s="89">
        <f t="shared" si="5"/>
        <v>0</v>
      </c>
      <c r="D122" s="138">
        <f t="shared" si="6"/>
        <v>0</v>
      </c>
      <c r="E122" s="116"/>
      <c r="F122" s="206"/>
      <c r="G122" s="205"/>
      <c r="H122" s="263"/>
      <c r="I122" s="132"/>
      <c r="J122" s="205"/>
    </row>
    <row r="123" spans="1:10" ht="20.100000000000001" customHeight="1" x14ac:dyDescent="0.25">
      <c r="A123" s="91">
        <f t="shared" si="7"/>
        <v>0</v>
      </c>
      <c r="B123" s="140"/>
      <c r="C123" s="89">
        <f t="shared" si="5"/>
        <v>0</v>
      </c>
      <c r="D123" s="138">
        <f t="shared" si="6"/>
        <v>0</v>
      </c>
      <c r="E123" s="116"/>
      <c r="F123" s="206"/>
      <c r="G123" s="205"/>
      <c r="H123" s="263"/>
      <c r="I123" s="132"/>
      <c r="J123" s="205"/>
    </row>
    <row r="124" spans="1:10" ht="20.100000000000001" customHeight="1" x14ac:dyDescent="0.25">
      <c r="A124" s="91">
        <f t="shared" si="7"/>
        <v>0</v>
      </c>
      <c r="B124" s="140"/>
      <c r="C124" s="89">
        <f t="shared" ref="C124:C155" si="8">IFERROR(VLOOKUP(J124,Tabla_Items,2,FALSE),G124)</f>
        <v>0</v>
      </c>
      <c r="D124" s="138">
        <f t="shared" ref="D124:D155" si="9">IFERROR(VLOOKUP(J124,Tabla_Items,3,FALSE),H124)</f>
        <v>0</v>
      </c>
      <c r="E124" s="116"/>
      <c r="F124" s="206"/>
      <c r="G124" s="205"/>
      <c r="H124" s="263"/>
      <c r="I124" s="132"/>
      <c r="J124" s="205"/>
    </row>
    <row r="125" spans="1:10" ht="20.100000000000001" customHeight="1" x14ac:dyDescent="0.25">
      <c r="A125" s="91">
        <f t="shared" si="7"/>
        <v>0</v>
      </c>
      <c r="B125" s="140"/>
      <c r="C125" s="89">
        <f t="shared" si="8"/>
        <v>0</v>
      </c>
      <c r="D125" s="138">
        <f t="shared" si="9"/>
        <v>0</v>
      </c>
      <c r="E125" s="116"/>
      <c r="F125" s="206"/>
      <c r="G125" s="205"/>
      <c r="H125" s="263"/>
      <c r="I125" s="132"/>
      <c r="J125" s="205"/>
    </row>
    <row r="126" spans="1:10" ht="20.100000000000001" customHeight="1" x14ac:dyDescent="0.25">
      <c r="A126" s="91">
        <f t="shared" si="7"/>
        <v>0</v>
      </c>
      <c r="B126" s="140"/>
      <c r="C126" s="89">
        <f t="shared" si="8"/>
        <v>0</v>
      </c>
      <c r="D126" s="138">
        <f t="shared" si="9"/>
        <v>0</v>
      </c>
      <c r="E126" s="116"/>
      <c r="F126" s="206"/>
      <c r="G126" s="205"/>
      <c r="H126" s="263"/>
      <c r="I126" s="132"/>
      <c r="J126" s="205"/>
    </row>
    <row r="127" spans="1:10" ht="20.100000000000001" customHeight="1" x14ac:dyDescent="0.25">
      <c r="A127" s="91">
        <f t="shared" si="7"/>
        <v>0</v>
      </c>
      <c r="B127" s="140"/>
      <c r="C127" s="89">
        <f t="shared" si="8"/>
        <v>0</v>
      </c>
      <c r="D127" s="138">
        <f t="shared" si="9"/>
        <v>0</v>
      </c>
      <c r="E127" s="116"/>
      <c r="F127" s="206"/>
      <c r="G127" s="205"/>
      <c r="H127" s="263"/>
      <c r="I127" s="132"/>
      <c r="J127" s="205"/>
    </row>
    <row r="128" spans="1:10" ht="20.100000000000001" customHeight="1" x14ac:dyDescent="0.25">
      <c r="A128" s="91">
        <f t="shared" si="7"/>
        <v>0</v>
      </c>
      <c r="B128" s="140"/>
      <c r="C128" s="89">
        <f t="shared" si="8"/>
        <v>0</v>
      </c>
      <c r="D128" s="138">
        <f t="shared" si="9"/>
        <v>0</v>
      </c>
      <c r="E128" s="116"/>
      <c r="F128" s="206"/>
      <c r="G128" s="205"/>
      <c r="H128" s="263"/>
      <c r="I128" s="132"/>
      <c r="J128" s="205"/>
    </row>
    <row r="129" spans="1:10" ht="20.100000000000001" customHeight="1" x14ac:dyDescent="0.25">
      <c r="A129" s="91">
        <f t="shared" si="7"/>
        <v>0</v>
      </c>
      <c r="B129" s="140"/>
      <c r="C129" s="89">
        <f t="shared" si="8"/>
        <v>0</v>
      </c>
      <c r="D129" s="138">
        <f t="shared" si="9"/>
        <v>0</v>
      </c>
      <c r="E129" s="116"/>
      <c r="F129" s="206"/>
      <c r="G129" s="205"/>
      <c r="H129" s="263"/>
      <c r="I129" s="132"/>
      <c r="J129" s="205"/>
    </row>
    <row r="130" spans="1:10" ht="20.100000000000001" customHeight="1" x14ac:dyDescent="0.25">
      <c r="A130" s="91">
        <f t="shared" si="7"/>
        <v>0</v>
      </c>
      <c r="B130" s="140"/>
      <c r="C130" s="89">
        <f t="shared" si="8"/>
        <v>0</v>
      </c>
      <c r="D130" s="138">
        <f t="shared" si="9"/>
        <v>0</v>
      </c>
      <c r="E130" s="116"/>
      <c r="F130" s="206"/>
      <c r="G130" s="205"/>
      <c r="H130" s="263"/>
      <c r="I130" s="132"/>
      <c r="J130" s="205"/>
    </row>
    <row r="131" spans="1:10" ht="20.100000000000001" customHeight="1" x14ac:dyDescent="0.25">
      <c r="A131" s="91">
        <f t="shared" si="7"/>
        <v>0</v>
      </c>
      <c r="B131" s="140"/>
      <c r="C131" s="89">
        <f t="shared" si="8"/>
        <v>0</v>
      </c>
      <c r="D131" s="138">
        <f t="shared" si="9"/>
        <v>0</v>
      </c>
      <c r="E131" s="116"/>
      <c r="F131" s="206"/>
      <c r="G131" s="205"/>
      <c r="H131" s="263"/>
      <c r="I131" s="132"/>
      <c r="J131" s="205"/>
    </row>
    <row r="132" spans="1:10" ht="20.100000000000001" customHeight="1" x14ac:dyDescent="0.25">
      <c r="A132" s="91">
        <f t="shared" si="7"/>
        <v>0</v>
      </c>
      <c r="B132" s="140"/>
      <c r="C132" s="89">
        <f t="shared" si="8"/>
        <v>0</v>
      </c>
      <c r="D132" s="138">
        <f t="shared" si="9"/>
        <v>0</v>
      </c>
      <c r="E132" s="116"/>
      <c r="F132" s="206"/>
      <c r="G132" s="205"/>
      <c r="H132" s="263"/>
      <c r="I132" s="132"/>
      <c r="J132" s="205"/>
    </row>
    <row r="133" spans="1:10" ht="20.100000000000001" customHeight="1" x14ac:dyDescent="0.25">
      <c r="A133" s="91">
        <f t="shared" si="7"/>
        <v>0</v>
      </c>
      <c r="B133" s="140"/>
      <c r="C133" s="89">
        <f t="shared" si="8"/>
        <v>0</v>
      </c>
      <c r="D133" s="138">
        <f t="shared" si="9"/>
        <v>0</v>
      </c>
      <c r="E133" s="116"/>
      <c r="F133" s="206"/>
      <c r="G133" s="205"/>
      <c r="H133" s="263"/>
      <c r="I133" s="132"/>
      <c r="J133" s="205"/>
    </row>
    <row r="134" spans="1:10" ht="20.100000000000001" customHeight="1" x14ac:dyDescent="0.25">
      <c r="A134" s="91">
        <f t="shared" si="7"/>
        <v>0</v>
      </c>
      <c r="B134" s="140"/>
      <c r="C134" s="89">
        <f t="shared" si="8"/>
        <v>0</v>
      </c>
      <c r="D134" s="138">
        <f t="shared" si="9"/>
        <v>0</v>
      </c>
      <c r="E134" s="116"/>
      <c r="F134" s="206"/>
      <c r="G134" s="205"/>
      <c r="H134" s="263"/>
      <c r="I134" s="132"/>
      <c r="J134" s="205"/>
    </row>
    <row r="135" spans="1:10" ht="20.100000000000001" customHeight="1" x14ac:dyDescent="0.25">
      <c r="A135" s="91">
        <f t="shared" si="7"/>
        <v>0</v>
      </c>
      <c r="B135" s="140"/>
      <c r="C135" s="89">
        <f t="shared" si="8"/>
        <v>0</v>
      </c>
      <c r="D135" s="138">
        <f t="shared" si="9"/>
        <v>0</v>
      </c>
      <c r="E135" s="116"/>
      <c r="F135" s="206"/>
      <c r="G135" s="205"/>
      <c r="H135" s="263"/>
      <c r="I135" s="132"/>
      <c r="J135" s="205"/>
    </row>
    <row r="136" spans="1:10" ht="20.100000000000001" customHeight="1" x14ac:dyDescent="0.25">
      <c r="A136" s="91">
        <f t="shared" si="7"/>
        <v>0</v>
      </c>
      <c r="B136" s="140"/>
      <c r="C136" s="89">
        <f t="shared" si="8"/>
        <v>0</v>
      </c>
      <c r="D136" s="138">
        <f t="shared" si="9"/>
        <v>0</v>
      </c>
      <c r="E136" s="116"/>
      <c r="F136" s="206"/>
      <c r="G136" s="205"/>
      <c r="H136" s="263"/>
      <c r="I136" s="132"/>
      <c r="J136" s="205"/>
    </row>
    <row r="137" spans="1:10" ht="20.100000000000001" customHeight="1" x14ac:dyDescent="0.25">
      <c r="A137" s="91">
        <f t="shared" si="7"/>
        <v>0</v>
      </c>
      <c r="B137" s="140"/>
      <c r="C137" s="89">
        <f t="shared" si="8"/>
        <v>0</v>
      </c>
      <c r="D137" s="138">
        <f t="shared" si="9"/>
        <v>0</v>
      </c>
      <c r="E137" s="116"/>
      <c r="F137" s="206"/>
      <c r="G137" s="205"/>
      <c r="H137" s="263"/>
      <c r="I137" s="132"/>
      <c r="J137" s="205"/>
    </row>
    <row r="138" spans="1:10" ht="20.100000000000001" customHeight="1" x14ac:dyDescent="0.25">
      <c r="A138" s="91">
        <f t="shared" si="7"/>
        <v>0</v>
      </c>
      <c r="B138" s="140"/>
      <c r="C138" s="89">
        <f t="shared" si="8"/>
        <v>0</v>
      </c>
      <c r="D138" s="138">
        <f t="shared" si="9"/>
        <v>0</v>
      </c>
      <c r="E138" s="116"/>
      <c r="F138" s="206"/>
      <c r="G138" s="205"/>
      <c r="H138" s="263"/>
      <c r="I138" s="132"/>
      <c r="J138" s="205"/>
    </row>
    <row r="139" spans="1:10" ht="20.100000000000001" customHeight="1" x14ac:dyDescent="0.25">
      <c r="A139" s="91">
        <f t="shared" si="7"/>
        <v>0</v>
      </c>
      <c r="B139" s="140"/>
      <c r="C139" s="89">
        <f t="shared" si="8"/>
        <v>0</v>
      </c>
      <c r="D139" s="138">
        <f t="shared" si="9"/>
        <v>0</v>
      </c>
      <c r="E139" s="116"/>
      <c r="F139" s="206"/>
      <c r="G139" s="205"/>
      <c r="H139" s="263"/>
      <c r="I139" s="132"/>
      <c r="J139" s="205"/>
    </row>
    <row r="140" spans="1:10" ht="20.100000000000001" customHeight="1" x14ac:dyDescent="0.25">
      <c r="A140" s="91">
        <f t="shared" si="7"/>
        <v>0</v>
      </c>
      <c r="B140" s="140"/>
      <c r="C140" s="89">
        <f t="shared" si="8"/>
        <v>0</v>
      </c>
      <c r="D140" s="138">
        <f t="shared" si="9"/>
        <v>0</v>
      </c>
      <c r="E140" s="116"/>
      <c r="F140" s="206"/>
      <c r="G140" s="205"/>
      <c r="H140" s="263"/>
      <c r="I140" s="132"/>
      <c r="J140" s="205"/>
    </row>
    <row r="141" spans="1:10" ht="20.100000000000001" customHeight="1" x14ac:dyDescent="0.25">
      <c r="A141" s="91">
        <f t="shared" si="7"/>
        <v>0</v>
      </c>
      <c r="B141" s="140"/>
      <c r="C141" s="89">
        <f t="shared" si="8"/>
        <v>0</v>
      </c>
      <c r="D141" s="138">
        <f t="shared" si="9"/>
        <v>0</v>
      </c>
      <c r="E141" s="116"/>
      <c r="F141" s="206"/>
      <c r="G141" s="205"/>
      <c r="H141" s="263"/>
      <c r="I141" s="132"/>
      <c r="J141" s="205"/>
    </row>
    <row r="142" spans="1:10" ht="20.100000000000001" customHeight="1" x14ac:dyDescent="0.25">
      <c r="A142" s="91">
        <f t="shared" si="7"/>
        <v>0</v>
      </c>
      <c r="B142" s="140"/>
      <c r="C142" s="89">
        <f t="shared" si="8"/>
        <v>0</v>
      </c>
      <c r="D142" s="138">
        <f t="shared" si="9"/>
        <v>0</v>
      </c>
      <c r="E142" s="116"/>
      <c r="F142" s="206"/>
      <c r="G142" s="205"/>
      <c r="H142" s="263"/>
      <c r="I142" s="132"/>
      <c r="J142" s="205"/>
    </row>
    <row r="143" spans="1:10" ht="20.100000000000001" customHeight="1" x14ac:dyDescent="0.25">
      <c r="A143" s="91">
        <f t="shared" si="7"/>
        <v>0</v>
      </c>
      <c r="B143" s="140"/>
      <c r="C143" s="89">
        <f t="shared" si="8"/>
        <v>0</v>
      </c>
      <c r="D143" s="138">
        <f t="shared" si="9"/>
        <v>0</v>
      </c>
      <c r="E143" s="116"/>
      <c r="F143" s="206"/>
      <c r="G143" s="205"/>
      <c r="H143" s="263"/>
      <c r="I143" s="132"/>
      <c r="J143" s="205"/>
    </row>
    <row r="144" spans="1:10" ht="20.100000000000001" customHeight="1" x14ac:dyDescent="0.25">
      <c r="A144" s="91">
        <f t="shared" si="7"/>
        <v>0</v>
      </c>
      <c r="B144" s="140"/>
      <c r="C144" s="89">
        <f t="shared" si="8"/>
        <v>0</v>
      </c>
      <c r="D144" s="138">
        <f t="shared" si="9"/>
        <v>0</v>
      </c>
      <c r="E144" s="116"/>
      <c r="F144" s="206"/>
      <c r="G144" s="205"/>
      <c r="H144" s="263"/>
      <c r="I144" s="132"/>
      <c r="J144" s="205"/>
    </row>
    <row r="145" spans="1:10" ht="20.100000000000001" customHeight="1" x14ac:dyDescent="0.25">
      <c r="A145" s="91">
        <f t="shared" si="7"/>
        <v>0</v>
      </c>
      <c r="B145" s="140"/>
      <c r="C145" s="89">
        <f t="shared" si="8"/>
        <v>0</v>
      </c>
      <c r="D145" s="138">
        <f t="shared" si="9"/>
        <v>0</v>
      </c>
      <c r="E145" s="116"/>
      <c r="F145" s="206"/>
      <c r="G145" s="205"/>
      <c r="H145" s="263"/>
      <c r="I145" s="132"/>
      <c r="J145" s="205"/>
    </row>
    <row r="146" spans="1:10" ht="20.100000000000001" customHeight="1" x14ac:dyDescent="0.25">
      <c r="A146" s="91">
        <f t="shared" si="7"/>
        <v>0</v>
      </c>
      <c r="B146" s="140"/>
      <c r="C146" s="89">
        <f t="shared" si="8"/>
        <v>0</v>
      </c>
      <c r="D146" s="138">
        <f t="shared" si="9"/>
        <v>0</v>
      </c>
      <c r="E146" s="116"/>
      <c r="F146" s="206"/>
      <c r="G146" s="205"/>
      <c r="H146" s="263"/>
      <c r="I146" s="132"/>
      <c r="J146" s="205"/>
    </row>
    <row r="147" spans="1:10" ht="20.100000000000001" customHeight="1" x14ac:dyDescent="0.25">
      <c r="A147" s="91">
        <f t="shared" si="7"/>
        <v>0</v>
      </c>
      <c r="B147" s="140"/>
      <c r="C147" s="89">
        <f t="shared" si="8"/>
        <v>0</v>
      </c>
      <c r="D147" s="138">
        <f t="shared" si="9"/>
        <v>0</v>
      </c>
      <c r="E147" s="116"/>
      <c r="F147" s="206"/>
      <c r="G147" s="205"/>
      <c r="H147" s="263"/>
      <c r="I147" s="132"/>
      <c r="J147" s="205"/>
    </row>
    <row r="148" spans="1:10" ht="20.100000000000001" customHeight="1" x14ac:dyDescent="0.25">
      <c r="A148" s="91">
        <f t="shared" si="7"/>
        <v>0</v>
      </c>
      <c r="B148" s="140"/>
      <c r="C148" s="89">
        <f t="shared" si="8"/>
        <v>0</v>
      </c>
      <c r="D148" s="138">
        <f t="shared" si="9"/>
        <v>0</v>
      </c>
      <c r="E148" s="116"/>
      <c r="F148" s="206"/>
      <c r="G148" s="205"/>
      <c r="H148" s="263"/>
      <c r="I148" s="132"/>
      <c r="J148" s="205"/>
    </row>
    <row r="149" spans="1:10" ht="20.100000000000001" customHeight="1" x14ac:dyDescent="0.25">
      <c r="A149" s="91">
        <f t="shared" si="7"/>
        <v>0</v>
      </c>
      <c r="B149" s="140"/>
      <c r="C149" s="89">
        <f t="shared" si="8"/>
        <v>0</v>
      </c>
      <c r="D149" s="138">
        <f t="shared" si="9"/>
        <v>0</v>
      </c>
      <c r="E149" s="116"/>
      <c r="F149" s="206"/>
      <c r="G149" s="205"/>
      <c r="H149" s="263"/>
      <c r="I149" s="132"/>
      <c r="J149" s="205"/>
    </row>
    <row r="150" spans="1:10" ht="20.100000000000001" customHeight="1" x14ac:dyDescent="0.25">
      <c r="A150" s="91">
        <f t="shared" si="7"/>
        <v>0</v>
      </c>
      <c r="B150" s="140"/>
      <c r="C150" s="89">
        <f t="shared" si="8"/>
        <v>0</v>
      </c>
      <c r="D150" s="138">
        <f t="shared" si="9"/>
        <v>0</v>
      </c>
      <c r="E150" s="116"/>
      <c r="F150" s="206"/>
      <c r="G150" s="205"/>
      <c r="H150" s="263"/>
      <c r="I150" s="132"/>
      <c r="J150" s="205"/>
    </row>
    <row r="151" spans="1:10" ht="20.100000000000001" customHeight="1" x14ac:dyDescent="0.25">
      <c r="A151" s="91">
        <f t="shared" si="7"/>
        <v>0</v>
      </c>
      <c r="B151" s="140"/>
      <c r="C151" s="89">
        <f t="shared" si="8"/>
        <v>0</v>
      </c>
      <c r="D151" s="138">
        <f t="shared" si="9"/>
        <v>0</v>
      </c>
      <c r="E151" s="116"/>
      <c r="F151" s="206"/>
      <c r="G151" s="205"/>
      <c r="H151" s="263"/>
      <c r="I151" s="132"/>
      <c r="J151" s="205"/>
    </row>
    <row r="152" spans="1:10" ht="20.100000000000001" customHeight="1" x14ac:dyDescent="0.25">
      <c r="A152" s="91">
        <f t="shared" si="7"/>
        <v>0</v>
      </c>
      <c r="B152" s="140"/>
      <c r="C152" s="89">
        <f t="shared" si="8"/>
        <v>0</v>
      </c>
      <c r="D152" s="138">
        <f t="shared" si="9"/>
        <v>0</v>
      </c>
      <c r="E152" s="116"/>
      <c r="F152" s="206"/>
      <c r="G152" s="205"/>
      <c r="H152" s="263"/>
      <c r="I152" s="132"/>
      <c r="J152" s="205"/>
    </row>
    <row r="153" spans="1:10" ht="20.100000000000001" customHeight="1" x14ac:dyDescent="0.25">
      <c r="A153" s="91">
        <f t="shared" si="7"/>
        <v>0</v>
      </c>
      <c r="B153" s="140"/>
      <c r="C153" s="89">
        <f t="shared" si="8"/>
        <v>0</v>
      </c>
      <c r="D153" s="138">
        <f t="shared" si="9"/>
        <v>0</v>
      </c>
      <c r="E153" s="116"/>
      <c r="F153" s="206"/>
      <c r="G153" s="205"/>
      <c r="H153" s="263"/>
      <c r="I153" s="132"/>
      <c r="J153" s="205"/>
    </row>
    <row r="154" spans="1:10" ht="20.100000000000001" customHeight="1" x14ac:dyDescent="0.25">
      <c r="A154" s="91">
        <f t="shared" si="7"/>
        <v>0</v>
      </c>
      <c r="B154" s="140"/>
      <c r="C154" s="89">
        <f t="shared" si="8"/>
        <v>0</v>
      </c>
      <c r="D154" s="138">
        <f t="shared" si="9"/>
        <v>0</v>
      </c>
      <c r="E154" s="116"/>
      <c r="F154" s="206"/>
      <c r="G154" s="205"/>
      <c r="H154" s="263"/>
      <c r="I154" s="132"/>
      <c r="J154" s="205"/>
    </row>
    <row r="155" spans="1:10" ht="20.100000000000001" customHeight="1" x14ac:dyDescent="0.25">
      <c r="A155" s="91">
        <f t="shared" si="7"/>
        <v>0</v>
      </c>
      <c r="B155" s="140"/>
      <c r="C155" s="89">
        <f t="shared" si="8"/>
        <v>0</v>
      </c>
      <c r="D155" s="138">
        <f t="shared" si="9"/>
        <v>0</v>
      </c>
      <c r="E155" s="116"/>
      <c r="F155" s="206"/>
      <c r="G155" s="205"/>
      <c r="H155" s="263"/>
      <c r="I155" s="132"/>
      <c r="J155" s="205"/>
    </row>
    <row r="156" spans="1:10" ht="20.100000000000001" customHeight="1" x14ac:dyDescent="0.25">
      <c r="A156" s="91">
        <f t="shared" si="7"/>
        <v>0</v>
      </c>
      <c r="B156" s="140"/>
      <c r="C156" s="89">
        <f t="shared" ref="C156:C187" si="10">IFERROR(VLOOKUP(J156,Tabla_Items,2,FALSE),G156)</f>
        <v>0</v>
      </c>
      <c r="D156" s="138">
        <f t="shared" ref="D156:D187" si="11">IFERROR(VLOOKUP(J156,Tabla_Items,3,FALSE),H156)</f>
        <v>0</v>
      </c>
      <c r="E156" s="116"/>
      <c r="F156" s="206"/>
      <c r="G156" s="205"/>
      <c r="H156" s="263"/>
      <c r="I156" s="132"/>
      <c r="J156" s="205"/>
    </row>
    <row r="157" spans="1:10" ht="20.100000000000001" customHeight="1" x14ac:dyDescent="0.25">
      <c r="A157" s="91">
        <f t="shared" ref="A157:A220" si="12">IF(D157=0,0,A156+1)</f>
        <v>0</v>
      </c>
      <c r="B157" s="140"/>
      <c r="C157" s="89">
        <f t="shared" si="10"/>
        <v>0</v>
      </c>
      <c r="D157" s="138">
        <f t="shared" si="11"/>
        <v>0</v>
      </c>
      <c r="E157" s="116"/>
      <c r="F157" s="206"/>
      <c r="G157" s="205"/>
      <c r="H157" s="263"/>
      <c r="I157" s="132"/>
      <c r="J157" s="205"/>
    </row>
    <row r="158" spans="1:10" ht="20.100000000000001" customHeight="1" x14ac:dyDescent="0.25">
      <c r="A158" s="91">
        <f t="shared" si="12"/>
        <v>0</v>
      </c>
      <c r="B158" s="140"/>
      <c r="C158" s="89">
        <f t="shared" si="10"/>
        <v>0</v>
      </c>
      <c r="D158" s="138">
        <f t="shared" si="11"/>
        <v>0</v>
      </c>
      <c r="E158" s="116"/>
      <c r="F158" s="206"/>
      <c r="G158" s="205"/>
      <c r="H158" s="263"/>
      <c r="I158" s="132"/>
      <c r="J158" s="205"/>
    </row>
    <row r="159" spans="1:10" ht="20.100000000000001" customHeight="1" x14ac:dyDescent="0.25">
      <c r="A159" s="91">
        <f t="shared" si="12"/>
        <v>0</v>
      </c>
      <c r="B159" s="140"/>
      <c r="C159" s="89">
        <f t="shared" si="10"/>
        <v>0</v>
      </c>
      <c r="D159" s="138">
        <f t="shared" si="11"/>
        <v>0</v>
      </c>
      <c r="E159" s="116"/>
      <c r="F159" s="206"/>
      <c r="G159" s="205"/>
      <c r="H159" s="263"/>
      <c r="I159" s="132"/>
      <c r="J159" s="205"/>
    </row>
    <row r="160" spans="1:10" ht="20.100000000000001" customHeight="1" x14ac:dyDescent="0.25">
      <c r="A160" s="91">
        <f t="shared" si="12"/>
        <v>0</v>
      </c>
      <c r="B160" s="140"/>
      <c r="C160" s="89">
        <f t="shared" si="10"/>
        <v>0</v>
      </c>
      <c r="D160" s="138">
        <f t="shared" si="11"/>
        <v>0</v>
      </c>
      <c r="E160" s="116"/>
      <c r="F160" s="206"/>
      <c r="G160" s="205"/>
      <c r="H160" s="263"/>
      <c r="I160" s="132"/>
      <c r="J160" s="205"/>
    </row>
    <row r="161" spans="1:10" ht="20.100000000000001" customHeight="1" x14ac:dyDescent="0.25">
      <c r="A161" s="91">
        <f t="shared" si="12"/>
        <v>0</v>
      </c>
      <c r="B161" s="140"/>
      <c r="C161" s="89">
        <f t="shared" si="10"/>
        <v>0</v>
      </c>
      <c r="D161" s="138">
        <f t="shared" si="11"/>
        <v>0</v>
      </c>
      <c r="E161" s="116"/>
      <c r="F161" s="206"/>
      <c r="G161" s="205"/>
      <c r="H161" s="263"/>
      <c r="I161" s="132"/>
      <c r="J161" s="205"/>
    </row>
    <row r="162" spans="1:10" ht="20.100000000000001" customHeight="1" x14ac:dyDescent="0.25">
      <c r="A162" s="91">
        <f t="shared" si="12"/>
        <v>0</v>
      </c>
      <c r="B162" s="140"/>
      <c r="C162" s="89">
        <f t="shared" si="10"/>
        <v>0</v>
      </c>
      <c r="D162" s="138">
        <f t="shared" si="11"/>
        <v>0</v>
      </c>
      <c r="E162" s="116"/>
      <c r="F162" s="206"/>
      <c r="G162" s="205"/>
      <c r="H162" s="263"/>
      <c r="I162" s="132"/>
      <c r="J162" s="205"/>
    </row>
    <row r="163" spans="1:10" ht="20.100000000000001" customHeight="1" x14ac:dyDescent="0.25">
      <c r="A163" s="91">
        <f t="shared" si="12"/>
        <v>0</v>
      </c>
      <c r="B163" s="140"/>
      <c r="C163" s="89">
        <f t="shared" si="10"/>
        <v>0</v>
      </c>
      <c r="D163" s="138">
        <f t="shared" si="11"/>
        <v>0</v>
      </c>
      <c r="E163" s="116"/>
      <c r="F163" s="206"/>
      <c r="G163" s="205"/>
      <c r="H163" s="263"/>
      <c r="I163" s="132"/>
      <c r="J163" s="205"/>
    </row>
    <row r="164" spans="1:10" ht="20.100000000000001" customHeight="1" x14ac:dyDescent="0.25">
      <c r="A164" s="91">
        <f t="shared" si="12"/>
        <v>0</v>
      </c>
      <c r="B164" s="140"/>
      <c r="C164" s="89">
        <f t="shared" si="10"/>
        <v>0</v>
      </c>
      <c r="D164" s="138">
        <f t="shared" si="11"/>
        <v>0</v>
      </c>
      <c r="E164" s="116"/>
      <c r="F164" s="206"/>
      <c r="G164" s="205"/>
      <c r="H164" s="263"/>
      <c r="I164" s="132"/>
      <c r="J164" s="205"/>
    </row>
    <row r="165" spans="1:10" ht="20.100000000000001" customHeight="1" x14ac:dyDescent="0.25">
      <c r="A165" s="91">
        <f t="shared" si="12"/>
        <v>0</v>
      </c>
      <c r="B165" s="140"/>
      <c r="C165" s="89">
        <f t="shared" si="10"/>
        <v>0</v>
      </c>
      <c r="D165" s="138">
        <f t="shared" si="11"/>
        <v>0</v>
      </c>
      <c r="E165" s="116"/>
      <c r="F165" s="206"/>
      <c r="G165" s="205"/>
      <c r="H165" s="263"/>
      <c r="I165" s="132"/>
      <c r="J165" s="205"/>
    </row>
    <row r="166" spans="1:10" ht="20.100000000000001" customHeight="1" x14ac:dyDescent="0.25">
      <c r="A166" s="91">
        <f t="shared" si="12"/>
        <v>0</v>
      </c>
      <c r="B166" s="140"/>
      <c r="C166" s="89">
        <f t="shared" si="10"/>
        <v>0</v>
      </c>
      <c r="D166" s="138">
        <f t="shared" si="11"/>
        <v>0</v>
      </c>
      <c r="E166" s="116"/>
      <c r="F166" s="206"/>
      <c r="G166" s="205"/>
      <c r="H166" s="263"/>
      <c r="I166" s="132"/>
      <c r="J166" s="205"/>
    </row>
    <row r="167" spans="1:10" ht="20.100000000000001" customHeight="1" x14ac:dyDescent="0.25">
      <c r="A167" s="91">
        <f t="shared" si="12"/>
        <v>0</v>
      </c>
      <c r="B167" s="140"/>
      <c r="C167" s="89">
        <f t="shared" si="10"/>
        <v>0</v>
      </c>
      <c r="D167" s="138">
        <f t="shared" si="11"/>
        <v>0</v>
      </c>
      <c r="E167" s="116"/>
      <c r="F167" s="206"/>
      <c r="G167" s="205"/>
      <c r="H167" s="263"/>
      <c r="I167" s="132"/>
      <c r="J167" s="205"/>
    </row>
    <row r="168" spans="1:10" ht="20.100000000000001" customHeight="1" x14ac:dyDescent="0.25">
      <c r="A168" s="91">
        <f t="shared" si="12"/>
        <v>0</v>
      </c>
      <c r="B168" s="140"/>
      <c r="C168" s="89">
        <f t="shared" si="10"/>
        <v>0</v>
      </c>
      <c r="D168" s="138">
        <f t="shared" si="11"/>
        <v>0</v>
      </c>
      <c r="E168" s="116"/>
      <c r="F168" s="206"/>
      <c r="G168" s="205"/>
      <c r="H168" s="263"/>
      <c r="I168" s="132"/>
      <c r="J168" s="205"/>
    </row>
    <row r="169" spans="1:10" ht="20.100000000000001" customHeight="1" x14ac:dyDescent="0.25">
      <c r="A169" s="91">
        <f t="shared" si="12"/>
        <v>0</v>
      </c>
      <c r="B169" s="140"/>
      <c r="C169" s="89">
        <f t="shared" si="10"/>
        <v>0</v>
      </c>
      <c r="D169" s="138">
        <f t="shared" si="11"/>
        <v>0</v>
      </c>
      <c r="E169" s="116"/>
      <c r="F169" s="206"/>
      <c r="G169" s="205"/>
      <c r="H169" s="263"/>
      <c r="I169" s="132"/>
      <c r="J169" s="205"/>
    </row>
    <row r="170" spans="1:10" ht="20.100000000000001" customHeight="1" x14ac:dyDescent="0.25">
      <c r="A170" s="91">
        <f t="shared" si="12"/>
        <v>0</v>
      </c>
      <c r="B170" s="140"/>
      <c r="C170" s="89">
        <f t="shared" si="10"/>
        <v>0</v>
      </c>
      <c r="D170" s="138">
        <f t="shared" si="11"/>
        <v>0</v>
      </c>
      <c r="E170" s="116"/>
      <c r="F170" s="206"/>
      <c r="G170" s="205"/>
      <c r="H170" s="263"/>
      <c r="I170" s="132"/>
      <c r="J170" s="205"/>
    </row>
    <row r="171" spans="1:10" ht="20.100000000000001" customHeight="1" x14ac:dyDescent="0.25">
      <c r="A171" s="91">
        <f t="shared" si="12"/>
        <v>0</v>
      </c>
      <c r="B171" s="140"/>
      <c r="C171" s="89">
        <f t="shared" si="10"/>
        <v>0</v>
      </c>
      <c r="D171" s="138">
        <f t="shared" si="11"/>
        <v>0</v>
      </c>
      <c r="E171" s="116"/>
      <c r="F171" s="206"/>
      <c r="G171" s="205"/>
      <c r="H171" s="263"/>
      <c r="I171" s="132"/>
      <c r="J171" s="205"/>
    </row>
    <row r="172" spans="1:10" ht="20.100000000000001" customHeight="1" x14ac:dyDescent="0.25">
      <c r="A172" s="91">
        <f t="shared" si="12"/>
        <v>0</v>
      </c>
      <c r="B172" s="140"/>
      <c r="C172" s="89">
        <f t="shared" si="10"/>
        <v>0</v>
      </c>
      <c r="D172" s="138">
        <f t="shared" si="11"/>
        <v>0</v>
      </c>
      <c r="E172" s="116"/>
      <c r="F172" s="206"/>
      <c r="G172" s="205"/>
      <c r="H172" s="263"/>
      <c r="I172" s="132"/>
      <c r="J172" s="205"/>
    </row>
    <row r="173" spans="1:10" ht="20.100000000000001" customHeight="1" x14ac:dyDescent="0.25">
      <c r="A173" s="91">
        <f t="shared" si="12"/>
        <v>0</v>
      </c>
      <c r="B173" s="140"/>
      <c r="C173" s="89">
        <f t="shared" si="10"/>
        <v>0</v>
      </c>
      <c r="D173" s="138">
        <f t="shared" si="11"/>
        <v>0</v>
      </c>
      <c r="E173" s="116"/>
      <c r="F173" s="206"/>
      <c r="G173" s="205"/>
      <c r="H173" s="263"/>
      <c r="I173" s="132"/>
      <c r="J173" s="205"/>
    </row>
    <row r="174" spans="1:10" ht="20.100000000000001" customHeight="1" x14ac:dyDescent="0.25">
      <c r="A174" s="91">
        <f t="shared" si="12"/>
        <v>0</v>
      </c>
      <c r="B174" s="140"/>
      <c r="C174" s="89">
        <f t="shared" si="10"/>
        <v>0</v>
      </c>
      <c r="D174" s="138">
        <f t="shared" si="11"/>
        <v>0</v>
      </c>
      <c r="E174" s="116"/>
      <c r="F174" s="206"/>
      <c r="G174" s="205"/>
      <c r="H174" s="263"/>
      <c r="I174" s="132"/>
      <c r="J174" s="205"/>
    </row>
    <row r="175" spans="1:10" ht="20.100000000000001" customHeight="1" x14ac:dyDescent="0.25">
      <c r="A175" s="91">
        <f t="shared" si="12"/>
        <v>0</v>
      </c>
      <c r="B175" s="140"/>
      <c r="C175" s="89">
        <f t="shared" si="10"/>
        <v>0</v>
      </c>
      <c r="D175" s="138">
        <f t="shared" si="11"/>
        <v>0</v>
      </c>
      <c r="E175" s="116"/>
      <c r="F175" s="206"/>
      <c r="G175" s="205"/>
      <c r="H175" s="263"/>
      <c r="I175" s="132"/>
      <c r="J175" s="205"/>
    </row>
    <row r="176" spans="1:10" ht="20.100000000000001" customHeight="1" x14ac:dyDescent="0.25">
      <c r="A176" s="91">
        <f t="shared" si="12"/>
        <v>0</v>
      </c>
      <c r="B176" s="140"/>
      <c r="C176" s="89">
        <f t="shared" si="10"/>
        <v>0</v>
      </c>
      <c r="D176" s="138">
        <f t="shared" si="11"/>
        <v>0</v>
      </c>
      <c r="E176" s="116"/>
      <c r="F176" s="206"/>
      <c r="G176" s="205"/>
      <c r="H176" s="263"/>
      <c r="I176" s="132"/>
      <c r="J176" s="205"/>
    </row>
    <row r="177" spans="1:10" ht="20.100000000000001" customHeight="1" x14ac:dyDescent="0.25">
      <c r="A177" s="91">
        <f t="shared" si="12"/>
        <v>0</v>
      </c>
      <c r="B177" s="140"/>
      <c r="C177" s="89">
        <f t="shared" si="10"/>
        <v>0</v>
      </c>
      <c r="D177" s="138">
        <f t="shared" si="11"/>
        <v>0</v>
      </c>
      <c r="E177" s="116"/>
      <c r="F177" s="206"/>
      <c r="G177" s="205"/>
      <c r="H177" s="263"/>
      <c r="I177" s="132"/>
      <c r="J177" s="205"/>
    </row>
    <row r="178" spans="1:10" ht="20.100000000000001" customHeight="1" x14ac:dyDescent="0.25">
      <c r="A178" s="91">
        <f t="shared" si="12"/>
        <v>0</v>
      </c>
      <c r="B178" s="140"/>
      <c r="C178" s="89">
        <f t="shared" si="10"/>
        <v>0</v>
      </c>
      <c r="D178" s="138">
        <f t="shared" si="11"/>
        <v>0</v>
      </c>
      <c r="E178" s="116"/>
      <c r="F178" s="206"/>
      <c r="G178" s="205"/>
      <c r="H178" s="263"/>
      <c r="I178" s="132"/>
      <c r="J178" s="205"/>
    </row>
    <row r="179" spans="1:10" ht="20.100000000000001" customHeight="1" x14ac:dyDescent="0.25">
      <c r="A179" s="91">
        <f t="shared" si="12"/>
        <v>0</v>
      </c>
      <c r="B179" s="140"/>
      <c r="C179" s="89">
        <f t="shared" si="10"/>
        <v>0</v>
      </c>
      <c r="D179" s="138">
        <f t="shared" si="11"/>
        <v>0</v>
      </c>
      <c r="E179" s="116"/>
      <c r="F179" s="206"/>
      <c r="G179" s="205"/>
      <c r="H179" s="263"/>
      <c r="I179" s="132"/>
      <c r="J179" s="205"/>
    </row>
    <row r="180" spans="1:10" ht="20.100000000000001" customHeight="1" x14ac:dyDescent="0.25">
      <c r="A180" s="91">
        <f t="shared" si="12"/>
        <v>0</v>
      </c>
      <c r="B180" s="140"/>
      <c r="C180" s="89">
        <f t="shared" si="10"/>
        <v>0</v>
      </c>
      <c r="D180" s="138">
        <f t="shared" si="11"/>
        <v>0</v>
      </c>
      <c r="E180" s="116"/>
      <c r="F180" s="206"/>
      <c r="G180" s="205"/>
      <c r="H180" s="263"/>
      <c r="I180" s="132"/>
      <c r="J180" s="205"/>
    </row>
    <row r="181" spans="1:10" ht="20.100000000000001" customHeight="1" x14ac:dyDescent="0.25">
      <c r="A181" s="91">
        <f t="shared" si="12"/>
        <v>0</v>
      </c>
      <c r="B181" s="140"/>
      <c r="C181" s="89">
        <f t="shared" si="10"/>
        <v>0</v>
      </c>
      <c r="D181" s="138">
        <f t="shared" si="11"/>
        <v>0</v>
      </c>
      <c r="E181" s="116"/>
      <c r="F181" s="206"/>
      <c r="G181" s="205"/>
      <c r="H181" s="263"/>
      <c r="I181" s="132"/>
      <c r="J181" s="205"/>
    </row>
    <row r="182" spans="1:10" ht="20.100000000000001" customHeight="1" x14ac:dyDescent="0.25">
      <c r="A182" s="91">
        <f t="shared" si="12"/>
        <v>0</v>
      </c>
      <c r="B182" s="140"/>
      <c r="C182" s="89">
        <f t="shared" si="10"/>
        <v>0</v>
      </c>
      <c r="D182" s="138">
        <f t="shared" si="11"/>
        <v>0</v>
      </c>
      <c r="E182" s="116"/>
      <c r="F182" s="206"/>
      <c r="G182" s="205"/>
      <c r="H182" s="263"/>
      <c r="I182" s="132"/>
      <c r="J182" s="205"/>
    </row>
    <row r="183" spans="1:10" ht="20.100000000000001" customHeight="1" x14ac:dyDescent="0.25">
      <c r="A183" s="91">
        <f t="shared" si="12"/>
        <v>0</v>
      </c>
      <c r="B183" s="140"/>
      <c r="C183" s="89">
        <f t="shared" si="10"/>
        <v>0</v>
      </c>
      <c r="D183" s="138">
        <f t="shared" si="11"/>
        <v>0</v>
      </c>
      <c r="E183" s="116"/>
      <c r="F183" s="206"/>
      <c r="G183" s="205"/>
      <c r="H183" s="263"/>
      <c r="I183" s="132"/>
      <c r="J183" s="205"/>
    </row>
    <row r="184" spans="1:10" ht="20.100000000000001" customHeight="1" x14ac:dyDescent="0.25">
      <c r="A184" s="91">
        <f t="shared" si="12"/>
        <v>0</v>
      </c>
      <c r="B184" s="140"/>
      <c r="C184" s="89">
        <f t="shared" si="10"/>
        <v>0</v>
      </c>
      <c r="D184" s="138">
        <f t="shared" si="11"/>
        <v>0</v>
      </c>
      <c r="E184" s="116"/>
      <c r="F184" s="206"/>
      <c r="G184" s="205"/>
      <c r="H184" s="263"/>
      <c r="I184" s="132"/>
      <c r="J184" s="205"/>
    </row>
    <row r="185" spans="1:10" ht="20.100000000000001" customHeight="1" x14ac:dyDescent="0.25">
      <c r="A185" s="91">
        <f t="shared" si="12"/>
        <v>0</v>
      </c>
      <c r="B185" s="140"/>
      <c r="C185" s="89">
        <f t="shared" si="10"/>
        <v>0</v>
      </c>
      <c r="D185" s="138">
        <f t="shared" si="11"/>
        <v>0</v>
      </c>
      <c r="E185" s="116"/>
      <c r="F185" s="206"/>
      <c r="G185" s="205"/>
      <c r="H185" s="263"/>
      <c r="I185" s="132"/>
      <c r="J185" s="205"/>
    </row>
    <row r="186" spans="1:10" ht="20.100000000000001" customHeight="1" x14ac:dyDescent="0.25">
      <c r="A186" s="91">
        <f t="shared" si="12"/>
        <v>0</v>
      </c>
      <c r="B186" s="140"/>
      <c r="C186" s="89">
        <f t="shared" si="10"/>
        <v>0</v>
      </c>
      <c r="D186" s="138">
        <f t="shared" si="11"/>
        <v>0</v>
      </c>
      <c r="E186" s="116"/>
      <c r="F186" s="206"/>
      <c r="G186" s="205"/>
      <c r="H186" s="263"/>
      <c r="I186" s="132"/>
      <c r="J186" s="205"/>
    </row>
    <row r="187" spans="1:10" ht="20.100000000000001" customHeight="1" x14ac:dyDescent="0.25">
      <c r="A187" s="91">
        <f t="shared" si="12"/>
        <v>0</v>
      </c>
      <c r="B187" s="140"/>
      <c r="C187" s="89">
        <f t="shared" si="10"/>
        <v>0</v>
      </c>
      <c r="D187" s="138">
        <f t="shared" si="11"/>
        <v>0</v>
      </c>
      <c r="E187" s="116"/>
      <c r="F187" s="206"/>
      <c r="G187" s="205"/>
      <c r="H187" s="263"/>
      <c r="I187" s="132"/>
      <c r="J187" s="205"/>
    </row>
    <row r="188" spans="1:10" ht="20.100000000000001" customHeight="1" x14ac:dyDescent="0.25">
      <c r="A188" s="91">
        <f t="shared" si="12"/>
        <v>0</v>
      </c>
      <c r="B188" s="140"/>
      <c r="C188" s="89">
        <f t="shared" ref="C188:C219" si="13">IFERROR(VLOOKUP(J188,Tabla_Items,2,FALSE),G188)</f>
        <v>0</v>
      </c>
      <c r="D188" s="138">
        <f t="shared" ref="D188:D219" si="14">IFERROR(VLOOKUP(J188,Tabla_Items,3,FALSE),H188)</f>
        <v>0</v>
      </c>
      <c r="E188" s="116"/>
      <c r="F188" s="206"/>
      <c r="G188" s="205"/>
      <c r="H188" s="263"/>
      <c r="I188" s="132"/>
      <c r="J188" s="205"/>
    </row>
    <row r="189" spans="1:10" ht="20.100000000000001" customHeight="1" x14ac:dyDescent="0.25">
      <c r="A189" s="91">
        <f t="shared" si="12"/>
        <v>0</v>
      </c>
      <c r="B189" s="140"/>
      <c r="C189" s="89">
        <f t="shared" si="13"/>
        <v>0</v>
      </c>
      <c r="D189" s="138">
        <f t="shared" si="14"/>
        <v>0</v>
      </c>
      <c r="E189" s="116"/>
      <c r="F189" s="206"/>
      <c r="G189" s="205"/>
      <c r="H189" s="263"/>
      <c r="I189" s="132"/>
      <c r="J189" s="205"/>
    </row>
    <row r="190" spans="1:10" ht="20.100000000000001" customHeight="1" x14ac:dyDescent="0.25">
      <c r="A190" s="91">
        <f t="shared" si="12"/>
        <v>0</v>
      </c>
      <c r="B190" s="140"/>
      <c r="C190" s="89">
        <f t="shared" si="13"/>
        <v>0</v>
      </c>
      <c r="D190" s="138">
        <f t="shared" si="14"/>
        <v>0</v>
      </c>
      <c r="E190" s="116"/>
      <c r="F190" s="206"/>
      <c r="G190" s="205"/>
      <c r="H190" s="263"/>
      <c r="I190" s="132"/>
      <c r="J190" s="205"/>
    </row>
    <row r="191" spans="1:10" ht="20.100000000000001" customHeight="1" x14ac:dyDescent="0.25">
      <c r="A191" s="91">
        <f t="shared" si="12"/>
        <v>0</v>
      </c>
      <c r="B191" s="140"/>
      <c r="C191" s="89">
        <f t="shared" si="13"/>
        <v>0</v>
      </c>
      <c r="D191" s="138">
        <f t="shared" si="14"/>
        <v>0</v>
      </c>
      <c r="E191" s="116"/>
      <c r="F191" s="206"/>
      <c r="G191" s="205"/>
      <c r="H191" s="263"/>
      <c r="I191" s="132"/>
      <c r="J191" s="205"/>
    </row>
    <row r="192" spans="1:10" ht="20.100000000000001" customHeight="1" x14ac:dyDescent="0.25">
      <c r="A192" s="91">
        <f t="shared" si="12"/>
        <v>0</v>
      </c>
      <c r="B192" s="140"/>
      <c r="C192" s="89">
        <f t="shared" si="13"/>
        <v>0</v>
      </c>
      <c r="D192" s="138">
        <f t="shared" si="14"/>
        <v>0</v>
      </c>
      <c r="E192" s="116"/>
      <c r="F192" s="206"/>
      <c r="G192" s="205"/>
      <c r="H192" s="263"/>
      <c r="I192" s="132"/>
      <c r="J192" s="205"/>
    </row>
    <row r="193" spans="1:10" ht="20.100000000000001" customHeight="1" x14ac:dyDescent="0.25">
      <c r="A193" s="91">
        <f t="shared" si="12"/>
        <v>0</v>
      </c>
      <c r="B193" s="140"/>
      <c r="C193" s="89">
        <f t="shared" si="13"/>
        <v>0</v>
      </c>
      <c r="D193" s="138">
        <f t="shared" si="14"/>
        <v>0</v>
      </c>
      <c r="E193" s="116"/>
      <c r="F193" s="206"/>
      <c r="G193" s="205"/>
      <c r="H193" s="263"/>
      <c r="I193" s="132"/>
      <c r="J193" s="205"/>
    </row>
    <row r="194" spans="1:10" ht="20.100000000000001" customHeight="1" x14ac:dyDescent="0.25">
      <c r="A194" s="91">
        <f t="shared" si="12"/>
        <v>0</v>
      </c>
      <c r="B194" s="140"/>
      <c r="C194" s="89">
        <f t="shared" si="13"/>
        <v>0</v>
      </c>
      <c r="D194" s="138">
        <f t="shared" si="14"/>
        <v>0</v>
      </c>
      <c r="E194" s="116"/>
      <c r="F194" s="206"/>
      <c r="G194" s="205"/>
      <c r="H194" s="263"/>
      <c r="I194" s="132"/>
      <c r="J194" s="205"/>
    </row>
    <row r="195" spans="1:10" ht="20.100000000000001" customHeight="1" x14ac:dyDescent="0.25">
      <c r="A195" s="91">
        <f t="shared" si="12"/>
        <v>0</v>
      </c>
      <c r="B195" s="140"/>
      <c r="C195" s="89">
        <f t="shared" si="13"/>
        <v>0</v>
      </c>
      <c r="D195" s="138">
        <f t="shared" si="14"/>
        <v>0</v>
      </c>
      <c r="E195" s="116"/>
      <c r="F195" s="206"/>
      <c r="G195" s="205"/>
      <c r="H195" s="263"/>
      <c r="I195" s="132"/>
      <c r="J195" s="205"/>
    </row>
    <row r="196" spans="1:10" ht="20.100000000000001" customHeight="1" x14ac:dyDescent="0.25">
      <c r="A196" s="91">
        <f t="shared" si="12"/>
        <v>0</v>
      </c>
      <c r="B196" s="140"/>
      <c r="C196" s="89">
        <f t="shared" si="13"/>
        <v>0</v>
      </c>
      <c r="D196" s="138">
        <f t="shared" si="14"/>
        <v>0</v>
      </c>
      <c r="E196" s="116"/>
      <c r="F196" s="206"/>
      <c r="G196" s="205"/>
      <c r="H196" s="263"/>
      <c r="I196" s="132"/>
      <c r="J196" s="205"/>
    </row>
    <row r="197" spans="1:10" ht="20.100000000000001" customHeight="1" x14ac:dyDescent="0.25">
      <c r="A197" s="91">
        <f t="shared" si="12"/>
        <v>0</v>
      </c>
      <c r="B197" s="140"/>
      <c r="C197" s="89">
        <f t="shared" si="13"/>
        <v>0</v>
      </c>
      <c r="D197" s="138">
        <f t="shared" si="14"/>
        <v>0</v>
      </c>
      <c r="E197" s="116"/>
      <c r="F197" s="206"/>
      <c r="G197" s="205"/>
      <c r="H197" s="263"/>
      <c r="I197" s="132"/>
      <c r="J197" s="205"/>
    </row>
    <row r="198" spans="1:10" ht="20.100000000000001" customHeight="1" x14ac:dyDescent="0.25">
      <c r="A198" s="91">
        <f t="shared" si="12"/>
        <v>0</v>
      </c>
      <c r="B198" s="140"/>
      <c r="C198" s="89">
        <f t="shared" si="13"/>
        <v>0</v>
      </c>
      <c r="D198" s="138">
        <f t="shared" si="14"/>
        <v>0</v>
      </c>
      <c r="E198" s="116"/>
      <c r="F198" s="206"/>
      <c r="G198" s="205"/>
      <c r="H198" s="263"/>
      <c r="I198" s="132"/>
      <c r="J198" s="205"/>
    </row>
    <row r="199" spans="1:10" ht="20.100000000000001" customHeight="1" x14ac:dyDescent="0.25">
      <c r="A199" s="91">
        <f t="shared" si="12"/>
        <v>0</v>
      </c>
      <c r="B199" s="140"/>
      <c r="C199" s="89">
        <f t="shared" si="13"/>
        <v>0</v>
      </c>
      <c r="D199" s="138">
        <f t="shared" si="14"/>
        <v>0</v>
      </c>
      <c r="E199" s="116"/>
      <c r="F199" s="206"/>
      <c r="G199" s="205"/>
      <c r="H199" s="263"/>
      <c r="I199" s="132"/>
      <c r="J199" s="205"/>
    </row>
    <row r="200" spans="1:10" ht="20.100000000000001" customHeight="1" x14ac:dyDescent="0.25">
      <c r="A200" s="91">
        <f t="shared" si="12"/>
        <v>0</v>
      </c>
      <c r="B200" s="140"/>
      <c r="C200" s="89">
        <f t="shared" si="13"/>
        <v>0</v>
      </c>
      <c r="D200" s="138">
        <f t="shared" si="14"/>
        <v>0</v>
      </c>
      <c r="E200" s="116"/>
      <c r="F200" s="206"/>
      <c r="G200" s="205"/>
      <c r="H200" s="263"/>
      <c r="I200" s="132"/>
      <c r="J200" s="205"/>
    </row>
    <row r="201" spans="1:10" ht="20.100000000000001" customHeight="1" x14ac:dyDescent="0.25">
      <c r="A201" s="91">
        <f t="shared" si="12"/>
        <v>0</v>
      </c>
      <c r="B201" s="140"/>
      <c r="C201" s="89">
        <f t="shared" si="13"/>
        <v>0</v>
      </c>
      <c r="D201" s="138">
        <f t="shared" si="14"/>
        <v>0</v>
      </c>
      <c r="E201" s="116"/>
      <c r="F201" s="206"/>
      <c r="G201" s="205"/>
      <c r="H201" s="263"/>
      <c r="I201" s="132"/>
      <c r="J201" s="205"/>
    </row>
    <row r="202" spans="1:10" ht="20.100000000000001" customHeight="1" x14ac:dyDescent="0.25">
      <c r="A202" s="91">
        <f t="shared" si="12"/>
        <v>0</v>
      </c>
      <c r="B202" s="140"/>
      <c r="C202" s="89">
        <f t="shared" si="13"/>
        <v>0</v>
      </c>
      <c r="D202" s="138">
        <f t="shared" si="14"/>
        <v>0</v>
      </c>
      <c r="E202" s="116"/>
      <c r="F202" s="206"/>
      <c r="G202" s="205"/>
      <c r="H202" s="263"/>
      <c r="I202" s="132"/>
      <c r="J202" s="205"/>
    </row>
    <row r="203" spans="1:10" ht="20.100000000000001" customHeight="1" x14ac:dyDescent="0.25">
      <c r="A203" s="91">
        <f t="shared" si="12"/>
        <v>0</v>
      </c>
      <c r="B203" s="140"/>
      <c r="C203" s="89">
        <f t="shared" si="13"/>
        <v>0</v>
      </c>
      <c r="D203" s="138">
        <f t="shared" si="14"/>
        <v>0</v>
      </c>
      <c r="E203" s="116"/>
      <c r="F203" s="206"/>
      <c r="G203" s="205"/>
      <c r="H203" s="263"/>
      <c r="I203" s="132"/>
      <c r="J203" s="205"/>
    </row>
    <row r="204" spans="1:10" ht="20.100000000000001" customHeight="1" x14ac:dyDescent="0.25">
      <c r="A204" s="91">
        <f t="shared" si="12"/>
        <v>0</v>
      </c>
      <c r="B204" s="140"/>
      <c r="C204" s="89">
        <f t="shared" si="13"/>
        <v>0</v>
      </c>
      <c r="D204" s="138">
        <f t="shared" si="14"/>
        <v>0</v>
      </c>
      <c r="E204" s="116"/>
      <c r="F204" s="206"/>
      <c r="G204" s="205"/>
      <c r="H204" s="263"/>
      <c r="I204" s="132"/>
      <c r="J204" s="205"/>
    </row>
    <row r="205" spans="1:10" ht="20.100000000000001" customHeight="1" x14ac:dyDescent="0.25">
      <c r="A205" s="91">
        <f t="shared" si="12"/>
        <v>0</v>
      </c>
      <c r="B205" s="140"/>
      <c r="C205" s="89">
        <f t="shared" si="13"/>
        <v>0</v>
      </c>
      <c r="D205" s="138">
        <f t="shared" si="14"/>
        <v>0</v>
      </c>
      <c r="E205" s="116"/>
      <c r="F205" s="206"/>
      <c r="G205" s="205"/>
      <c r="H205" s="263"/>
      <c r="I205" s="132"/>
      <c r="J205" s="205"/>
    </row>
    <row r="206" spans="1:10" ht="20.100000000000001" customHeight="1" x14ac:dyDescent="0.25">
      <c r="A206" s="91">
        <f t="shared" si="12"/>
        <v>0</v>
      </c>
      <c r="B206" s="140"/>
      <c r="C206" s="89">
        <f t="shared" si="13"/>
        <v>0</v>
      </c>
      <c r="D206" s="138">
        <f t="shared" si="14"/>
        <v>0</v>
      </c>
      <c r="E206" s="116"/>
      <c r="F206" s="206"/>
      <c r="G206" s="205"/>
      <c r="H206" s="263"/>
      <c r="I206" s="132"/>
      <c r="J206" s="205"/>
    </row>
    <row r="207" spans="1:10" ht="20.100000000000001" customHeight="1" x14ac:dyDescent="0.25">
      <c r="A207" s="91">
        <f t="shared" si="12"/>
        <v>0</v>
      </c>
      <c r="B207" s="140"/>
      <c r="C207" s="89">
        <f t="shared" si="13"/>
        <v>0</v>
      </c>
      <c r="D207" s="138">
        <f t="shared" si="14"/>
        <v>0</v>
      </c>
      <c r="E207" s="116"/>
      <c r="F207" s="206"/>
      <c r="G207" s="205"/>
      <c r="H207" s="263"/>
      <c r="I207" s="132"/>
      <c r="J207" s="205"/>
    </row>
    <row r="208" spans="1:10" ht="20.100000000000001" customHeight="1" x14ac:dyDescent="0.25">
      <c r="A208" s="91">
        <f t="shared" si="12"/>
        <v>0</v>
      </c>
      <c r="B208" s="140"/>
      <c r="C208" s="89">
        <f t="shared" si="13"/>
        <v>0</v>
      </c>
      <c r="D208" s="138">
        <f t="shared" si="14"/>
        <v>0</v>
      </c>
      <c r="E208" s="116"/>
      <c r="F208" s="206"/>
      <c r="G208" s="205"/>
      <c r="H208" s="263"/>
      <c r="I208" s="132"/>
      <c r="J208" s="205"/>
    </row>
    <row r="209" spans="1:10" ht="20.100000000000001" customHeight="1" x14ac:dyDescent="0.25">
      <c r="A209" s="91">
        <f t="shared" si="12"/>
        <v>0</v>
      </c>
      <c r="B209" s="140"/>
      <c r="C209" s="89">
        <f t="shared" si="13"/>
        <v>0</v>
      </c>
      <c r="D209" s="138">
        <f t="shared" si="14"/>
        <v>0</v>
      </c>
      <c r="E209" s="116"/>
      <c r="F209" s="206"/>
      <c r="G209" s="205"/>
      <c r="H209" s="263"/>
      <c r="I209" s="132"/>
      <c r="J209" s="205"/>
    </row>
    <row r="210" spans="1:10" ht="20.100000000000001" customHeight="1" x14ac:dyDescent="0.25">
      <c r="A210" s="91">
        <f t="shared" si="12"/>
        <v>0</v>
      </c>
      <c r="B210" s="140"/>
      <c r="C210" s="89">
        <f t="shared" si="13"/>
        <v>0</v>
      </c>
      <c r="D210" s="138">
        <f t="shared" si="14"/>
        <v>0</v>
      </c>
      <c r="E210" s="116"/>
      <c r="F210" s="206"/>
      <c r="G210" s="205"/>
      <c r="H210" s="263"/>
      <c r="I210" s="132"/>
      <c r="J210" s="205"/>
    </row>
    <row r="211" spans="1:10" ht="20.100000000000001" customHeight="1" x14ac:dyDescent="0.25">
      <c r="A211" s="91">
        <f t="shared" si="12"/>
        <v>0</v>
      </c>
      <c r="B211" s="140"/>
      <c r="C211" s="89">
        <f t="shared" si="13"/>
        <v>0</v>
      </c>
      <c r="D211" s="138">
        <f t="shared" si="14"/>
        <v>0</v>
      </c>
      <c r="E211" s="116"/>
      <c r="F211" s="206"/>
      <c r="G211" s="205"/>
      <c r="H211" s="263"/>
      <c r="I211" s="132"/>
      <c r="J211" s="205"/>
    </row>
    <row r="212" spans="1:10" ht="20.100000000000001" customHeight="1" x14ac:dyDescent="0.25">
      <c r="A212" s="91">
        <f t="shared" si="12"/>
        <v>0</v>
      </c>
      <c r="B212" s="140"/>
      <c r="C212" s="89">
        <f t="shared" si="13"/>
        <v>0</v>
      </c>
      <c r="D212" s="138">
        <f t="shared" si="14"/>
        <v>0</v>
      </c>
      <c r="E212" s="116"/>
      <c r="F212" s="206"/>
      <c r="G212" s="205"/>
      <c r="H212" s="263"/>
      <c r="I212" s="132"/>
      <c r="J212" s="205"/>
    </row>
    <row r="213" spans="1:10" ht="20.100000000000001" customHeight="1" x14ac:dyDescent="0.25">
      <c r="A213" s="91">
        <f t="shared" si="12"/>
        <v>0</v>
      </c>
      <c r="B213" s="140"/>
      <c r="C213" s="89">
        <f t="shared" si="13"/>
        <v>0</v>
      </c>
      <c r="D213" s="138">
        <f t="shared" si="14"/>
        <v>0</v>
      </c>
      <c r="E213" s="116"/>
      <c r="F213" s="206"/>
      <c r="G213" s="205"/>
      <c r="H213" s="263"/>
      <c r="I213" s="132"/>
      <c r="J213" s="205"/>
    </row>
    <row r="214" spans="1:10" ht="20.100000000000001" customHeight="1" x14ac:dyDescent="0.25">
      <c r="A214" s="91">
        <f t="shared" si="12"/>
        <v>0</v>
      </c>
      <c r="B214" s="140"/>
      <c r="C214" s="89">
        <f t="shared" si="13"/>
        <v>0</v>
      </c>
      <c r="D214" s="138">
        <f t="shared" si="14"/>
        <v>0</v>
      </c>
      <c r="E214" s="116"/>
      <c r="F214" s="206"/>
      <c r="G214" s="205"/>
      <c r="H214" s="263"/>
      <c r="I214" s="132"/>
      <c r="J214" s="205"/>
    </row>
    <row r="215" spans="1:10" ht="20.100000000000001" customHeight="1" x14ac:dyDescent="0.25">
      <c r="A215" s="91">
        <f t="shared" si="12"/>
        <v>0</v>
      </c>
      <c r="B215" s="140"/>
      <c r="C215" s="89">
        <f t="shared" si="13"/>
        <v>0</v>
      </c>
      <c r="D215" s="138">
        <f t="shared" si="14"/>
        <v>0</v>
      </c>
      <c r="E215" s="116"/>
      <c r="F215" s="206"/>
      <c r="G215" s="205"/>
      <c r="H215" s="263"/>
      <c r="I215" s="132"/>
      <c r="J215" s="205"/>
    </row>
    <row r="216" spans="1:10" ht="20.100000000000001" customHeight="1" x14ac:dyDescent="0.25">
      <c r="A216" s="91">
        <f t="shared" si="12"/>
        <v>0</v>
      </c>
      <c r="B216" s="140"/>
      <c r="C216" s="89">
        <f t="shared" si="13"/>
        <v>0</v>
      </c>
      <c r="D216" s="138">
        <f t="shared" si="14"/>
        <v>0</v>
      </c>
      <c r="E216" s="116"/>
      <c r="F216" s="206"/>
      <c r="G216" s="205"/>
      <c r="H216" s="263"/>
      <c r="I216" s="132"/>
      <c r="J216" s="205"/>
    </row>
    <row r="217" spans="1:10" ht="20.100000000000001" customHeight="1" x14ac:dyDescent="0.25">
      <c r="A217" s="91">
        <f t="shared" si="12"/>
        <v>0</v>
      </c>
      <c r="B217" s="140"/>
      <c r="C217" s="89">
        <f t="shared" si="13"/>
        <v>0</v>
      </c>
      <c r="D217" s="138">
        <f t="shared" si="14"/>
        <v>0</v>
      </c>
      <c r="E217" s="116"/>
      <c r="F217" s="206"/>
      <c r="G217" s="205"/>
      <c r="H217" s="263"/>
      <c r="I217" s="132"/>
      <c r="J217" s="205"/>
    </row>
    <row r="218" spans="1:10" ht="20.100000000000001" customHeight="1" x14ac:dyDescent="0.25">
      <c r="A218" s="91">
        <f t="shared" si="12"/>
        <v>0</v>
      </c>
      <c r="B218" s="140"/>
      <c r="C218" s="89">
        <f t="shared" si="13"/>
        <v>0</v>
      </c>
      <c r="D218" s="138">
        <f t="shared" si="14"/>
        <v>0</v>
      </c>
      <c r="E218" s="116"/>
      <c r="F218" s="206"/>
      <c r="G218" s="205"/>
      <c r="H218" s="263"/>
      <c r="I218" s="132"/>
      <c r="J218" s="205"/>
    </row>
    <row r="219" spans="1:10" ht="20.100000000000001" customHeight="1" x14ac:dyDescent="0.25">
      <c r="A219" s="91">
        <f t="shared" si="12"/>
        <v>0</v>
      </c>
      <c r="B219" s="140"/>
      <c r="C219" s="89">
        <f t="shared" si="13"/>
        <v>0</v>
      </c>
      <c r="D219" s="138">
        <f t="shared" si="14"/>
        <v>0</v>
      </c>
      <c r="E219" s="116"/>
      <c r="F219" s="206"/>
      <c r="G219" s="205"/>
      <c r="H219" s="263"/>
      <c r="I219" s="132"/>
      <c r="J219" s="205"/>
    </row>
    <row r="220" spans="1:10" ht="20.100000000000001" customHeight="1" x14ac:dyDescent="0.25">
      <c r="A220" s="91">
        <f t="shared" si="12"/>
        <v>0</v>
      </c>
      <c r="B220" s="140"/>
      <c r="C220" s="89">
        <f t="shared" ref="C220:C227" si="15">IFERROR(VLOOKUP(J220,Tabla_Items,2,FALSE),G220)</f>
        <v>0</v>
      </c>
      <c r="D220" s="138">
        <f t="shared" ref="D220:D227" si="16">IFERROR(VLOOKUP(J220,Tabla_Items,3,FALSE),H220)</f>
        <v>0</v>
      </c>
      <c r="E220" s="116"/>
      <c r="F220" s="206"/>
      <c r="G220" s="205"/>
      <c r="H220" s="263"/>
      <c r="I220" s="132"/>
      <c r="J220" s="205"/>
    </row>
    <row r="221" spans="1:10" ht="20.100000000000001" customHeight="1" x14ac:dyDescent="0.25">
      <c r="A221" s="91">
        <f t="shared" ref="A221:A227" si="17">IF(D221=0,0,A220+1)</f>
        <v>0</v>
      </c>
      <c r="B221" s="140"/>
      <c r="C221" s="89">
        <f t="shared" si="15"/>
        <v>0</v>
      </c>
      <c r="D221" s="138">
        <f t="shared" si="16"/>
        <v>0</v>
      </c>
      <c r="E221" s="116"/>
      <c r="F221" s="206"/>
      <c r="G221" s="205"/>
      <c r="H221" s="263"/>
      <c r="I221" s="132"/>
      <c r="J221" s="205"/>
    </row>
    <row r="222" spans="1:10" ht="20.100000000000001" customHeight="1" x14ac:dyDescent="0.25">
      <c r="A222" s="91">
        <f t="shared" si="17"/>
        <v>0</v>
      </c>
      <c r="B222" s="140"/>
      <c r="C222" s="89">
        <f t="shared" si="15"/>
        <v>0</v>
      </c>
      <c r="D222" s="138">
        <f t="shared" si="16"/>
        <v>0</v>
      </c>
      <c r="E222" s="116"/>
      <c r="F222" s="206"/>
      <c r="G222" s="205"/>
      <c r="H222" s="263"/>
      <c r="I222" s="132"/>
      <c r="J222" s="205"/>
    </row>
    <row r="223" spans="1:10" ht="20.100000000000001" customHeight="1" x14ac:dyDescent="0.25">
      <c r="A223" s="91">
        <f t="shared" si="17"/>
        <v>0</v>
      </c>
      <c r="B223" s="140"/>
      <c r="C223" s="89">
        <f t="shared" si="15"/>
        <v>0</v>
      </c>
      <c r="D223" s="138">
        <f t="shared" si="16"/>
        <v>0</v>
      </c>
      <c r="E223" s="116"/>
      <c r="F223" s="206"/>
      <c r="G223" s="205"/>
      <c r="H223" s="263"/>
      <c r="I223" s="132"/>
      <c r="J223" s="205"/>
    </row>
    <row r="224" spans="1:10" ht="20.100000000000001" customHeight="1" x14ac:dyDescent="0.25">
      <c r="A224" s="91">
        <f t="shared" si="17"/>
        <v>0</v>
      </c>
      <c r="B224" s="140"/>
      <c r="C224" s="89">
        <f t="shared" si="15"/>
        <v>0</v>
      </c>
      <c r="D224" s="138">
        <f t="shared" si="16"/>
        <v>0</v>
      </c>
      <c r="E224" s="116"/>
      <c r="F224" s="206"/>
      <c r="G224" s="205"/>
      <c r="H224" s="263"/>
      <c r="I224" s="132"/>
      <c r="J224" s="205"/>
    </row>
    <row r="225" spans="1:10" ht="20.100000000000001" customHeight="1" x14ac:dyDescent="0.25">
      <c r="A225" s="91">
        <f t="shared" si="17"/>
        <v>0</v>
      </c>
      <c r="B225" s="140"/>
      <c r="C225" s="89">
        <f t="shared" si="15"/>
        <v>0</v>
      </c>
      <c r="D225" s="138">
        <f t="shared" si="16"/>
        <v>0</v>
      </c>
      <c r="E225" s="116"/>
      <c r="F225" s="206"/>
      <c r="G225" s="205"/>
      <c r="H225" s="263"/>
      <c r="I225" s="132"/>
      <c r="J225" s="205"/>
    </row>
    <row r="226" spans="1:10" ht="20.100000000000001" customHeight="1" x14ac:dyDescent="0.25">
      <c r="A226" s="91">
        <f t="shared" si="17"/>
        <v>0</v>
      </c>
      <c r="B226" s="140"/>
      <c r="C226" s="89">
        <f t="shared" si="15"/>
        <v>0</v>
      </c>
      <c r="D226" s="138">
        <f t="shared" si="16"/>
        <v>0</v>
      </c>
      <c r="E226" s="116"/>
      <c r="F226" s="206"/>
      <c r="G226" s="205"/>
      <c r="H226" s="263"/>
      <c r="I226" s="132"/>
      <c r="J226" s="205"/>
    </row>
    <row r="227" spans="1:10" ht="20.100000000000001" customHeight="1" x14ac:dyDescent="0.25">
      <c r="A227" s="91">
        <f t="shared" si="17"/>
        <v>0</v>
      </c>
      <c r="B227" s="140"/>
      <c r="C227" s="89">
        <f t="shared" si="15"/>
        <v>0</v>
      </c>
      <c r="D227" s="138">
        <f t="shared" si="16"/>
        <v>0</v>
      </c>
      <c r="E227" s="116"/>
      <c r="F227" s="206"/>
      <c r="G227" s="205"/>
      <c r="H227" s="263"/>
      <c r="I227" s="132"/>
      <c r="J227" s="205"/>
    </row>
    <row r="228" spans="1:10" ht="20.100000000000001" customHeight="1" x14ac:dyDescent="0.25">
      <c r="H228" s="132"/>
      <c r="I228" s="132"/>
    </row>
    <row r="229" spans="1:10" ht="20.100000000000001" customHeight="1" x14ac:dyDescent="0.25">
      <c r="H229" s="132"/>
      <c r="I229" s="132"/>
    </row>
    <row r="230" spans="1:10" ht="20.100000000000001" customHeight="1" x14ac:dyDescent="0.25">
      <c r="H230" s="132"/>
      <c r="I230" s="132"/>
    </row>
    <row r="231" spans="1:10" ht="20.100000000000001" customHeight="1" x14ac:dyDescent="0.25">
      <c r="H231" s="132"/>
      <c r="I231" s="132"/>
    </row>
    <row r="232" spans="1:10" ht="20.100000000000001" customHeight="1" x14ac:dyDescent="0.25">
      <c r="H232" s="132"/>
      <c r="I232" s="132"/>
    </row>
    <row r="233" spans="1:10" ht="20.100000000000001" customHeight="1" x14ac:dyDescent="0.25">
      <c r="H233" s="132"/>
      <c r="I233" s="132"/>
    </row>
    <row r="234" spans="1:10" ht="20.100000000000001" customHeight="1" x14ac:dyDescent="0.25">
      <c r="H234" s="132"/>
      <c r="I234" s="132"/>
    </row>
    <row r="235" spans="1:10" ht="20.100000000000001" customHeight="1" x14ac:dyDescent="0.25">
      <c r="H235" s="132"/>
      <c r="I235" s="132"/>
    </row>
    <row r="236" spans="1:10" ht="20.100000000000001" customHeight="1" x14ac:dyDescent="0.25">
      <c r="H236" s="132"/>
      <c r="I236" s="132"/>
    </row>
    <row r="237" spans="1:10" ht="20.100000000000001" customHeight="1" x14ac:dyDescent="0.25">
      <c r="H237" s="132"/>
      <c r="I237" s="132"/>
    </row>
    <row r="238" spans="1:10" ht="20.100000000000001" customHeight="1" x14ac:dyDescent="0.25">
      <c r="H238" s="132"/>
      <c r="I238" s="132"/>
    </row>
    <row r="239" spans="1:10" ht="20.100000000000001" customHeight="1" x14ac:dyDescent="0.25">
      <c r="H239" s="132"/>
      <c r="I239" s="132"/>
    </row>
    <row r="240" spans="1:10" ht="20.100000000000001" customHeight="1" x14ac:dyDescent="0.25">
      <c r="H240" s="132"/>
      <c r="I240" s="132"/>
    </row>
    <row r="241" spans="8:9" ht="20.100000000000001" customHeight="1" x14ac:dyDescent="0.25">
      <c r="H241" s="132"/>
      <c r="I241" s="132"/>
    </row>
    <row r="242" spans="8:9" ht="20.100000000000001" customHeight="1" x14ac:dyDescent="0.25">
      <c r="H242" s="132"/>
      <c r="I242" s="132"/>
    </row>
    <row r="243" spans="8:9" ht="20.100000000000001" customHeight="1" x14ac:dyDescent="0.25">
      <c r="H243" s="132"/>
      <c r="I243" s="132"/>
    </row>
    <row r="244" spans="8:9" ht="20.100000000000001" customHeight="1" x14ac:dyDescent="0.25">
      <c r="H244" s="132"/>
      <c r="I244" s="132"/>
    </row>
    <row r="245" spans="8:9" ht="20.100000000000001" customHeight="1" x14ac:dyDescent="0.25">
      <c r="H245" s="132"/>
      <c r="I245" s="132"/>
    </row>
    <row r="246" spans="8:9" ht="20.100000000000001" customHeight="1" x14ac:dyDescent="0.25">
      <c r="H246" s="132"/>
      <c r="I246" s="132"/>
    </row>
    <row r="247" spans="8:9" ht="20.100000000000001" customHeight="1" x14ac:dyDescent="0.25">
      <c r="H247" s="132"/>
      <c r="I247" s="132"/>
    </row>
    <row r="248" spans="8:9" ht="20.100000000000001" customHeight="1" x14ac:dyDescent="0.25">
      <c r="H248" s="132"/>
      <c r="I248" s="132"/>
    </row>
    <row r="249" spans="8:9" ht="20.100000000000001" customHeight="1" x14ac:dyDescent="0.25">
      <c r="H249" s="132"/>
      <c r="I249" s="132"/>
    </row>
    <row r="250" spans="8:9" ht="20.100000000000001" customHeight="1" x14ac:dyDescent="0.25">
      <c r="H250" s="132"/>
      <c r="I250" s="132"/>
    </row>
    <row r="251" spans="8:9" ht="20.100000000000001" customHeight="1" x14ac:dyDescent="0.25">
      <c r="H251" s="132"/>
      <c r="I251" s="132"/>
    </row>
    <row r="252" spans="8:9" ht="20.100000000000001" customHeight="1" x14ac:dyDescent="0.25">
      <c r="H252" s="132"/>
      <c r="I252" s="132"/>
    </row>
    <row r="253" spans="8:9" ht="20.100000000000001" customHeight="1" x14ac:dyDescent="0.25">
      <c r="H253" s="132"/>
      <c r="I253" s="132"/>
    </row>
    <row r="254" spans="8:9" ht="20.100000000000001" customHeight="1" x14ac:dyDescent="0.25">
      <c r="H254" s="132"/>
      <c r="I254" s="132"/>
    </row>
    <row r="255" spans="8:9" ht="20.100000000000001" customHeight="1" x14ac:dyDescent="0.25">
      <c r="H255" s="132"/>
      <c r="I255" s="132"/>
    </row>
    <row r="256" spans="8:9" ht="20.100000000000001" customHeight="1" x14ac:dyDescent="0.25">
      <c r="H256" s="132"/>
      <c r="I256" s="132"/>
    </row>
    <row r="257" spans="8:9" ht="20.100000000000001" customHeight="1" x14ac:dyDescent="0.25">
      <c r="H257" s="132"/>
      <c r="I257" s="132"/>
    </row>
    <row r="258" spans="8:9" ht="20.100000000000001" customHeight="1" x14ac:dyDescent="0.25">
      <c r="H258" s="132"/>
      <c r="I258" s="132"/>
    </row>
    <row r="259" spans="8:9" ht="20.100000000000001" customHeight="1" x14ac:dyDescent="0.25">
      <c r="H259" s="132"/>
      <c r="I259" s="132"/>
    </row>
    <row r="260" spans="8:9" ht="20.100000000000001" customHeight="1" x14ac:dyDescent="0.25">
      <c r="H260" s="132"/>
      <c r="I260" s="132"/>
    </row>
    <row r="261" spans="8:9" ht="20.100000000000001" customHeight="1" x14ac:dyDescent="0.25">
      <c r="H261" s="132"/>
      <c r="I261" s="132"/>
    </row>
    <row r="262" spans="8:9" ht="20.100000000000001" customHeight="1" x14ac:dyDescent="0.25">
      <c r="H262" s="132"/>
      <c r="I262" s="132"/>
    </row>
    <row r="263" spans="8:9" ht="20.100000000000001" customHeight="1" x14ac:dyDescent="0.25">
      <c r="H263" s="132"/>
      <c r="I263" s="132"/>
    </row>
    <row r="264" spans="8:9" ht="20.100000000000001" customHeight="1" x14ac:dyDescent="0.25">
      <c r="H264" s="132"/>
      <c r="I264" s="132"/>
    </row>
    <row r="265" spans="8:9" ht="20.100000000000001" customHeight="1" x14ac:dyDescent="0.25">
      <c r="H265" s="132"/>
      <c r="I265" s="132"/>
    </row>
    <row r="266" spans="8:9" ht="20.100000000000001" customHeight="1" x14ac:dyDescent="0.25">
      <c r="H266" s="132"/>
      <c r="I266" s="132"/>
    </row>
    <row r="267" spans="8:9" ht="20.100000000000001" customHeight="1" x14ac:dyDescent="0.25">
      <c r="H267" s="132"/>
      <c r="I267" s="132"/>
    </row>
    <row r="268" spans="8:9" ht="20.100000000000001" customHeight="1" x14ac:dyDescent="0.25">
      <c r="H268" s="132"/>
      <c r="I268" s="132"/>
    </row>
    <row r="269" spans="8:9" ht="20.100000000000001" customHeight="1" x14ac:dyDescent="0.25">
      <c r="H269" s="132"/>
      <c r="I269" s="132"/>
    </row>
    <row r="270" spans="8:9" ht="20.100000000000001" customHeight="1" x14ac:dyDescent="0.25">
      <c r="H270" s="132"/>
      <c r="I270" s="132"/>
    </row>
    <row r="271" spans="8:9" ht="20.100000000000001" customHeight="1" x14ac:dyDescent="0.25">
      <c r="H271" s="132"/>
      <c r="I271" s="132"/>
    </row>
    <row r="272" spans="8:9" ht="20.100000000000001" customHeight="1" x14ac:dyDescent="0.25">
      <c r="H272" s="132"/>
      <c r="I272" s="132"/>
    </row>
    <row r="273" spans="8:9" ht="20.100000000000001" customHeight="1" x14ac:dyDescent="0.25">
      <c r="H273" s="132"/>
      <c r="I273" s="132"/>
    </row>
    <row r="274" spans="8:9" ht="20.100000000000001" customHeight="1" x14ac:dyDescent="0.25">
      <c r="H274" s="132"/>
      <c r="I274" s="132"/>
    </row>
    <row r="275" spans="8:9" ht="20.100000000000001" customHeight="1" x14ac:dyDescent="0.25">
      <c r="H275" s="132"/>
      <c r="I275" s="132"/>
    </row>
    <row r="276" spans="8:9" ht="20.100000000000001" customHeight="1" x14ac:dyDescent="0.25">
      <c r="H276" s="132"/>
      <c r="I276" s="132"/>
    </row>
    <row r="277" spans="8:9" ht="20.100000000000001" customHeight="1" x14ac:dyDescent="0.25">
      <c r="H277" s="132"/>
      <c r="I277" s="132"/>
    </row>
    <row r="278" spans="8:9" ht="20.100000000000001" customHeight="1" x14ac:dyDescent="0.25">
      <c r="H278" s="132"/>
      <c r="I278" s="132"/>
    </row>
    <row r="279" spans="8:9" ht="20.100000000000001" customHeight="1" x14ac:dyDescent="0.25">
      <c r="H279" s="132"/>
      <c r="I279" s="132"/>
    </row>
    <row r="280" spans="8:9" ht="20.100000000000001" customHeight="1" x14ac:dyDescent="0.25">
      <c r="H280" s="132"/>
      <c r="I280" s="132"/>
    </row>
    <row r="281" spans="8:9" ht="20.100000000000001" customHeight="1" x14ac:dyDescent="0.25">
      <c r="H281" s="132"/>
      <c r="I281" s="132"/>
    </row>
    <row r="282" spans="8:9" ht="20.100000000000001" customHeight="1" x14ac:dyDescent="0.25">
      <c r="H282" s="132"/>
      <c r="I282" s="132"/>
    </row>
    <row r="283" spans="8:9" ht="20.100000000000001" customHeight="1" x14ac:dyDescent="0.25">
      <c r="H283" s="132"/>
      <c r="I283" s="132"/>
    </row>
    <row r="284" spans="8:9" ht="20.100000000000001" customHeight="1" x14ac:dyDescent="0.25">
      <c r="H284" s="132"/>
      <c r="I284" s="132"/>
    </row>
    <row r="285" spans="8:9" ht="20.100000000000001" customHeight="1" x14ac:dyDescent="0.25">
      <c r="H285" s="132"/>
      <c r="I285" s="132"/>
    </row>
    <row r="286" spans="8:9" ht="20.100000000000001" customHeight="1" x14ac:dyDescent="0.25">
      <c r="H286" s="132"/>
      <c r="I286" s="132"/>
    </row>
    <row r="287" spans="8:9" ht="20.100000000000001" customHeight="1" x14ac:dyDescent="0.25">
      <c r="H287" s="132"/>
      <c r="I287" s="132"/>
    </row>
    <row r="288" spans="8:9" ht="20.100000000000001" customHeight="1" x14ac:dyDescent="0.25">
      <c r="H288" s="132"/>
      <c r="I288" s="132"/>
    </row>
    <row r="289" spans="8:9" ht="20.100000000000001" customHeight="1" x14ac:dyDescent="0.25">
      <c r="H289" s="132"/>
      <c r="I289" s="132"/>
    </row>
    <row r="290" spans="8:9" ht="20.100000000000001" customHeight="1" x14ac:dyDescent="0.25">
      <c r="H290" s="132"/>
      <c r="I290" s="132"/>
    </row>
    <row r="291" spans="8:9" ht="20.100000000000001" customHeight="1" x14ac:dyDescent="0.25">
      <c r="H291" s="132"/>
      <c r="I291" s="132"/>
    </row>
    <row r="292" spans="8:9" ht="20.100000000000001" customHeight="1" x14ac:dyDescent="0.25">
      <c r="H292" s="132"/>
      <c r="I292" s="132"/>
    </row>
    <row r="293" spans="8:9" ht="20.100000000000001" customHeight="1" x14ac:dyDescent="0.25">
      <c r="H293" s="132"/>
      <c r="I293" s="132"/>
    </row>
    <row r="294" spans="8:9" ht="20.100000000000001" customHeight="1" x14ac:dyDescent="0.25">
      <c r="H294" s="132"/>
      <c r="I294" s="132"/>
    </row>
    <row r="295" spans="8:9" ht="20.100000000000001" customHeight="1" x14ac:dyDescent="0.25">
      <c r="H295" s="132"/>
      <c r="I295" s="132"/>
    </row>
    <row r="296" spans="8:9" ht="20.100000000000001" customHeight="1" x14ac:dyDescent="0.25">
      <c r="H296" s="132"/>
      <c r="I296" s="132"/>
    </row>
    <row r="297" spans="8:9" ht="20.100000000000001" customHeight="1" x14ac:dyDescent="0.25">
      <c r="H297" s="132"/>
      <c r="I297" s="132"/>
    </row>
    <row r="298" spans="8:9" ht="20.100000000000001" customHeight="1" x14ac:dyDescent="0.25">
      <c r="H298" s="132"/>
      <c r="I298" s="132"/>
    </row>
    <row r="299" spans="8:9" ht="20.100000000000001" customHeight="1" x14ac:dyDescent="0.25">
      <c r="H299" s="132"/>
      <c r="I299" s="132"/>
    </row>
    <row r="300" spans="8:9" ht="20.100000000000001" customHeight="1" x14ac:dyDescent="0.25">
      <c r="H300" s="132"/>
      <c r="I300" s="132"/>
    </row>
    <row r="301" spans="8:9" ht="20.100000000000001" customHeight="1" x14ac:dyDescent="0.25">
      <c r="H301" s="132"/>
      <c r="I301" s="132"/>
    </row>
    <row r="302" spans="8:9" ht="20.100000000000001" customHeight="1" x14ac:dyDescent="0.25">
      <c r="H302" s="132"/>
      <c r="I302" s="132"/>
    </row>
    <row r="303" spans="8:9" ht="20.100000000000001" customHeight="1" x14ac:dyDescent="0.25">
      <c r="H303" s="132"/>
      <c r="I303" s="132"/>
    </row>
    <row r="304" spans="8:9" ht="20.100000000000001" customHeight="1" x14ac:dyDescent="0.25">
      <c r="H304" s="132"/>
      <c r="I304" s="132"/>
    </row>
    <row r="305" spans="8:9" ht="20.100000000000001" customHeight="1" x14ac:dyDescent="0.25">
      <c r="H305" s="132"/>
      <c r="I305" s="132"/>
    </row>
    <row r="306" spans="8:9" ht="20.100000000000001" customHeight="1" x14ac:dyDescent="0.25">
      <c r="H306" s="132"/>
      <c r="I306" s="132"/>
    </row>
    <row r="307" spans="8:9" ht="20.100000000000001" customHeight="1" x14ac:dyDescent="0.25">
      <c r="H307" s="132"/>
      <c r="I307" s="132"/>
    </row>
    <row r="308" spans="8:9" ht="20.100000000000001" customHeight="1" x14ac:dyDescent="0.25">
      <c r="H308" s="132"/>
      <c r="I308" s="132"/>
    </row>
    <row r="309" spans="8:9" ht="20.100000000000001" customHeight="1" x14ac:dyDescent="0.25">
      <c r="H309" s="132"/>
      <c r="I309" s="132"/>
    </row>
    <row r="310" spans="8:9" ht="20.100000000000001" customHeight="1" x14ac:dyDescent="0.25">
      <c r="H310" s="132"/>
      <c r="I310" s="132"/>
    </row>
    <row r="311" spans="8:9" ht="20.100000000000001" customHeight="1" x14ac:dyDescent="0.25">
      <c r="H311" s="132"/>
      <c r="I311" s="132"/>
    </row>
    <row r="312" spans="8:9" ht="20.100000000000001" customHeight="1" x14ac:dyDescent="0.25">
      <c r="H312" s="132"/>
      <c r="I312" s="132"/>
    </row>
    <row r="313" spans="8:9" ht="20.100000000000001" customHeight="1" x14ac:dyDescent="0.25">
      <c r="H313" s="132"/>
      <c r="I313" s="132"/>
    </row>
    <row r="314" spans="8:9" ht="20.100000000000001" customHeight="1" x14ac:dyDescent="0.25">
      <c r="H314" s="132"/>
      <c r="I314" s="132"/>
    </row>
    <row r="315" spans="8:9" ht="20.100000000000001" customHeight="1" x14ac:dyDescent="0.25">
      <c r="H315" s="132"/>
      <c r="I315" s="132"/>
    </row>
    <row r="316" spans="8:9" ht="20.100000000000001" customHeight="1" x14ac:dyDescent="0.25">
      <c r="H316" s="132"/>
      <c r="I316" s="132"/>
    </row>
    <row r="317" spans="8:9" ht="20.100000000000001" customHeight="1" x14ac:dyDescent="0.25">
      <c r="H317" s="132"/>
      <c r="I317" s="132"/>
    </row>
    <row r="318" spans="8:9" ht="20.100000000000001" customHeight="1" x14ac:dyDescent="0.25">
      <c r="H318" s="132"/>
      <c r="I318" s="132"/>
    </row>
    <row r="319" spans="8:9" ht="20.100000000000001" customHeight="1" x14ac:dyDescent="0.25">
      <c r="H319" s="132"/>
      <c r="I319" s="132"/>
    </row>
    <row r="320" spans="8:9" ht="20.100000000000001" customHeight="1" x14ac:dyDescent="0.25">
      <c r="H320" s="132"/>
      <c r="I320" s="132"/>
    </row>
    <row r="321" spans="3:9" ht="20.100000000000001" customHeight="1" x14ac:dyDescent="0.25">
      <c r="H321" s="132"/>
      <c r="I321" s="132"/>
    </row>
    <row r="322" spans="3:9" ht="20.100000000000001" customHeight="1" x14ac:dyDescent="0.25">
      <c r="C322" s="91">
        <v>4</v>
      </c>
      <c r="H322" s="132"/>
      <c r="I322" s="132"/>
    </row>
    <row r="323" spans="3:9" ht="20.100000000000001" customHeight="1" x14ac:dyDescent="0.25">
      <c r="H323" s="132"/>
      <c r="I323" s="132"/>
    </row>
    <row r="324" spans="3:9" ht="20.100000000000001" customHeight="1" x14ac:dyDescent="0.25">
      <c r="H324" s="132"/>
      <c r="I324" s="132"/>
    </row>
    <row r="325" spans="3:9" ht="20.100000000000001" customHeight="1" x14ac:dyDescent="0.25">
      <c r="H325" s="132"/>
      <c r="I325" s="132"/>
    </row>
    <row r="326" spans="3:9" ht="20.100000000000001" customHeight="1" x14ac:dyDescent="0.25">
      <c r="H326" s="132"/>
      <c r="I326" s="132"/>
    </row>
    <row r="327" spans="3:9" ht="20.100000000000001" customHeight="1" x14ac:dyDescent="0.25">
      <c r="H327" s="132"/>
      <c r="I327" s="132"/>
    </row>
    <row r="328" spans="3:9" ht="20.100000000000001" customHeight="1" x14ac:dyDescent="0.25">
      <c r="H328" s="132"/>
      <c r="I328" s="132"/>
    </row>
    <row r="329" spans="3:9" ht="20.100000000000001" customHeight="1" x14ac:dyDescent="0.25">
      <c r="H329" s="132"/>
      <c r="I329" s="132"/>
    </row>
    <row r="330" spans="3:9" ht="20.100000000000001" customHeight="1" x14ac:dyDescent="0.25">
      <c r="H330" s="132"/>
      <c r="I330" s="132"/>
    </row>
    <row r="331" spans="3:9" ht="20.100000000000001" customHeight="1" x14ac:dyDescent="0.25">
      <c r="H331" s="132"/>
      <c r="I331" s="132"/>
    </row>
    <row r="332" spans="3:9" ht="20.100000000000001" customHeight="1" x14ac:dyDescent="0.25">
      <c r="H332" s="132"/>
      <c r="I332" s="132"/>
    </row>
    <row r="333" spans="3:9" ht="20.100000000000001" customHeight="1" x14ac:dyDescent="0.25">
      <c r="H333" s="132"/>
      <c r="I333" s="132"/>
    </row>
    <row r="334" spans="3:9" ht="20.100000000000001" customHeight="1" x14ac:dyDescent="0.25">
      <c r="H334" s="132"/>
      <c r="I334" s="132"/>
    </row>
    <row r="335" spans="3:9" ht="20.100000000000001" customHeight="1" x14ac:dyDescent="0.25">
      <c r="H335" s="132"/>
      <c r="I335" s="132"/>
    </row>
    <row r="336" spans="3:9" ht="20.100000000000001" customHeight="1" x14ac:dyDescent="0.25">
      <c r="H336" s="132"/>
      <c r="I336" s="132"/>
    </row>
    <row r="337" spans="8:9" ht="20.100000000000001" customHeight="1" x14ac:dyDescent="0.25">
      <c r="H337" s="132"/>
      <c r="I337" s="132"/>
    </row>
    <row r="338" spans="8:9" ht="20.100000000000001" customHeight="1" x14ac:dyDescent="0.25">
      <c r="H338" s="132"/>
      <c r="I338" s="132"/>
    </row>
    <row r="339" spans="8:9" ht="20.100000000000001" customHeight="1" x14ac:dyDescent="0.25">
      <c r="H339" s="132"/>
      <c r="I339" s="132"/>
    </row>
    <row r="340" spans="8:9" ht="20.100000000000001" customHeight="1" x14ac:dyDescent="0.25">
      <c r="H340" s="132"/>
      <c r="I340" s="132"/>
    </row>
    <row r="341" spans="8:9" ht="20.100000000000001" customHeight="1" x14ac:dyDescent="0.25">
      <c r="H341" s="132"/>
      <c r="I341" s="132"/>
    </row>
    <row r="342" spans="8:9" ht="20.100000000000001" customHeight="1" x14ac:dyDescent="0.25">
      <c r="H342" s="132"/>
      <c r="I342" s="132"/>
    </row>
    <row r="343" spans="8:9" ht="20.100000000000001" customHeight="1" x14ac:dyDescent="0.25">
      <c r="H343" s="132"/>
      <c r="I343" s="132"/>
    </row>
    <row r="344" spans="8:9" ht="20.100000000000001" customHeight="1" x14ac:dyDescent="0.25">
      <c r="H344" s="132"/>
      <c r="I344" s="132"/>
    </row>
    <row r="345" spans="8:9" ht="20.100000000000001" customHeight="1" x14ac:dyDescent="0.25">
      <c r="H345" s="132"/>
      <c r="I345" s="132"/>
    </row>
    <row r="346" spans="8:9" ht="20.100000000000001" customHeight="1" x14ac:dyDescent="0.25">
      <c r="H346" s="132"/>
      <c r="I346" s="132"/>
    </row>
    <row r="347" spans="8:9" ht="20.100000000000001" customHeight="1" x14ac:dyDescent="0.25">
      <c r="H347" s="132"/>
      <c r="I347" s="132"/>
    </row>
    <row r="348" spans="8:9" ht="20.100000000000001" customHeight="1" x14ac:dyDescent="0.25">
      <c r="H348" s="132"/>
      <c r="I348" s="132"/>
    </row>
    <row r="349" spans="8:9" ht="20.100000000000001" customHeight="1" x14ac:dyDescent="0.25">
      <c r="H349" s="132"/>
      <c r="I349" s="132"/>
    </row>
    <row r="350" spans="8:9" ht="20.100000000000001" customHeight="1" x14ac:dyDescent="0.25">
      <c r="H350" s="132"/>
      <c r="I350" s="132"/>
    </row>
    <row r="351" spans="8:9" ht="20.100000000000001" customHeight="1" x14ac:dyDescent="0.25">
      <c r="H351" s="132"/>
      <c r="I351" s="132"/>
    </row>
    <row r="352" spans="8:9" ht="20.100000000000001" customHeight="1" x14ac:dyDescent="0.25">
      <c r="H352" s="132"/>
      <c r="I352" s="132"/>
    </row>
    <row r="353" spans="8:9" ht="20.100000000000001" customHeight="1" x14ac:dyDescent="0.25">
      <c r="H353" s="132"/>
      <c r="I353" s="132"/>
    </row>
    <row r="354" spans="8:9" ht="20.100000000000001" customHeight="1" x14ac:dyDescent="0.25">
      <c r="H354" s="132"/>
      <c r="I354" s="132"/>
    </row>
    <row r="355" spans="8:9" ht="20.100000000000001" customHeight="1" x14ac:dyDescent="0.25">
      <c r="H355" s="132"/>
      <c r="I355" s="132"/>
    </row>
    <row r="356" spans="8:9" ht="20.100000000000001" customHeight="1" x14ac:dyDescent="0.25">
      <c r="H356" s="132"/>
      <c r="I356" s="132"/>
    </row>
    <row r="357" spans="8:9" ht="20.100000000000001" customHeight="1" x14ac:dyDescent="0.25">
      <c r="H357" s="132"/>
      <c r="I357" s="132"/>
    </row>
    <row r="358" spans="8:9" ht="20.100000000000001" customHeight="1" x14ac:dyDescent="0.25">
      <c r="H358" s="132"/>
      <c r="I358" s="132"/>
    </row>
    <row r="359" spans="8:9" ht="20.100000000000001" customHeight="1" x14ac:dyDescent="0.25">
      <c r="H359" s="132"/>
      <c r="I359" s="132"/>
    </row>
    <row r="360" spans="8:9" ht="20.100000000000001" customHeight="1" x14ac:dyDescent="0.25">
      <c r="H360" s="132"/>
      <c r="I360" s="132"/>
    </row>
    <row r="361" spans="8:9" ht="20.100000000000001" customHeight="1" x14ac:dyDescent="0.25">
      <c r="H361" s="132"/>
      <c r="I361" s="132"/>
    </row>
    <row r="362" spans="8:9" ht="20.100000000000001" customHeight="1" x14ac:dyDescent="0.25">
      <c r="H362" s="132"/>
      <c r="I362" s="132"/>
    </row>
    <row r="363" spans="8:9" ht="20.100000000000001" customHeight="1" x14ac:dyDescent="0.25">
      <c r="H363" s="132"/>
      <c r="I363" s="132"/>
    </row>
    <row r="364" spans="8:9" ht="20.100000000000001" customHeight="1" x14ac:dyDescent="0.25">
      <c r="H364" s="132"/>
      <c r="I364" s="132"/>
    </row>
    <row r="365" spans="8:9" ht="20.100000000000001" customHeight="1" x14ac:dyDescent="0.25">
      <c r="H365" s="132"/>
      <c r="I365" s="132"/>
    </row>
    <row r="366" spans="8:9" ht="20.100000000000001" customHeight="1" x14ac:dyDescent="0.25">
      <c r="H366" s="132"/>
      <c r="I366" s="132"/>
    </row>
    <row r="367" spans="8:9" ht="20.100000000000001" customHeight="1" x14ac:dyDescent="0.25">
      <c r="H367" s="132"/>
      <c r="I367" s="132"/>
    </row>
    <row r="368" spans="8:9" ht="20.100000000000001" customHeight="1" x14ac:dyDescent="0.25">
      <c r="H368" s="132"/>
      <c r="I368" s="132"/>
    </row>
    <row r="369" spans="3:9" ht="20.100000000000001" customHeight="1" x14ac:dyDescent="0.25">
      <c r="H369" s="132"/>
      <c r="I369" s="132"/>
    </row>
    <row r="370" spans="3:9" ht="20.100000000000001" customHeight="1" x14ac:dyDescent="0.25">
      <c r="H370" s="132"/>
      <c r="I370" s="132"/>
    </row>
    <row r="371" spans="3:9" ht="20.100000000000001" customHeight="1" x14ac:dyDescent="0.25">
      <c r="H371" s="132"/>
      <c r="I371" s="132"/>
    </row>
    <row r="372" spans="3:9" ht="20.100000000000001" customHeight="1" x14ac:dyDescent="0.25">
      <c r="C372" s="91">
        <v>4</v>
      </c>
      <c r="H372" s="132"/>
      <c r="I372" s="132"/>
    </row>
    <row r="373" spans="3:9" ht="20.100000000000001" customHeight="1" x14ac:dyDescent="0.25">
      <c r="H373" s="132"/>
      <c r="I373" s="132"/>
    </row>
    <row r="374" spans="3:9" ht="20.100000000000001" customHeight="1" x14ac:dyDescent="0.25">
      <c r="H374" s="132"/>
      <c r="I374" s="132"/>
    </row>
    <row r="375" spans="3:9" ht="20.100000000000001" customHeight="1" x14ac:dyDescent="0.25">
      <c r="H375" s="132"/>
      <c r="I375" s="132"/>
    </row>
    <row r="376" spans="3:9" ht="20.100000000000001" customHeight="1" x14ac:dyDescent="0.25">
      <c r="H376" s="132"/>
      <c r="I376" s="132"/>
    </row>
    <row r="377" spans="3:9" ht="20.100000000000001" customHeight="1" x14ac:dyDescent="0.25">
      <c r="H377" s="132"/>
      <c r="I377" s="132"/>
    </row>
    <row r="378" spans="3:9" ht="20.100000000000001" customHeight="1" x14ac:dyDescent="0.25">
      <c r="H378" s="132"/>
      <c r="I378" s="132"/>
    </row>
    <row r="379" spans="3:9" ht="20.100000000000001" customHeight="1" x14ac:dyDescent="0.25">
      <c r="H379" s="132"/>
      <c r="I379" s="132"/>
    </row>
    <row r="380" spans="3:9" ht="20.100000000000001" customHeight="1" x14ac:dyDescent="0.25">
      <c r="H380" s="132"/>
      <c r="I380" s="132"/>
    </row>
    <row r="381" spans="3:9" ht="20.100000000000001" customHeight="1" x14ac:dyDescent="0.25">
      <c r="H381" s="132"/>
      <c r="I381" s="132"/>
    </row>
    <row r="382" spans="3:9" ht="20.100000000000001" customHeight="1" x14ac:dyDescent="0.25">
      <c r="H382" s="132"/>
      <c r="I382" s="132"/>
    </row>
    <row r="383" spans="3:9" ht="20.100000000000001" customHeight="1" x14ac:dyDescent="0.25">
      <c r="H383" s="132"/>
      <c r="I383" s="132"/>
    </row>
    <row r="384" spans="3:9" ht="20.100000000000001" customHeight="1" x14ac:dyDescent="0.25">
      <c r="H384" s="132"/>
      <c r="I384" s="132"/>
    </row>
    <row r="385" spans="8:9" ht="20.100000000000001" customHeight="1" x14ac:dyDescent="0.25">
      <c r="H385" s="132"/>
      <c r="I385" s="132"/>
    </row>
    <row r="386" spans="8:9" ht="20.100000000000001" customHeight="1" x14ac:dyDescent="0.25">
      <c r="H386" s="132"/>
      <c r="I386" s="132"/>
    </row>
    <row r="387" spans="8:9" ht="20.100000000000001" customHeight="1" x14ac:dyDescent="0.25">
      <c r="H387" s="132"/>
      <c r="I387" s="132"/>
    </row>
    <row r="388" spans="8:9" ht="20.100000000000001" customHeight="1" x14ac:dyDescent="0.25">
      <c r="H388" s="132"/>
      <c r="I388" s="132"/>
    </row>
    <row r="389" spans="8:9" ht="20.100000000000001" customHeight="1" x14ac:dyDescent="0.25">
      <c r="H389" s="132"/>
      <c r="I389" s="132"/>
    </row>
    <row r="390" spans="8:9" ht="20.100000000000001" customHeight="1" x14ac:dyDescent="0.25">
      <c r="H390" s="132"/>
      <c r="I390" s="132"/>
    </row>
    <row r="391" spans="8:9" ht="20.100000000000001" customHeight="1" x14ac:dyDescent="0.25">
      <c r="H391" s="132"/>
      <c r="I391" s="132"/>
    </row>
    <row r="392" spans="8:9" ht="20.100000000000001" customHeight="1" x14ac:dyDescent="0.25">
      <c r="H392" s="132"/>
      <c r="I392" s="132"/>
    </row>
    <row r="393" spans="8:9" ht="20.100000000000001" customHeight="1" x14ac:dyDescent="0.25">
      <c r="H393" s="132"/>
      <c r="I393" s="132"/>
    </row>
    <row r="394" spans="8:9" ht="20.100000000000001" customHeight="1" x14ac:dyDescent="0.25">
      <c r="H394" s="132"/>
      <c r="I394" s="132"/>
    </row>
    <row r="395" spans="8:9" ht="20.100000000000001" customHeight="1" x14ac:dyDescent="0.25">
      <c r="H395" s="132"/>
      <c r="I395" s="132"/>
    </row>
    <row r="396" spans="8:9" ht="20.100000000000001" customHeight="1" x14ac:dyDescent="0.25">
      <c r="H396" s="132"/>
      <c r="I396" s="132"/>
    </row>
    <row r="397" spans="8:9" ht="20.100000000000001" customHeight="1" x14ac:dyDescent="0.25">
      <c r="H397" s="132"/>
      <c r="I397" s="132"/>
    </row>
    <row r="398" spans="8:9" ht="20.100000000000001" customHeight="1" x14ac:dyDescent="0.25">
      <c r="H398" s="132"/>
      <c r="I398" s="132"/>
    </row>
    <row r="399" spans="8:9" ht="20.100000000000001" customHeight="1" x14ac:dyDescent="0.25">
      <c r="H399" s="132"/>
      <c r="I399" s="132"/>
    </row>
    <row r="400" spans="8:9" ht="20.100000000000001" customHeight="1" x14ac:dyDescent="0.25">
      <c r="H400" s="132"/>
      <c r="I400" s="132"/>
    </row>
    <row r="401" spans="8:9" ht="20.100000000000001" customHeight="1" x14ac:dyDescent="0.25">
      <c r="H401" s="132"/>
      <c r="I401" s="132"/>
    </row>
    <row r="402" spans="8:9" ht="20.100000000000001" customHeight="1" x14ac:dyDescent="0.25">
      <c r="H402" s="132"/>
      <c r="I402" s="132"/>
    </row>
    <row r="403" spans="8:9" ht="20.100000000000001" customHeight="1" x14ac:dyDescent="0.25">
      <c r="H403" s="132"/>
      <c r="I403" s="132"/>
    </row>
    <row r="404" spans="8:9" ht="20.100000000000001" customHeight="1" x14ac:dyDescent="0.25">
      <c r="H404" s="132"/>
      <c r="I404" s="132"/>
    </row>
    <row r="405" spans="8:9" ht="20.100000000000001" customHeight="1" x14ac:dyDescent="0.25">
      <c r="H405" s="132"/>
      <c r="I405" s="132"/>
    </row>
    <row r="406" spans="8:9" ht="20.100000000000001" customHeight="1" x14ac:dyDescent="0.25">
      <c r="H406" s="132"/>
      <c r="I406" s="132"/>
    </row>
    <row r="407" spans="8:9" ht="20.100000000000001" customHeight="1" x14ac:dyDescent="0.25">
      <c r="H407" s="132"/>
      <c r="I407" s="132"/>
    </row>
    <row r="408" spans="8:9" ht="20.100000000000001" customHeight="1" x14ac:dyDescent="0.25">
      <c r="H408" s="132"/>
      <c r="I408" s="132"/>
    </row>
    <row r="409" spans="8:9" ht="20.100000000000001" customHeight="1" x14ac:dyDescent="0.25">
      <c r="H409" s="132"/>
      <c r="I409" s="132"/>
    </row>
    <row r="410" spans="8:9" ht="20.100000000000001" customHeight="1" x14ac:dyDescent="0.25">
      <c r="H410" s="132"/>
      <c r="I410" s="132"/>
    </row>
    <row r="411" spans="8:9" ht="20.100000000000001" customHeight="1" x14ac:dyDescent="0.25">
      <c r="H411" s="132"/>
      <c r="I411" s="132"/>
    </row>
    <row r="412" spans="8:9" ht="20.100000000000001" customHeight="1" x14ac:dyDescent="0.25">
      <c r="H412" s="132"/>
      <c r="I412" s="132"/>
    </row>
    <row r="413" spans="8:9" ht="20.100000000000001" customHeight="1" x14ac:dyDescent="0.25">
      <c r="H413" s="132"/>
      <c r="I413" s="132"/>
    </row>
    <row r="414" spans="8:9" ht="20.100000000000001" customHeight="1" x14ac:dyDescent="0.25">
      <c r="H414" s="132"/>
      <c r="I414" s="132"/>
    </row>
    <row r="415" spans="8:9" ht="20.100000000000001" customHeight="1" x14ac:dyDescent="0.25">
      <c r="H415" s="132"/>
      <c r="I415" s="132"/>
    </row>
    <row r="416" spans="8:9" ht="20.100000000000001" customHeight="1" x14ac:dyDescent="0.25">
      <c r="H416" s="132"/>
      <c r="I416" s="132"/>
    </row>
    <row r="417" spans="3:9" ht="20.100000000000001" customHeight="1" x14ac:dyDescent="0.25">
      <c r="H417" s="132"/>
      <c r="I417" s="132"/>
    </row>
    <row r="418" spans="3:9" ht="20.100000000000001" customHeight="1" x14ac:dyDescent="0.25">
      <c r="H418" s="132"/>
      <c r="I418" s="132"/>
    </row>
    <row r="419" spans="3:9" ht="20.100000000000001" customHeight="1" x14ac:dyDescent="0.25">
      <c r="H419" s="132"/>
      <c r="I419" s="132"/>
    </row>
    <row r="420" spans="3:9" ht="20.100000000000001" customHeight="1" x14ac:dyDescent="0.25">
      <c r="H420" s="132"/>
      <c r="I420" s="132"/>
    </row>
    <row r="421" spans="3:9" ht="20.100000000000001" customHeight="1" x14ac:dyDescent="0.25">
      <c r="H421" s="132"/>
      <c r="I421" s="132"/>
    </row>
    <row r="422" spans="3:9" ht="20.100000000000001" customHeight="1" x14ac:dyDescent="0.25">
      <c r="C422" s="91">
        <v>4</v>
      </c>
      <c r="H422" s="132"/>
      <c r="I422" s="132"/>
    </row>
    <row r="423" spans="3:9" ht="20.100000000000001" customHeight="1" x14ac:dyDescent="0.25">
      <c r="H423" s="132"/>
      <c r="I423" s="132"/>
    </row>
    <row r="424" spans="3:9" ht="20.100000000000001" customHeight="1" x14ac:dyDescent="0.25">
      <c r="H424" s="132"/>
      <c r="I424" s="132"/>
    </row>
    <row r="425" spans="3:9" ht="20.100000000000001" customHeight="1" x14ac:dyDescent="0.25">
      <c r="H425" s="132"/>
      <c r="I425" s="132"/>
    </row>
    <row r="426" spans="3:9" ht="20.100000000000001" customHeight="1" x14ac:dyDescent="0.25">
      <c r="H426" s="132"/>
      <c r="I426" s="132"/>
    </row>
    <row r="427" spans="3:9" ht="20.100000000000001" customHeight="1" x14ac:dyDescent="0.25">
      <c r="H427" s="132"/>
      <c r="I427" s="132"/>
    </row>
    <row r="428" spans="3:9" ht="20.100000000000001" customHeight="1" x14ac:dyDescent="0.25">
      <c r="H428" s="132"/>
      <c r="I428" s="132"/>
    </row>
    <row r="429" spans="3:9" ht="20.100000000000001" customHeight="1" x14ac:dyDescent="0.25">
      <c r="H429" s="132"/>
      <c r="I429" s="132"/>
    </row>
    <row r="430" spans="3:9" ht="20.100000000000001" customHeight="1" x14ac:dyDescent="0.25">
      <c r="H430" s="132"/>
      <c r="I430" s="132"/>
    </row>
    <row r="431" spans="3:9" ht="20.100000000000001" customHeight="1" x14ac:dyDescent="0.25">
      <c r="H431" s="132"/>
      <c r="I431" s="132"/>
    </row>
    <row r="432" spans="3:9" ht="20.100000000000001" customHeight="1" x14ac:dyDescent="0.25">
      <c r="H432" s="132"/>
      <c r="I432" s="132"/>
    </row>
    <row r="433" spans="8:9" ht="20.100000000000001" customHeight="1" x14ac:dyDescent="0.25">
      <c r="H433" s="132"/>
      <c r="I433" s="132"/>
    </row>
    <row r="434" spans="8:9" ht="20.100000000000001" customHeight="1" x14ac:dyDescent="0.25">
      <c r="H434" s="132"/>
      <c r="I434" s="132"/>
    </row>
    <row r="435" spans="8:9" ht="20.100000000000001" customHeight="1" x14ac:dyDescent="0.25">
      <c r="H435" s="132"/>
      <c r="I435" s="132"/>
    </row>
    <row r="436" spans="8:9" ht="20.100000000000001" customHeight="1" x14ac:dyDescent="0.25">
      <c r="H436" s="132"/>
      <c r="I436" s="132"/>
    </row>
    <row r="437" spans="8:9" ht="20.100000000000001" customHeight="1" x14ac:dyDescent="0.25">
      <c r="H437" s="132"/>
      <c r="I437" s="132"/>
    </row>
    <row r="438" spans="8:9" ht="20.100000000000001" customHeight="1" x14ac:dyDescent="0.25">
      <c r="H438" s="132"/>
      <c r="I438" s="132"/>
    </row>
    <row r="439" spans="8:9" ht="20.100000000000001" customHeight="1" x14ac:dyDescent="0.25">
      <c r="H439" s="132"/>
      <c r="I439" s="132"/>
    </row>
    <row r="440" spans="8:9" ht="20.100000000000001" customHeight="1" x14ac:dyDescent="0.25">
      <c r="H440" s="132"/>
      <c r="I440" s="132"/>
    </row>
    <row r="441" spans="8:9" ht="20.100000000000001" customHeight="1" x14ac:dyDescent="0.25">
      <c r="H441" s="132"/>
      <c r="I441" s="132"/>
    </row>
    <row r="442" spans="8:9" ht="20.100000000000001" customHeight="1" x14ac:dyDescent="0.25">
      <c r="H442" s="132"/>
      <c r="I442" s="132"/>
    </row>
    <row r="443" spans="8:9" ht="20.100000000000001" customHeight="1" x14ac:dyDescent="0.25">
      <c r="H443" s="132"/>
      <c r="I443" s="132"/>
    </row>
    <row r="444" spans="8:9" ht="20.100000000000001" customHeight="1" x14ac:dyDescent="0.25">
      <c r="H444" s="132"/>
      <c r="I444" s="132"/>
    </row>
    <row r="445" spans="8:9" ht="20.100000000000001" customHeight="1" x14ac:dyDescent="0.25">
      <c r="H445" s="132"/>
      <c r="I445" s="132"/>
    </row>
    <row r="446" spans="8:9" ht="20.100000000000001" customHeight="1" x14ac:dyDescent="0.25">
      <c r="H446" s="132"/>
      <c r="I446" s="132"/>
    </row>
    <row r="447" spans="8:9" ht="20.100000000000001" customHeight="1" x14ac:dyDescent="0.25">
      <c r="H447" s="132"/>
      <c r="I447" s="132"/>
    </row>
    <row r="448" spans="8:9" ht="20.100000000000001" customHeight="1" x14ac:dyDescent="0.25">
      <c r="H448" s="132"/>
      <c r="I448" s="132"/>
    </row>
    <row r="449" spans="8:9" ht="20.100000000000001" customHeight="1" x14ac:dyDescent="0.25">
      <c r="H449" s="132"/>
      <c r="I449" s="132"/>
    </row>
    <row r="450" spans="8:9" ht="20.100000000000001" customHeight="1" x14ac:dyDescent="0.25">
      <c r="H450" s="132"/>
      <c r="I450" s="132"/>
    </row>
    <row r="451" spans="8:9" ht="20.100000000000001" customHeight="1" x14ac:dyDescent="0.25">
      <c r="H451" s="132"/>
      <c r="I451" s="132"/>
    </row>
    <row r="452" spans="8:9" ht="20.100000000000001" customHeight="1" x14ac:dyDescent="0.25">
      <c r="H452" s="132"/>
      <c r="I452" s="132"/>
    </row>
    <row r="453" spans="8:9" ht="20.100000000000001" customHeight="1" x14ac:dyDescent="0.25">
      <c r="H453" s="132"/>
      <c r="I453" s="132"/>
    </row>
    <row r="454" spans="8:9" ht="20.100000000000001" customHeight="1" x14ac:dyDescent="0.25">
      <c r="H454" s="132"/>
      <c r="I454" s="132"/>
    </row>
    <row r="455" spans="8:9" ht="20.100000000000001" customHeight="1" x14ac:dyDescent="0.25">
      <c r="H455" s="132"/>
      <c r="I455" s="132"/>
    </row>
    <row r="456" spans="8:9" ht="20.100000000000001" customHeight="1" x14ac:dyDescent="0.25">
      <c r="H456" s="132"/>
      <c r="I456" s="132"/>
    </row>
    <row r="457" spans="8:9" ht="20.100000000000001" customHeight="1" x14ac:dyDescent="0.25">
      <c r="H457" s="132"/>
      <c r="I457" s="132"/>
    </row>
    <row r="458" spans="8:9" ht="20.100000000000001" customHeight="1" x14ac:dyDescent="0.25">
      <c r="H458" s="132"/>
      <c r="I458" s="132"/>
    </row>
    <row r="459" spans="8:9" ht="20.100000000000001" customHeight="1" x14ac:dyDescent="0.25">
      <c r="H459" s="132"/>
      <c r="I459" s="132"/>
    </row>
    <row r="460" spans="8:9" ht="20.100000000000001" customHeight="1" x14ac:dyDescent="0.25">
      <c r="H460" s="132"/>
      <c r="I460" s="132"/>
    </row>
    <row r="461" spans="8:9" ht="20.100000000000001" customHeight="1" x14ac:dyDescent="0.25">
      <c r="H461" s="132"/>
      <c r="I461" s="132"/>
    </row>
    <row r="462" spans="8:9" ht="20.100000000000001" customHeight="1" x14ac:dyDescent="0.25">
      <c r="H462" s="132"/>
      <c r="I462" s="132"/>
    </row>
    <row r="463" spans="8:9" ht="20.100000000000001" customHeight="1" x14ac:dyDescent="0.25">
      <c r="H463" s="132"/>
      <c r="I463" s="132"/>
    </row>
    <row r="464" spans="8:9" ht="20.100000000000001" customHeight="1" x14ac:dyDescent="0.25">
      <c r="H464" s="132"/>
      <c r="I464" s="132"/>
    </row>
    <row r="465" spans="3:9" ht="20.100000000000001" customHeight="1" x14ac:dyDescent="0.25">
      <c r="H465" s="132"/>
      <c r="I465" s="132"/>
    </row>
    <row r="466" spans="3:9" ht="20.100000000000001" customHeight="1" x14ac:dyDescent="0.25">
      <c r="H466" s="132"/>
      <c r="I466" s="132"/>
    </row>
    <row r="467" spans="3:9" ht="20.100000000000001" customHeight="1" x14ac:dyDescent="0.25">
      <c r="H467" s="132"/>
      <c r="I467" s="132"/>
    </row>
    <row r="468" spans="3:9" ht="20.100000000000001" customHeight="1" x14ac:dyDescent="0.25">
      <c r="H468" s="132"/>
      <c r="I468" s="132"/>
    </row>
    <row r="469" spans="3:9" ht="20.100000000000001" customHeight="1" x14ac:dyDescent="0.25">
      <c r="H469" s="132"/>
      <c r="I469" s="132"/>
    </row>
    <row r="470" spans="3:9" ht="20.100000000000001" customHeight="1" x14ac:dyDescent="0.25">
      <c r="H470" s="132"/>
      <c r="I470" s="132"/>
    </row>
    <row r="471" spans="3:9" ht="20.100000000000001" customHeight="1" x14ac:dyDescent="0.25">
      <c r="H471" s="132"/>
      <c r="I471" s="132"/>
    </row>
    <row r="472" spans="3:9" ht="20.100000000000001" customHeight="1" x14ac:dyDescent="0.25">
      <c r="C472" s="91">
        <v>4</v>
      </c>
      <c r="H472" s="132"/>
      <c r="I472" s="132"/>
    </row>
    <row r="473" spans="3:9" ht="20.100000000000001" customHeight="1" x14ac:dyDescent="0.25">
      <c r="H473" s="132"/>
      <c r="I473" s="132"/>
    </row>
    <row r="474" spans="3:9" ht="20.100000000000001" customHeight="1" x14ac:dyDescent="0.25">
      <c r="H474" s="132"/>
      <c r="I474" s="132"/>
    </row>
    <row r="475" spans="3:9" ht="20.100000000000001" customHeight="1" x14ac:dyDescent="0.25">
      <c r="H475" s="132"/>
      <c r="I475" s="132"/>
    </row>
    <row r="476" spans="3:9" ht="20.100000000000001" customHeight="1" x14ac:dyDescent="0.25">
      <c r="H476" s="132"/>
      <c r="I476" s="132"/>
    </row>
    <row r="477" spans="3:9" ht="20.100000000000001" customHeight="1" x14ac:dyDescent="0.25">
      <c r="H477" s="132"/>
      <c r="I477" s="132"/>
    </row>
    <row r="478" spans="3:9" ht="20.100000000000001" customHeight="1" x14ac:dyDescent="0.25">
      <c r="H478" s="132"/>
      <c r="I478" s="132"/>
    </row>
    <row r="479" spans="3:9" ht="20.100000000000001" customHeight="1" x14ac:dyDescent="0.25">
      <c r="H479" s="132"/>
      <c r="I479" s="132"/>
    </row>
    <row r="480" spans="3:9" ht="20.100000000000001" customHeight="1" x14ac:dyDescent="0.25">
      <c r="H480" s="132"/>
      <c r="I480" s="132"/>
    </row>
    <row r="481" spans="8:9" ht="20.100000000000001" customHeight="1" x14ac:dyDescent="0.25">
      <c r="H481" s="132"/>
      <c r="I481" s="132"/>
    </row>
    <row r="482" spans="8:9" ht="20.100000000000001" customHeight="1" x14ac:dyDescent="0.25">
      <c r="H482" s="132"/>
      <c r="I482" s="132"/>
    </row>
    <row r="483" spans="8:9" ht="20.100000000000001" customHeight="1" x14ac:dyDescent="0.25">
      <c r="H483" s="132"/>
      <c r="I483" s="132"/>
    </row>
    <row r="484" spans="8:9" ht="20.100000000000001" customHeight="1" x14ac:dyDescent="0.25">
      <c r="H484" s="132"/>
      <c r="I484" s="132"/>
    </row>
    <row r="485" spans="8:9" ht="20.100000000000001" customHeight="1" x14ac:dyDescent="0.25">
      <c r="H485" s="132"/>
      <c r="I485" s="132"/>
    </row>
    <row r="486" spans="8:9" ht="20.100000000000001" customHeight="1" x14ac:dyDescent="0.25">
      <c r="H486" s="132"/>
      <c r="I486" s="132"/>
    </row>
    <row r="487" spans="8:9" ht="20.100000000000001" customHeight="1" x14ac:dyDescent="0.25">
      <c r="H487" s="132"/>
      <c r="I487" s="132"/>
    </row>
    <row r="488" spans="8:9" ht="20.100000000000001" customHeight="1" x14ac:dyDescent="0.25">
      <c r="H488" s="132"/>
      <c r="I488" s="132"/>
    </row>
    <row r="489" spans="8:9" ht="20.100000000000001" customHeight="1" x14ac:dyDescent="0.25">
      <c r="H489" s="132"/>
      <c r="I489" s="132"/>
    </row>
    <row r="490" spans="8:9" ht="20.100000000000001" customHeight="1" x14ac:dyDescent="0.25">
      <c r="H490" s="132"/>
      <c r="I490" s="132"/>
    </row>
    <row r="491" spans="8:9" ht="20.100000000000001" customHeight="1" x14ac:dyDescent="0.25">
      <c r="H491" s="132"/>
      <c r="I491" s="132"/>
    </row>
    <row r="492" spans="8:9" ht="20.100000000000001" customHeight="1" x14ac:dyDescent="0.25">
      <c r="H492" s="132"/>
      <c r="I492" s="132"/>
    </row>
    <row r="493" spans="8:9" ht="20.100000000000001" customHeight="1" x14ac:dyDescent="0.25">
      <c r="H493" s="132"/>
      <c r="I493" s="132"/>
    </row>
    <row r="494" spans="8:9" ht="20.100000000000001" customHeight="1" x14ac:dyDescent="0.25">
      <c r="H494" s="132"/>
      <c r="I494" s="132"/>
    </row>
    <row r="495" spans="8:9" ht="20.100000000000001" customHeight="1" x14ac:dyDescent="0.25">
      <c r="H495" s="132"/>
      <c r="I495" s="132"/>
    </row>
    <row r="496" spans="8:9" ht="20.100000000000001" customHeight="1" x14ac:dyDescent="0.25">
      <c r="H496" s="132"/>
      <c r="I496" s="132"/>
    </row>
    <row r="497" spans="8:9" ht="20.100000000000001" customHeight="1" x14ac:dyDescent="0.25">
      <c r="H497" s="132"/>
      <c r="I497" s="132"/>
    </row>
    <row r="498" spans="8:9" ht="20.100000000000001" customHeight="1" x14ac:dyDescent="0.25">
      <c r="H498" s="132"/>
      <c r="I498" s="132"/>
    </row>
    <row r="499" spans="8:9" ht="20.100000000000001" customHeight="1" x14ac:dyDescent="0.25">
      <c r="H499" s="132"/>
      <c r="I499" s="132"/>
    </row>
    <row r="500" spans="8:9" ht="20.100000000000001" customHeight="1" x14ac:dyDescent="0.25">
      <c r="H500" s="132"/>
      <c r="I500" s="132"/>
    </row>
    <row r="501" spans="8:9" ht="20.100000000000001" customHeight="1" x14ac:dyDescent="0.25">
      <c r="H501" s="132"/>
      <c r="I501" s="132"/>
    </row>
    <row r="502" spans="8:9" ht="20.100000000000001" customHeight="1" x14ac:dyDescent="0.25">
      <c r="H502" s="132"/>
      <c r="I502" s="132"/>
    </row>
    <row r="503" spans="8:9" ht="20.100000000000001" customHeight="1" x14ac:dyDescent="0.25">
      <c r="H503" s="132"/>
      <c r="I503" s="132"/>
    </row>
    <row r="504" spans="8:9" ht="20.100000000000001" customHeight="1" x14ac:dyDescent="0.25">
      <c r="H504" s="132"/>
      <c r="I504" s="132"/>
    </row>
    <row r="505" spans="8:9" ht="20.100000000000001" customHeight="1" x14ac:dyDescent="0.25">
      <c r="H505" s="132"/>
      <c r="I505" s="132"/>
    </row>
    <row r="506" spans="8:9" ht="20.100000000000001" customHeight="1" x14ac:dyDescent="0.25">
      <c r="H506" s="132"/>
      <c r="I506" s="132"/>
    </row>
    <row r="507" spans="8:9" ht="20.100000000000001" customHeight="1" x14ac:dyDescent="0.25">
      <c r="H507" s="132"/>
      <c r="I507" s="132"/>
    </row>
    <row r="508" spans="8:9" ht="20.100000000000001" customHeight="1" x14ac:dyDescent="0.25">
      <c r="H508" s="132"/>
      <c r="I508" s="132"/>
    </row>
    <row r="509" spans="8:9" ht="20.100000000000001" customHeight="1" x14ac:dyDescent="0.25">
      <c r="H509" s="132"/>
      <c r="I509" s="132"/>
    </row>
    <row r="510" spans="8:9" ht="20.100000000000001" customHeight="1" x14ac:dyDescent="0.25">
      <c r="H510" s="132"/>
      <c r="I510" s="132"/>
    </row>
    <row r="511" spans="8:9" ht="20.100000000000001" customHeight="1" x14ac:dyDescent="0.25">
      <c r="H511" s="132"/>
      <c r="I511" s="132"/>
    </row>
    <row r="512" spans="8:9" ht="20.100000000000001" customHeight="1" x14ac:dyDescent="0.25">
      <c r="H512" s="132"/>
      <c r="I512" s="132"/>
    </row>
    <row r="513" spans="3:9" ht="20.100000000000001" customHeight="1" x14ac:dyDescent="0.25">
      <c r="H513" s="132"/>
      <c r="I513" s="132"/>
    </row>
    <row r="514" spans="3:9" ht="20.100000000000001" customHeight="1" x14ac:dyDescent="0.25">
      <c r="H514" s="132"/>
      <c r="I514" s="132"/>
    </row>
    <row r="515" spans="3:9" ht="20.100000000000001" customHeight="1" x14ac:dyDescent="0.25">
      <c r="H515" s="132"/>
      <c r="I515" s="132"/>
    </row>
    <row r="516" spans="3:9" ht="20.100000000000001" customHeight="1" x14ac:dyDescent="0.25">
      <c r="H516" s="132"/>
      <c r="I516" s="132"/>
    </row>
    <row r="517" spans="3:9" ht="20.100000000000001" customHeight="1" x14ac:dyDescent="0.25">
      <c r="H517" s="132"/>
      <c r="I517" s="132"/>
    </row>
    <row r="518" spans="3:9" ht="20.100000000000001" customHeight="1" x14ac:dyDescent="0.25">
      <c r="H518" s="132"/>
      <c r="I518" s="132"/>
    </row>
    <row r="519" spans="3:9" ht="20.100000000000001" customHeight="1" x14ac:dyDescent="0.25">
      <c r="H519" s="132"/>
      <c r="I519" s="132"/>
    </row>
    <row r="520" spans="3:9" ht="20.100000000000001" customHeight="1" x14ac:dyDescent="0.25">
      <c r="H520" s="132"/>
      <c r="I520" s="132"/>
    </row>
    <row r="521" spans="3:9" ht="20.100000000000001" customHeight="1" x14ac:dyDescent="0.25">
      <c r="H521" s="132"/>
      <c r="I521" s="132"/>
    </row>
    <row r="522" spans="3:9" ht="20.100000000000001" customHeight="1" x14ac:dyDescent="0.25">
      <c r="C522" s="91">
        <v>5</v>
      </c>
      <c r="H522" s="132"/>
      <c r="I522" s="132"/>
    </row>
    <row r="523" spans="3:9" ht="20.100000000000001" customHeight="1" x14ac:dyDescent="0.25">
      <c r="H523" s="132"/>
      <c r="I523" s="132"/>
    </row>
    <row r="524" spans="3:9" ht="20.100000000000001" customHeight="1" x14ac:dyDescent="0.25">
      <c r="H524" s="132"/>
      <c r="I524" s="132"/>
    </row>
    <row r="525" spans="3:9" ht="20.100000000000001" customHeight="1" x14ac:dyDescent="0.25">
      <c r="H525" s="132"/>
      <c r="I525" s="132"/>
    </row>
    <row r="526" spans="3:9" ht="20.100000000000001" customHeight="1" x14ac:dyDescent="0.25">
      <c r="H526" s="132"/>
      <c r="I526" s="132"/>
    </row>
    <row r="527" spans="3:9" ht="20.100000000000001" customHeight="1" x14ac:dyDescent="0.25">
      <c r="H527" s="132"/>
      <c r="I527" s="132"/>
    </row>
    <row r="528" spans="3:9" ht="20.100000000000001" customHeight="1" x14ac:dyDescent="0.25">
      <c r="H528" s="132"/>
      <c r="I528" s="132"/>
    </row>
    <row r="529" spans="8:9" ht="20.100000000000001" customHeight="1" x14ac:dyDescent="0.25">
      <c r="H529" s="132"/>
      <c r="I529" s="132"/>
    </row>
    <row r="530" spans="8:9" ht="20.100000000000001" customHeight="1" x14ac:dyDescent="0.25">
      <c r="H530" s="132"/>
      <c r="I530" s="132"/>
    </row>
    <row r="531" spans="8:9" ht="20.100000000000001" customHeight="1" x14ac:dyDescent="0.25">
      <c r="H531" s="132"/>
      <c r="I531" s="132"/>
    </row>
    <row r="532" spans="8:9" ht="20.100000000000001" customHeight="1" x14ac:dyDescent="0.25">
      <c r="H532" s="132"/>
      <c r="I532" s="132"/>
    </row>
    <row r="533" spans="8:9" ht="20.100000000000001" customHeight="1" x14ac:dyDescent="0.25">
      <c r="H533" s="132"/>
      <c r="I533" s="132"/>
    </row>
    <row r="534" spans="8:9" ht="20.100000000000001" customHeight="1" x14ac:dyDescent="0.25">
      <c r="H534" s="132"/>
      <c r="I534" s="132"/>
    </row>
    <row r="535" spans="8:9" ht="20.100000000000001" customHeight="1" x14ac:dyDescent="0.25">
      <c r="H535" s="132"/>
      <c r="I535" s="132"/>
    </row>
    <row r="536" spans="8:9" ht="20.100000000000001" customHeight="1" x14ac:dyDescent="0.25">
      <c r="H536" s="132"/>
      <c r="I536" s="132"/>
    </row>
    <row r="537" spans="8:9" ht="20.100000000000001" customHeight="1" x14ac:dyDescent="0.25">
      <c r="H537" s="132"/>
      <c r="I537" s="132"/>
    </row>
    <row r="538" spans="8:9" ht="20.100000000000001" customHeight="1" x14ac:dyDescent="0.25">
      <c r="H538" s="132"/>
      <c r="I538" s="132"/>
    </row>
    <row r="539" spans="8:9" ht="20.100000000000001" customHeight="1" x14ac:dyDescent="0.25">
      <c r="H539" s="132"/>
      <c r="I539" s="132"/>
    </row>
    <row r="540" spans="8:9" ht="20.100000000000001" customHeight="1" x14ac:dyDescent="0.25">
      <c r="H540" s="132"/>
      <c r="I540" s="132"/>
    </row>
    <row r="541" spans="8:9" ht="20.100000000000001" customHeight="1" x14ac:dyDescent="0.25">
      <c r="H541" s="132"/>
      <c r="I541" s="132"/>
    </row>
    <row r="542" spans="8:9" ht="20.100000000000001" customHeight="1" x14ac:dyDescent="0.25">
      <c r="H542" s="132"/>
      <c r="I542" s="132"/>
    </row>
    <row r="543" spans="8:9" ht="20.100000000000001" customHeight="1" x14ac:dyDescent="0.25">
      <c r="H543" s="132"/>
      <c r="I543" s="132"/>
    </row>
    <row r="544" spans="8:9" ht="20.100000000000001" customHeight="1" x14ac:dyDescent="0.25">
      <c r="H544" s="132"/>
      <c r="I544" s="132"/>
    </row>
    <row r="545" spans="8:9" ht="20.100000000000001" customHeight="1" x14ac:dyDescent="0.25">
      <c r="H545" s="132"/>
      <c r="I545" s="132"/>
    </row>
    <row r="546" spans="8:9" ht="20.100000000000001" customHeight="1" x14ac:dyDescent="0.25">
      <c r="H546" s="132"/>
      <c r="I546" s="132"/>
    </row>
    <row r="547" spans="8:9" ht="20.100000000000001" customHeight="1" x14ac:dyDescent="0.25">
      <c r="H547" s="132"/>
      <c r="I547" s="132"/>
    </row>
    <row r="548" spans="8:9" ht="20.100000000000001" customHeight="1" x14ac:dyDescent="0.25">
      <c r="H548" s="132"/>
      <c r="I548" s="132"/>
    </row>
    <row r="549" spans="8:9" ht="20.100000000000001" customHeight="1" x14ac:dyDescent="0.25">
      <c r="H549" s="132"/>
      <c r="I549" s="132"/>
    </row>
    <row r="550" spans="8:9" ht="20.100000000000001" customHeight="1" x14ac:dyDescent="0.25">
      <c r="H550" s="132"/>
      <c r="I550" s="132"/>
    </row>
    <row r="551" spans="8:9" ht="20.100000000000001" customHeight="1" x14ac:dyDescent="0.25">
      <c r="H551" s="132"/>
      <c r="I551" s="132"/>
    </row>
    <row r="552" spans="8:9" ht="20.100000000000001" customHeight="1" x14ac:dyDescent="0.25">
      <c r="H552" s="132"/>
      <c r="I552" s="132"/>
    </row>
    <row r="553" spans="8:9" ht="20.100000000000001" customHeight="1" x14ac:dyDescent="0.25">
      <c r="H553" s="132"/>
      <c r="I553" s="132"/>
    </row>
    <row r="554" spans="8:9" ht="20.100000000000001" customHeight="1" x14ac:dyDescent="0.25">
      <c r="H554" s="132"/>
      <c r="I554" s="132"/>
    </row>
    <row r="555" spans="8:9" ht="20.100000000000001" customHeight="1" x14ac:dyDescent="0.25">
      <c r="H555" s="132"/>
      <c r="I555" s="132"/>
    </row>
    <row r="556" spans="8:9" ht="20.100000000000001" customHeight="1" x14ac:dyDescent="0.25">
      <c r="H556" s="132"/>
      <c r="I556" s="132"/>
    </row>
    <row r="557" spans="8:9" ht="20.100000000000001" customHeight="1" x14ac:dyDescent="0.25">
      <c r="H557" s="132"/>
      <c r="I557" s="132"/>
    </row>
    <row r="558" spans="8:9" ht="20.100000000000001" customHeight="1" x14ac:dyDescent="0.25">
      <c r="H558" s="132"/>
      <c r="I558" s="132"/>
    </row>
    <row r="559" spans="8:9" ht="20.100000000000001" customHeight="1" x14ac:dyDescent="0.25">
      <c r="H559" s="132"/>
      <c r="I559" s="132"/>
    </row>
    <row r="560" spans="8:9" ht="20.100000000000001" customHeight="1" x14ac:dyDescent="0.25">
      <c r="H560" s="132"/>
      <c r="I560" s="132"/>
    </row>
    <row r="561" spans="3:9" ht="20.100000000000001" customHeight="1" x14ac:dyDescent="0.25">
      <c r="H561" s="132"/>
      <c r="I561" s="132"/>
    </row>
    <row r="562" spans="3:9" ht="20.100000000000001" customHeight="1" x14ac:dyDescent="0.25">
      <c r="H562" s="132"/>
      <c r="I562" s="132"/>
    </row>
    <row r="563" spans="3:9" ht="20.100000000000001" customHeight="1" x14ac:dyDescent="0.25">
      <c r="H563" s="132"/>
      <c r="I563" s="132"/>
    </row>
    <row r="564" spans="3:9" ht="20.100000000000001" customHeight="1" x14ac:dyDescent="0.25">
      <c r="H564" s="132"/>
      <c r="I564" s="132"/>
    </row>
    <row r="565" spans="3:9" ht="20.100000000000001" customHeight="1" x14ac:dyDescent="0.25">
      <c r="H565" s="132"/>
      <c r="I565" s="132"/>
    </row>
    <row r="566" spans="3:9" ht="20.100000000000001" customHeight="1" x14ac:dyDescent="0.25">
      <c r="H566" s="132"/>
      <c r="I566" s="132"/>
    </row>
    <row r="567" spans="3:9" ht="20.100000000000001" customHeight="1" x14ac:dyDescent="0.25">
      <c r="H567" s="132"/>
      <c r="I567" s="132"/>
    </row>
    <row r="568" spans="3:9" ht="20.100000000000001" customHeight="1" x14ac:dyDescent="0.25">
      <c r="H568" s="132"/>
      <c r="I568" s="132"/>
    </row>
    <row r="569" spans="3:9" ht="20.100000000000001" customHeight="1" x14ac:dyDescent="0.25">
      <c r="H569" s="132"/>
      <c r="I569" s="132"/>
    </row>
    <row r="570" spans="3:9" ht="20.100000000000001" customHeight="1" x14ac:dyDescent="0.25">
      <c r="H570" s="132"/>
      <c r="I570" s="132"/>
    </row>
    <row r="571" spans="3:9" ht="20.100000000000001" customHeight="1" x14ac:dyDescent="0.25">
      <c r="H571" s="132"/>
      <c r="I571" s="132"/>
    </row>
    <row r="572" spans="3:9" ht="20.100000000000001" customHeight="1" x14ac:dyDescent="0.25">
      <c r="C572" s="91">
        <v>5</v>
      </c>
    </row>
    <row r="622" spans="3:3" ht="20.100000000000001" customHeight="1" x14ac:dyDescent="0.25">
      <c r="C622" s="91">
        <v>5</v>
      </c>
    </row>
    <row r="672" spans="3:3" ht="20.100000000000001" customHeight="1" x14ac:dyDescent="0.25">
      <c r="C672" s="91">
        <v>5</v>
      </c>
    </row>
    <row r="722" spans="3:3" ht="20.100000000000001" customHeight="1" x14ac:dyDescent="0.25">
      <c r="C722" s="91">
        <v>5</v>
      </c>
    </row>
    <row r="772" spans="3:3" ht="20.100000000000001" customHeight="1" x14ac:dyDescent="0.25">
      <c r="C772" s="91">
        <v>5</v>
      </c>
    </row>
    <row r="822" spans="3:3" ht="20.100000000000001" customHeight="1" x14ac:dyDescent="0.25">
      <c r="C822" s="91">
        <v>5</v>
      </c>
    </row>
    <row r="872" spans="3:3" ht="20.100000000000001" customHeight="1" x14ac:dyDescent="0.25">
      <c r="C872" s="91">
        <v>5</v>
      </c>
    </row>
    <row r="922" spans="3:3" ht="20.100000000000001" customHeight="1" x14ac:dyDescent="0.25">
      <c r="C922" s="91">
        <v>5</v>
      </c>
    </row>
    <row r="972" spans="3:3" ht="20.100000000000001" customHeight="1" x14ac:dyDescent="0.25">
      <c r="C972" s="91">
        <v>5</v>
      </c>
    </row>
    <row r="1022" spans="3:3" ht="20.100000000000001" customHeight="1" x14ac:dyDescent="0.25">
      <c r="C1022" s="91">
        <v>5</v>
      </c>
    </row>
    <row r="1072" spans="3:3" ht="20.100000000000001" customHeight="1" x14ac:dyDescent="0.25">
      <c r="C1072" s="91">
        <v>5</v>
      </c>
    </row>
    <row r="1073" spans="3:3" ht="20.100000000000001" customHeight="1" x14ac:dyDescent="0.25">
      <c r="C1073" s="91">
        <f>Datos!B52</f>
        <v>0</v>
      </c>
    </row>
    <row r="1122" spans="3:3" ht="20.100000000000001" customHeight="1" x14ac:dyDescent="0.25">
      <c r="C1122" s="91">
        <v>5</v>
      </c>
    </row>
    <row r="1123" spans="3:3" ht="20.100000000000001" customHeight="1" x14ac:dyDescent="0.25">
      <c r="C1123" s="91">
        <f>Datos!B53</f>
        <v>0</v>
      </c>
    </row>
    <row r="1172" spans="3:3" ht="20.100000000000001" customHeight="1" x14ac:dyDescent="0.25">
      <c r="C1172" s="91">
        <v>5</v>
      </c>
    </row>
    <row r="1173" spans="3:3" ht="20.100000000000001" customHeight="1" x14ac:dyDescent="0.25">
      <c r="C1173" s="91">
        <f>Datos!B54</f>
        <v>0</v>
      </c>
    </row>
    <row r="1222" spans="3:3" ht="20.100000000000001" customHeight="1" x14ac:dyDescent="0.25">
      <c r="C1222" s="91">
        <v>5</v>
      </c>
    </row>
    <row r="1223" spans="3:3" ht="20.100000000000001" customHeight="1" x14ac:dyDescent="0.25">
      <c r="C1223" s="91">
        <f>Datos!B55</f>
        <v>0</v>
      </c>
    </row>
    <row r="1273" spans="3:3" ht="20.100000000000001" customHeight="1" x14ac:dyDescent="0.25">
      <c r="C1273" s="91">
        <f>Datos!B56</f>
        <v>0</v>
      </c>
    </row>
    <row r="1322" spans="3:3" ht="20.100000000000001" customHeight="1" x14ac:dyDescent="0.25">
      <c r="C1322" s="91">
        <v>7</v>
      </c>
    </row>
    <row r="1323" spans="3:3" ht="20.100000000000001" customHeight="1" x14ac:dyDescent="0.25">
      <c r="C1323" s="91">
        <f>Datos!B58</f>
        <v>0</v>
      </c>
    </row>
    <row r="1373" spans="3:3" ht="20.100000000000001" customHeight="1" x14ac:dyDescent="0.25">
      <c r="C1373" s="91">
        <f>Datos!B59</f>
        <v>0</v>
      </c>
    </row>
    <row r="1422" spans="3:3" ht="20.100000000000001" customHeight="1" x14ac:dyDescent="0.25">
      <c r="C1422" s="91">
        <v>8</v>
      </c>
    </row>
    <row r="1423" spans="3:3" ht="20.100000000000001" customHeight="1" x14ac:dyDescent="0.25">
      <c r="C1423" s="91">
        <f>Datos!B61</f>
        <v>0</v>
      </c>
    </row>
    <row r="1472" spans="3:3" ht="20.100000000000001" customHeight="1" x14ac:dyDescent="0.25">
      <c r="C1472" s="91">
        <v>8</v>
      </c>
    </row>
    <row r="1473" spans="3:3" ht="20.100000000000001" customHeight="1" x14ac:dyDescent="0.25">
      <c r="C1473" s="91">
        <f>Datos!B62</f>
        <v>0</v>
      </c>
    </row>
    <row r="1522" spans="3:3" ht="20.100000000000001" customHeight="1" x14ac:dyDescent="0.25">
      <c r="C1522" s="91">
        <v>8</v>
      </c>
    </row>
    <row r="1523" spans="3:3" ht="20.100000000000001" customHeight="1" x14ac:dyDescent="0.25">
      <c r="C1523" s="91">
        <f>Datos!B63</f>
        <v>0</v>
      </c>
    </row>
    <row r="1572" spans="3:3" ht="20.100000000000001" customHeight="1" x14ac:dyDescent="0.25">
      <c r="C1572" s="91">
        <v>8</v>
      </c>
    </row>
    <row r="1573" spans="3:3" ht="20.100000000000001" customHeight="1" x14ac:dyDescent="0.25">
      <c r="C1573" s="91">
        <f>Datos!B64</f>
        <v>0</v>
      </c>
    </row>
    <row r="1622" spans="3:3" ht="20.100000000000001" customHeight="1" x14ac:dyDescent="0.25">
      <c r="C1622" s="91">
        <v>8</v>
      </c>
    </row>
    <row r="1623" spans="3:3" ht="20.100000000000001" customHeight="1" x14ac:dyDescent="0.25">
      <c r="C1623" s="91">
        <f>Datos!B65</f>
        <v>0</v>
      </c>
    </row>
    <row r="1673" spans="3:3" ht="20.100000000000001" customHeight="1" x14ac:dyDescent="0.25">
      <c r="C1673" s="91">
        <f>Datos!B66</f>
        <v>0</v>
      </c>
    </row>
    <row r="1723" spans="3:3" ht="20.100000000000001" customHeight="1" x14ac:dyDescent="0.25">
      <c r="C1723" s="91">
        <f>Datos!B67</f>
        <v>0</v>
      </c>
    </row>
    <row r="1773" spans="3:3" ht="20.100000000000001" customHeight="1" x14ac:dyDescent="0.25">
      <c r="C1773" s="91">
        <f>Datos!B68</f>
        <v>0</v>
      </c>
    </row>
    <row r="1822" spans="3:3" ht="20.100000000000001" customHeight="1" x14ac:dyDescent="0.25">
      <c r="C1822" s="91">
        <v>12</v>
      </c>
    </row>
    <row r="1823" spans="3:3" ht="20.100000000000001" customHeight="1" x14ac:dyDescent="0.25">
      <c r="C1823" s="91">
        <f>Datos!B70</f>
        <v>0</v>
      </c>
    </row>
    <row r="1872" spans="3:3" ht="20.100000000000001" customHeight="1" x14ac:dyDescent="0.25">
      <c r="C1872" s="91">
        <v>12</v>
      </c>
    </row>
    <row r="1873" spans="3:3" ht="20.100000000000001" customHeight="1" x14ac:dyDescent="0.25">
      <c r="C1873" s="91">
        <f>Datos!B71</f>
        <v>0</v>
      </c>
    </row>
    <row r="1922" spans="3:3" ht="20.100000000000001" customHeight="1" x14ac:dyDescent="0.25">
      <c r="C1922" s="91">
        <v>12</v>
      </c>
    </row>
    <row r="1923" spans="3:3" ht="20.100000000000001" customHeight="1" x14ac:dyDescent="0.25">
      <c r="C1923" s="91">
        <f>Datos!B72</f>
        <v>0</v>
      </c>
    </row>
    <row r="1972" spans="3:3" ht="20.100000000000001" customHeight="1" x14ac:dyDescent="0.25">
      <c r="C1972" s="91">
        <v>12</v>
      </c>
    </row>
    <row r="1973" spans="3:3" ht="20.100000000000001" customHeight="1" x14ac:dyDescent="0.25">
      <c r="C1973" s="91">
        <f>Datos!B73</f>
        <v>0</v>
      </c>
    </row>
    <row r="2022" spans="3:3" ht="20.100000000000001" customHeight="1" x14ac:dyDescent="0.25">
      <c r="C2022" s="91">
        <v>12</v>
      </c>
    </row>
    <row r="2023" spans="3:3" ht="20.100000000000001" customHeight="1" x14ac:dyDescent="0.25">
      <c r="C2023" s="91">
        <f>Datos!B74</f>
        <v>0</v>
      </c>
    </row>
    <row r="2072" spans="3:3" ht="20.100000000000001" customHeight="1" x14ac:dyDescent="0.25">
      <c r="C2072" s="91">
        <v>13</v>
      </c>
    </row>
    <row r="2073" spans="3:3" ht="20.100000000000001" customHeight="1" x14ac:dyDescent="0.25">
      <c r="C2073" s="91">
        <f>Datos!B76</f>
        <v>0</v>
      </c>
    </row>
    <row r="2122" spans="3:3" ht="20.100000000000001" customHeight="1" x14ac:dyDescent="0.25">
      <c r="C2122" s="91">
        <v>13</v>
      </c>
    </row>
    <row r="2123" spans="3:3" ht="20.100000000000001" customHeight="1" x14ac:dyDescent="0.25">
      <c r="C2123" s="91">
        <f>Datos!B77</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42:B227 B26:B38">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7">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545"/>
  <sheetViews>
    <sheetView showGridLines="0" showZeros="0" view="pageBreakPreview" topLeftCell="A4" zoomScale="115" zoomScaleNormal="85" zoomScaleSheetLayoutView="115" workbookViewId="0">
      <selection activeCell="D12" sqref="D12"/>
    </sheetView>
  </sheetViews>
  <sheetFormatPr baseColWidth="10" defaultColWidth="11.44140625" defaultRowHeight="24" customHeight="1" x14ac:dyDescent="0.25"/>
  <cols>
    <col min="1" max="1" width="15.6640625" style="216" customWidth="1"/>
    <col min="2" max="2" width="20.6640625" style="216" customWidth="1"/>
    <col min="3" max="3" width="43.6640625" style="216" customWidth="1"/>
    <col min="4" max="4" width="10.6640625" style="216" customWidth="1"/>
    <col min="5" max="5" width="12.6640625" style="216" customWidth="1"/>
    <col min="6" max="7" width="15.6640625" style="321" customWidth="1"/>
    <col min="8" max="16384" width="11.44140625" style="216"/>
  </cols>
  <sheetData>
    <row r="1" spans="1:7" ht="24" customHeight="1" x14ac:dyDescent="0.25">
      <c r="A1" s="279" t="s">
        <v>37</v>
      </c>
      <c r="B1" s="280"/>
      <c r="C1" s="280"/>
      <c r="D1" s="280"/>
      <c r="E1" s="280"/>
      <c r="F1" s="280"/>
      <c r="G1" s="281"/>
    </row>
    <row r="2" spans="1:7" ht="24" customHeight="1" x14ac:dyDescent="0.25">
      <c r="A2" s="282" t="s">
        <v>602</v>
      </c>
      <c r="B2" s="283" t="str">
        <f>Comitente</f>
        <v>DIRECCIÓN DE RECURSOS ENERGETICOS</v>
      </c>
      <c r="C2" s="284"/>
      <c r="D2" s="285"/>
      <c r="E2" s="285"/>
      <c r="F2" s="286"/>
      <c r="G2" s="287"/>
    </row>
    <row r="3" spans="1:7" ht="24" customHeight="1" x14ac:dyDescent="0.25">
      <c r="A3" s="282" t="s">
        <v>603</v>
      </c>
      <c r="B3" s="283">
        <f>Contratista</f>
        <v>0</v>
      </c>
      <c r="C3" s="288"/>
      <c r="D3" s="288"/>
      <c r="E3" s="288"/>
      <c r="F3" s="289"/>
      <c r="G3" s="290"/>
    </row>
    <row r="4" spans="1:7" ht="24" customHeight="1" x14ac:dyDescent="0.25">
      <c r="A4" s="282" t="s">
        <v>24</v>
      </c>
      <c r="B4" s="283" t="str">
        <f>Obra</f>
        <v>“ILUMINACIÓN RUTA PROVINCIAL N°155 DESDE CALLE FRIAS HASTA HIPOLITO YRIGOYEN".</v>
      </c>
      <c r="C4" s="288"/>
      <c r="D4" s="288"/>
      <c r="E4" s="288"/>
      <c r="F4" s="289" t="s">
        <v>38</v>
      </c>
      <c r="G4" s="291">
        <f>Fecha_Base</f>
        <v>0</v>
      </c>
    </row>
    <row r="5" spans="1:7" ht="24" customHeight="1" x14ac:dyDescent="0.25">
      <c r="A5" s="292" t="s">
        <v>601</v>
      </c>
      <c r="B5" s="293" t="str">
        <f>Ubicación</f>
        <v>RAWSON-POCITO</v>
      </c>
      <c r="C5" s="293"/>
      <c r="D5" s="294"/>
      <c r="E5" s="295"/>
      <c r="F5" s="296"/>
      <c r="G5" s="297"/>
    </row>
    <row r="6" spans="1:7" ht="24" customHeight="1" x14ac:dyDescent="0.25">
      <c r="A6" s="292" t="s">
        <v>39</v>
      </c>
      <c r="B6" s="298" t="str">
        <f>IFERROR(VALUE(LEFT(B7,FIND(".",B7)-1)),"")</f>
        <v/>
      </c>
      <c r="C6" s="299" t="str">
        <f>IFERROR(VLOOKUP(B6,Tabla_CyP,2,FALSE),"")</f>
        <v/>
      </c>
      <c r="D6" s="299"/>
      <c r="E6" s="295"/>
      <c r="F6" s="296"/>
      <c r="G6" s="297"/>
    </row>
    <row r="7" spans="1:7" ht="24" customHeight="1" x14ac:dyDescent="0.25">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v>
      </c>
    </row>
    <row r="8" spans="1:7" ht="24" customHeight="1" x14ac:dyDescent="0.25">
      <c r="A8" s="292"/>
      <c r="B8" s="293"/>
      <c r="C8" s="299"/>
      <c r="D8" s="294"/>
      <c r="E8" s="295"/>
      <c r="F8" s="296"/>
      <c r="G8" s="297"/>
    </row>
    <row r="9" spans="1:7" ht="24" customHeight="1" x14ac:dyDescent="0.25">
      <c r="A9" s="358" t="s">
        <v>507</v>
      </c>
      <c r="B9" s="359"/>
      <c r="C9" s="360" t="s">
        <v>0</v>
      </c>
      <c r="D9" s="360" t="s">
        <v>27</v>
      </c>
      <c r="E9" s="362" t="s">
        <v>28</v>
      </c>
      <c r="F9" s="356" t="s">
        <v>29</v>
      </c>
      <c r="G9" s="356" t="s">
        <v>30</v>
      </c>
    </row>
    <row r="10" spans="1:7" s="217" customFormat="1" ht="24" customHeight="1" x14ac:dyDescent="0.25">
      <c r="A10" s="302" t="s">
        <v>508</v>
      </c>
      <c r="B10" s="302" t="s">
        <v>509</v>
      </c>
      <c r="C10" s="361"/>
      <c r="D10" s="361"/>
      <c r="E10" s="363"/>
      <c r="F10" s="357"/>
      <c r="G10" s="357"/>
    </row>
    <row r="11" spans="1:7" ht="24" customHeight="1" x14ac:dyDescent="0.25">
      <c r="A11" s="303"/>
      <c r="B11" s="304"/>
      <c r="C11" s="305" t="s">
        <v>604</v>
      </c>
      <c r="D11" s="306"/>
      <c r="E11" s="307"/>
      <c r="F11" s="308"/>
      <c r="G11" s="309"/>
    </row>
    <row r="12" spans="1:7" ht="24" customHeight="1" x14ac:dyDescent="0.25">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5">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5">
      <c r="A14" s="211" t="str">
        <f t="shared" si="0"/>
        <v/>
      </c>
      <c r="B14" s="209" t="str">
        <f t="shared" si="3"/>
        <v/>
      </c>
      <c r="C14" s="210"/>
      <c r="D14" s="211" t="str">
        <f t="shared" si="1"/>
        <v/>
      </c>
      <c r="E14" s="212"/>
      <c r="F14" s="213">
        <f t="shared" si="2"/>
        <v>0</v>
      </c>
      <c r="G14" s="267">
        <f t="shared" si="4"/>
        <v>0</v>
      </c>
    </row>
    <row r="15" spans="1:7" ht="24" customHeight="1" x14ac:dyDescent="0.25">
      <c r="A15" s="211" t="str">
        <f t="shared" si="0"/>
        <v/>
      </c>
      <c r="B15" s="209" t="str">
        <f t="shared" si="3"/>
        <v/>
      </c>
      <c r="C15" s="210"/>
      <c r="D15" s="211" t="str">
        <f t="shared" si="1"/>
        <v/>
      </c>
      <c r="E15" s="212"/>
      <c r="F15" s="213">
        <f t="shared" si="2"/>
        <v>0</v>
      </c>
      <c r="G15" s="267">
        <f t="shared" si="4"/>
        <v>0</v>
      </c>
    </row>
    <row r="16" spans="1:7" ht="24" customHeight="1" x14ac:dyDescent="0.25">
      <c r="A16" s="211" t="str">
        <f t="shared" si="0"/>
        <v/>
      </c>
      <c r="B16" s="209" t="str">
        <f t="shared" si="3"/>
        <v/>
      </c>
      <c r="C16" s="210"/>
      <c r="D16" s="211" t="str">
        <f t="shared" si="1"/>
        <v/>
      </c>
      <c r="E16" s="212"/>
      <c r="F16" s="213">
        <f t="shared" si="2"/>
        <v>0</v>
      </c>
      <c r="G16" s="267">
        <f t="shared" si="4"/>
        <v>0</v>
      </c>
    </row>
    <row r="17" spans="1:7" ht="24" customHeight="1" x14ac:dyDescent="0.25">
      <c r="A17" s="211" t="str">
        <f t="shared" si="0"/>
        <v/>
      </c>
      <c r="B17" s="209" t="str">
        <f t="shared" si="3"/>
        <v/>
      </c>
      <c r="C17" s="210"/>
      <c r="D17" s="211" t="str">
        <f t="shared" si="1"/>
        <v/>
      </c>
      <c r="E17" s="212"/>
      <c r="F17" s="213">
        <f t="shared" si="2"/>
        <v>0</v>
      </c>
      <c r="G17" s="267">
        <f t="shared" si="4"/>
        <v>0</v>
      </c>
    </row>
    <row r="18" spans="1:7" ht="24" customHeight="1" x14ac:dyDescent="0.25">
      <c r="A18" s="211" t="str">
        <f t="shared" si="0"/>
        <v/>
      </c>
      <c r="B18" s="209" t="str">
        <f t="shared" si="3"/>
        <v/>
      </c>
      <c r="C18" s="210"/>
      <c r="D18" s="211" t="str">
        <f t="shared" si="1"/>
        <v/>
      </c>
      <c r="E18" s="212"/>
      <c r="F18" s="213">
        <f t="shared" si="2"/>
        <v>0</v>
      </c>
      <c r="G18" s="267">
        <f t="shared" si="4"/>
        <v>0</v>
      </c>
    </row>
    <row r="19" spans="1:7" ht="24" customHeight="1" x14ac:dyDescent="0.25">
      <c r="A19" s="211" t="str">
        <f t="shared" si="0"/>
        <v/>
      </c>
      <c r="B19" s="209" t="str">
        <f t="shared" si="3"/>
        <v/>
      </c>
      <c r="C19" s="210"/>
      <c r="D19" s="211" t="str">
        <f t="shared" si="1"/>
        <v/>
      </c>
      <c r="E19" s="212"/>
      <c r="F19" s="213">
        <f t="shared" si="2"/>
        <v>0</v>
      </c>
      <c r="G19" s="267">
        <f t="shared" si="4"/>
        <v>0</v>
      </c>
    </row>
    <row r="20" spans="1:7" ht="24" customHeight="1" x14ac:dyDescent="0.25">
      <c r="A20" s="211" t="str">
        <f t="shared" si="0"/>
        <v/>
      </c>
      <c r="B20" s="209" t="str">
        <f t="shared" si="3"/>
        <v/>
      </c>
      <c r="C20" s="210"/>
      <c r="D20" s="211" t="str">
        <f t="shared" si="1"/>
        <v/>
      </c>
      <c r="E20" s="212"/>
      <c r="F20" s="213">
        <f t="shared" si="2"/>
        <v>0</v>
      </c>
      <c r="G20" s="267">
        <f t="shared" si="4"/>
        <v>0</v>
      </c>
    </row>
    <row r="21" spans="1:7" ht="24" customHeight="1" x14ac:dyDescent="0.25">
      <c r="A21" s="211" t="str">
        <f t="shared" si="0"/>
        <v/>
      </c>
      <c r="B21" s="209" t="str">
        <f t="shared" si="3"/>
        <v/>
      </c>
      <c r="C21" s="210"/>
      <c r="D21" s="211" t="str">
        <f t="shared" si="1"/>
        <v/>
      </c>
      <c r="E21" s="212"/>
      <c r="F21" s="213">
        <f t="shared" si="2"/>
        <v>0</v>
      </c>
      <c r="G21" s="267">
        <f t="shared" si="4"/>
        <v>0</v>
      </c>
    </row>
    <row r="22" spans="1:7" ht="24" customHeight="1" x14ac:dyDescent="0.25">
      <c r="A22" s="211" t="str">
        <f t="shared" si="0"/>
        <v/>
      </c>
      <c r="B22" s="209" t="str">
        <f t="shared" si="3"/>
        <v/>
      </c>
      <c r="C22" s="210"/>
      <c r="D22" s="211" t="str">
        <f t="shared" si="1"/>
        <v/>
      </c>
      <c r="E22" s="212"/>
      <c r="F22" s="213">
        <f t="shared" si="2"/>
        <v>0</v>
      </c>
      <c r="G22" s="267">
        <f t="shared" si="4"/>
        <v>0</v>
      </c>
    </row>
    <row r="23" spans="1:7" ht="24" customHeight="1" x14ac:dyDescent="0.25">
      <c r="A23" s="211" t="str">
        <f t="shared" si="0"/>
        <v/>
      </c>
      <c r="B23" s="209" t="str">
        <f t="shared" si="3"/>
        <v/>
      </c>
      <c r="C23" s="210"/>
      <c r="D23" s="211" t="str">
        <f t="shared" si="1"/>
        <v/>
      </c>
      <c r="E23" s="212"/>
      <c r="F23" s="213">
        <f t="shared" si="2"/>
        <v>0</v>
      </c>
      <c r="G23" s="267">
        <f t="shared" si="4"/>
        <v>0</v>
      </c>
    </row>
    <row r="24" spans="1:7" ht="24" customHeight="1" x14ac:dyDescent="0.25">
      <c r="A24" s="211" t="str">
        <f t="shared" si="0"/>
        <v/>
      </c>
      <c r="B24" s="209" t="str">
        <f t="shared" si="3"/>
        <v/>
      </c>
      <c r="C24" s="210"/>
      <c r="D24" s="211" t="str">
        <f t="shared" si="1"/>
        <v/>
      </c>
      <c r="E24" s="212"/>
      <c r="F24" s="213">
        <f t="shared" si="2"/>
        <v>0</v>
      </c>
      <c r="G24" s="267">
        <f t="shared" si="4"/>
        <v>0</v>
      </c>
    </row>
    <row r="25" spans="1:7" ht="24" customHeight="1" x14ac:dyDescent="0.25">
      <c r="A25" s="211" t="str">
        <f t="shared" si="0"/>
        <v/>
      </c>
      <c r="B25" s="209" t="str">
        <f t="shared" si="3"/>
        <v/>
      </c>
      <c r="C25" s="210"/>
      <c r="D25" s="211" t="str">
        <f t="shared" si="1"/>
        <v/>
      </c>
      <c r="E25" s="212"/>
      <c r="F25" s="214">
        <f t="shared" si="2"/>
        <v>0</v>
      </c>
      <c r="G25" s="267">
        <f t="shared" si="4"/>
        <v>0</v>
      </c>
    </row>
    <row r="26" spans="1:7" ht="24" customHeight="1" x14ac:dyDescent="0.25">
      <c r="A26" s="310"/>
      <c r="B26" s="299"/>
      <c r="C26" s="299"/>
      <c r="D26" s="294"/>
      <c r="E26" s="295"/>
      <c r="F26" s="311" t="s">
        <v>31</v>
      </c>
      <c r="G26" s="312">
        <f>SUBTOTAL(9,G12:G25)</f>
        <v>0</v>
      </c>
    </row>
    <row r="27" spans="1:7" ht="24" customHeight="1" x14ac:dyDescent="0.25">
      <c r="A27" s="310"/>
      <c r="B27" s="299"/>
      <c r="C27" s="313" t="s">
        <v>605</v>
      </c>
      <c r="D27" s="294"/>
      <c r="E27" s="295"/>
      <c r="F27" s="296"/>
      <c r="G27" s="314"/>
    </row>
    <row r="28" spans="1:7" ht="24" customHeight="1" x14ac:dyDescent="0.25">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5">
      <c r="A29" s="211" t="str">
        <f t="shared" si="5"/>
        <v/>
      </c>
      <c r="B29" s="209">
        <f t="shared" si="6"/>
        <v>0</v>
      </c>
      <c r="C29" s="210"/>
      <c r="D29" s="211" t="str">
        <f t="shared" si="7"/>
        <v/>
      </c>
      <c r="E29" s="212"/>
      <c r="F29" s="215">
        <f t="shared" si="8"/>
        <v>0</v>
      </c>
      <c r="G29" s="267">
        <f>ROUND(E29*F29,2)</f>
        <v>0</v>
      </c>
    </row>
    <row r="30" spans="1:7" ht="24" customHeight="1" x14ac:dyDescent="0.25">
      <c r="A30" s="211" t="str">
        <f t="shared" si="5"/>
        <v/>
      </c>
      <c r="B30" s="209">
        <f t="shared" si="6"/>
        <v>0</v>
      </c>
      <c r="C30" s="210"/>
      <c r="D30" s="211" t="str">
        <f t="shared" si="7"/>
        <v/>
      </c>
      <c r="E30" s="212"/>
      <c r="F30" s="215">
        <f t="shared" si="8"/>
        <v>0</v>
      </c>
      <c r="G30" s="267">
        <f t="shared" ref="G30:G35" si="9">ROUND(E30*F30,2)</f>
        <v>0</v>
      </c>
    </row>
    <row r="31" spans="1:7" ht="24" customHeight="1" x14ac:dyDescent="0.25">
      <c r="A31" s="211" t="str">
        <f t="shared" si="5"/>
        <v/>
      </c>
      <c r="B31" s="209">
        <f t="shared" si="6"/>
        <v>0</v>
      </c>
      <c r="C31" s="210"/>
      <c r="D31" s="211" t="str">
        <f t="shared" si="7"/>
        <v/>
      </c>
      <c r="E31" s="212"/>
      <c r="F31" s="215">
        <f t="shared" si="8"/>
        <v>0</v>
      </c>
      <c r="G31" s="267">
        <f t="shared" si="9"/>
        <v>0</v>
      </c>
    </row>
    <row r="32" spans="1:7" ht="24" customHeight="1" x14ac:dyDescent="0.25">
      <c r="A32" s="211" t="str">
        <f t="shared" si="5"/>
        <v/>
      </c>
      <c r="B32" s="209">
        <f t="shared" si="6"/>
        <v>0</v>
      </c>
      <c r="C32" s="210"/>
      <c r="D32" s="211" t="str">
        <f t="shared" si="7"/>
        <v/>
      </c>
      <c r="E32" s="212"/>
      <c r="F32" s="215">
        <f t="shared" si="8"/>
        <v>0</v>
      </c>
      <c r="G32" s="267">
        <f t="shared" si="9"/>
        <v>0</v>
      </c>
    </row>
    <row r="33" spans="1:7" ht="24" customHeight="1" x14ac:dyDescent="0.25">
      <c r="A33" s="211" t="str">
        <f t="shared" si="5"/>
        <v/>
      </c>
      <c r="B33" s="209">
        <f t="shared" si="6"/>
        <v>0</v>
      </c>
      <c r="C33" s="210"/>
      <c r="D33" s="211" t="str">
        <f t="shared" si="7"/>
        <v/>
      </c>
      <c r="E33" s="212"/>
      <c r="F33" s="215">
        <f t="shared" si="8"/>
        <v>0</v>
      </c>
      <c r="G33" s="267">
        <f t="shared" si="9"/>
        <v>0</v>
      </c>
    </row>
    <row r="34" spans="1:7" ht="24" customHeight="1" x14ac:dyDescent="0.25">
      <c r="A34" s="211" t="str">
        <f t="shared" si="5"/>
        <v/>
      </c>
      <c r="B34" s="209">
        <f t="shared" si="6"/>
        <v>0</v>
      </c>
      <c r="C34" s="210"/>
      <c r="D34" s="211" t="str">
        <f t="shared" si="7"/>
        <v/>
      </c>
      <c r="E34" s="212"/>
      <c r="F34" s="213">
        <f t="shared" si="8"/>
        <v>0</v>
      </c>
      <c r="G34" s="267">
        <f t="shared" si="9"/>
        <v>0</v>
      </c>
    </row>
    <row r="35" spans="1:7" ht="24" customHeight="1" x14ac:dyDescent="0.25">
      <c r="A35" s="211" t="str">
        <f t="shared" si="5"/>
        <v/>
      </c>
      <c r="B35" s="209">
        <f t="shared" si="6"/>
        <v>0</v>
      </c>
      <c r="C35" s="210"/>
      <c r="D35" s="211" t="str">
        <f t="shared" si="7"/>
        <v/>
      </c>
      <c r="E35" s="212"/>
      <c r="F35" s="213">
        <f t="shared" si="8"/>
        <v>0</v>
      </c>
      <c r="G35" s="267">
        <f t="shared" si="9"/>
        <v>0</v>
      </c>
    </row>
    <row r="36" spans="1:7" ht="24" customHeight="1" x14ac:dyDescent="0.25">
      <c r="A36" s="310"/>
      <c r="B36" s="299"/>
      <c r="C36" s="299"/>
      <c r="D36" s="294"/>
      <c r="E36" s="295"/>
      <c r="F36" s="311" t="s">
        <v>32</v>
      </c>
      <c r="G36" s="312"/>
    </row>
    <row r="37" spans="1:7" ht="24" customHeight="1" x14ac:dyDescent="0.25">
      <c r="A37" s="310"/>
      <c r="B37" s="299"/>
      <c r="C37" s="313" t="s">
        <v>606</v>
      </c>
      <c r="D37" s="294"/>
      <c r="E37" s="295"/>
      <c r="F37" s="296"/>
      <c r="G37" s="314"/>
    </row>
    <row r="38" spans="1:7" ht="24" customHeight="1" x14ac:dyDescent="0.25">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5">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5">
      <c r="A40" s="211" t="str">
        <f t="shared" si="10"/>
        <v/>
      </c>
      <c r="B40" s="209" t="str">
        <f t="shared" si="11"/>
        <v/>
      </c>
      <c r="C40" s="210"/>
      <c r="D40" s="211" t="str">
        <f t="shared" si="14"/>
        <v/>
      </c>
      <c r="E40" s="212"/>
      <c r="F40" s="213">
        <f t="shared" si="12"/>
        <v>0</v>
      </c>
      <c r="G40" s="267">
        <f t="shared" si="13"/>
        <v>0</v>
      </c>
    </row>
    <row r="41" spans="1:7" ht="24" customHeight="1" x14ac:dyDescent="0.25">
      <c r="A41" s="211" t="str">
        <f t="shared" si="10"/>
        <v/>
      </c>
      <c r="B41" s="209" t="str">
        <f t="shared" si="11"/>
        <v/>
      </c>
      <c r="C41" s="210"/>
      <c r="D41" s="211" t="str">
        <f t="shared" si="14"/>
        <v/>
      </c>
      <c r="E41" s="212"/>
      <c r="F41" s="213">
        <f t="shared" si="12"/>
        <v>0</v>
      </c>
      <c r="G41" s="267">
        <f t="shared" si="13"/>
        <v>0</v>
      </c>
    </row>
    <row r="42" spans="1:7" ht="24" customHeight="1" x14ac:dyDescent="0.25">
      <c r="A42" s="211" t="str">
        <f t="shared" si="10"/>
        <v/>
      </c>
      <c r="B42" s="209" t="str">
        <f t="shared" si="11"/>
        <v/>
      </c>
      <c r="C42" s="210"/>
      <c r="D42" s="211" t="str">
        <f t="shared" si="14"/>
        <v/>
      </c>
      <c r="E42" s="212"/>
      <c r="F42" s="213">
        <f t="shared" si="12"/>
        <v>0</v>
      </c>
      <c r="G42" s="267">
        <f t="shared" si="13"/>
        <v>0</v>
      </c>
    </row>
    <row r="43" spans="1:7" ht="24" customHeight="1" x14ac:dyDescent="0.25">
      <c r="A43" s="211" t="str">
        <f t="shared" si="10"/>
        <v/>
      </c>
      <c r="B43" s="209" t="str">
        <f t="shared" si="11"/>
        <v/>
      </c>
      <c r="C43" s="210"/>
      <c r="D43" s="211" t="str">
        <f t="shared" si="14"/>
        <v/>
      </c>
      <c r="E43" s="212"/>
      <c r="F43" s="213">
        <f t="shared" si="12"/>
        <v>0</v>
      </c>
      <c r="G43" s="267">
        <f t="shared" si="13"/>
        <v>0</v>
      </c>
    </row>
    <row r="44" spans="1:7" ht="24" customHeight="1" x14ac:dyDescent="0.25">
      <c r="A44" s="211" t="str">
        <f t="shared" si="10"/>
        <v/>
      </c>
      <c r="B44" s="209" t="str">
        <f t="shared" si="11"/>
        <v/>
      </c>
      <c r="C44" s="210"/>
      <c r="D44" s="211" t="str">
        <f t="shared" si="14"/>
        <v/>
      </c>
      <c r="E44" s="212"/>
      <c r="F44" s="213">
        <f t="shared" si="12"/>
        <v>0</v>
      </c>
      <c r="G44" s="267">
        <f t="shared" si="13"/>
        <v>0</v>
      </c>
    </row>
    <row r="45" spans="1:7" ht="24" customHeight="1" x14ac:dyDescent="0.25">
      <c r="A45" s="211" t="str">
        <f t="shared" si="10"/>
        <v/>
      </c>
      <c r="B45" s="209" t="str">
        <f t="shared" si="11"/>
        <v/>
      </c>
      <c r="C45" s="210"/>
      <c r="D45" s="211" t="str">
        <f t="shared" si="14"/>
        <v/>
      </c>
      <c r="E45" s="212"/>
      <c r="F45" s="213">
        <f t="shared" si="12"/>
        <v>0</v>
      </c>
      <c r="G45" s="267">
        <f t="shared" si="13"/>
        <v>0</v>
      </c>
    </row>
    <row r="46" spans="1:7" ht="24" customHeight="1" x14ac:dyDescent="0.25">
      <c r="A46" s="211" t="str">
        <f t="shared" si="10"/>
        <v/>
      </c>
      <c r="B46" s="209" t="str">
        <f t="shared" si="11"/>
        <v/>
      </c>
      <c r="C46" s="210"/>
      <c r="D46" s="211" t="str">
        <f t="shared" si="14"/>
        <v/>
      </c>
      <c r="E46" s="212"/>
      <c r="F46" s="213">
        <f t="shared" si="12"/>
        <v>0</v>
      </c>
      <c r="G46" s="267">
        <f t="shared" si="13"/>
        <v>0</v>
      </c>
    </row>
    <row r="47" spans="1:7" ht="24" customHeight="1" x14ac:dyDescent="0.25">
      <c r="A47" s="315"/>
      <c r="B47" s="294"/>
      <c r="C47" s="299"/>
      <c r="D47" s="294"/>
      <c r="E47" s="295"/>
      <c r="F47" s="311" t="s">
        <v>33</v>
      </c>
      <c r="G47" s="312">
        <f>SUBTOTAL(9,G38:G46)</f>
        <v>0</v>
      </c>
    </row>
    <row r="48" spans="1:7" ht="24" customHeight="1" x14ac:dyDescent="0.25">
      <c r="A48" s="316"/>
      <c r="B48" s="294"/>
      <c r="C48" s="299"/>
      <c r="D48" s="294"/>
      <c r="E48" s="295"/>
      <c r="F48" s="296"/>
      <c r="G48" s="314"/>
    </row>
    <row r="49" spans="1:7" ht="24" customHeight="1" x14ac:dyDescent="0.25">
      <c r="A49" s="317">
        <f>B7</f>
        <v>1</v>
      </c>
      <c r="B49" s="318" t="str">
        <f>C7</f>
        <v>Proyecto Ejecutivo y Replanteo</v>
      </c>
      <c r="C49" s="306"/>
      <c r="D49" s="306" t="s">
        <v>34</v>
      </c>
      <c r="E49" s="307"/>
      <c r="F49" s="319" t="s">
        <v>35</v>
      </c>
      <c r="G49" s="320">
        <f>SUBTOTAL(9,G12:G48)</f>
        <v>0</v>
      </c>
    </row>
    <row r="51" spans="1:7" ht="24" customHeight="1" x14ac:dyDescent="0.25">
      <c r="A51" s="279" t="s">
        <v>37</v>
      </c>
      <c r="B51" s="280"/>
      <c r="C51" s="280"/>
      <c r="D51" s="280"/>
      <c r="E51" s="280"/>
      <c r="F51" s="280"/>
      <c r="G51" s="281"/>
    </row>
    <row r="52" spans="1:7" ht="24" customHeight="1" x14ac:dyDescent="0.25">
      <c r="A52" s="282" t="s">
        <v>602</v>
      </c>
      <c r="B52" s="283" t="str">
        <f>Comitente</f>
        <v>DIRECCIÓN DE RECURSOS ENERGETICOS</v>
      </c>
      <c r="C52" s="284"/>
      <c r="D52" s="285"/>
      <c r="E52" s="285"/>
      <c r="F52" s="286"/>
      <c r="G52" s="287"/>
    </row>
    <row r="53" spans="1:7" ht="24" customHeight="1" x14ac:dyDescent="0.25">
      <c r="A53" s="282" t="s">
        <v>603</v>
      </c>
      <c r="B53" s="283">
        <f>Contratista</f>
        <v>0</v>
      </c>
      <c r="C53" s="288"/>
      <c r="D53" s="288"/>
      <c r="E53" s="288"/>
      <c r="F53" s="289"/>
      <c r="G53" s="290"/>
    </row>
    <row r="54" spans="1:7" ht="24" customHeight="1" x14ac:dyDescent="0.25">
      <c r="A54" s="282" t="s">
        <v>24</v>
      </c>
      <c r="B54" s="283" t="str">
        <f>Obra</f>
        <v>“ILUMINACIÓN RUTA PROVINCIAL N°155 DESDE CALLE FRIAS HASTA HIPOLITO YRIGOYEN".</v>
      </c>
      <c r="C54" s="288"/>
      <c r="D54" s="288"/>
      <c r="E54" s="288"/>
      <c r="F54" s="289" t="s">
        <v>38</v>
      </c>
      <c r="G54" s="291">
        <f>Fecha_Base</f>
        <v>0</v>
      </c>
    </row>
    <row r="55" spans="1:7" ht="24" customHeight="1" x14ac:dyDescent="0.25">
      <c r="A55" s="292" t="s">
        <v>601</v>
      </c>
      <c r="B55" s="293" t="str">
        <f>Ubicación</f>
        <v>RAWSON-POCITO</v>
      </c>
      <c r="C55" s="293"/>
      <c r="D55" s="294"/>
      <c r="E55" s="295"/>
      <c r="F55" s="296"/>
      <c r="G55" s="297"/>
    </row>
    <row r="56" spans="1:7" ht="24" customHeight="1" x14ac:dyDescent="0.25">
      <c r="A56" s="292" t="s">
        <v>39</v>
      </c>
      <c r="B56" s="298" t="str">
        <f>IFERROR(VALUE(LEFT(B57,FIND(".",B57)-1)),"")</f>
        <v/>
      </c>
      <c r="C56" s="299" t="str">
        <f>IFERROR(VLOOKUP(B56,Tabla_CyP,2,FALSE),"")</f>
        <v/>
      </c>
      <c r="D56" s="299"/>
      <c r="E56" s="295"/>
      <c r="F56" s="296"/>
      <c r="G56" s="297"/>
    </row>
    <row r="57" spans="1:7" ht="24" customHeight="1" x14ac:dyDescent="0.25">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5">
      <c r="A58" s="292"/>
      <c r="B58" s="293"/>
      <c r="C58" s="299"/>
      <c r="D58" s="294"/>
      <c r="E58" s="295"/>
      <c r="F58" s="296"/>
      <c r="G58" s="297"/>
    </row>
    <row r="59" spans="1:7" ht="24" customHeight="1" x14ac:dyDescent="0.25">
      <c r="A59" s="358" t="s">
        <v>507</v>
      </c>
      <c r="B59" s="359"/>
      <c r="C59" s="360" t="s">
        <v>0</v>
      </c>
      <c r="D59" s="360" t="s">
        <v>27</v>
      </c>
      <c r="E59" s="362" t="s">
        <v>28</v>
      </c>
      <c r="F59" s="356" t="s">
        <v>29</v>
      </c>
      <c r="G59" s="356" t="s">
        <v>30</v>
      </c>
    </row>
    <row r="60" spans="1:7" s="217" customFormat="1" ht="24" customHeight="1" x14ac:dyDescent="0.25">
      <c r="A60" s="302" t="s">
        <v>508</v>
      </c>
      <c r="B60" s="302" t="s">
        <v>509</v>
      </c>
      <c r="C60" s="361"/>
      <c r="D60" s="361"/>
      <c r="E60" s="363"/>
      <c r="F60" s="357"/>
      <c r="G60" s="357"/>
    </row>
    <row r="61" spans="1:7" ht="24" customHeight="1" x14ac:dyDescent="0.25">
      <c r="A61" s="303"/>
      <c r="B61" s="304"/>
      <c r="C61" s="305" t="s">
        <v>604</v>
      </c>
      <c r="D61" s="306"/>
      <c r="E61" s="307"/>
      <c r="F61" s="308"/>
      <c r="G61" s="309"/>
    </row>
    <row r="62" spans="1:7" ht="24" customHeight="1" x14ac:dyDescent="0.25">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5">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5">
      <c r="A64" s="211" t="str">
        <f t="shared" si="15"/>
        <v/>
      </c>
      <c r="B64" s="209" t="str">
        <f t="shared" si="18"/>
        <v/>
      </c>
      <c r="C64" s="210"/>
      <c r="D64" s="211" t="str">
        <f t="shared" si="16"/>
        <v/>
      </c>
      <c r="E64" s="212"/>
      <c r="F64" s="213">
        <f t="shared" si="17"/>
        <v>0</v>
      </c>
      <c r="G64" s="267">
        <f t="shared" si="19"/>
        <v>0</v>
      </c>
    </row>
    <row r="65" spans="1:7" ht="24" customHeight="1" x14ac:dyDescent="0.25">
      <c r="A65" s="211" t="str">
        <f t="shared" si="15"/>
        <v/>
      </c>
      <c r="B65" s="209" t="str">
        <f t="shared" si="18"/>
        <v/>
      </c>
      <c r="C65" s="210"/>
      <c r="D65" s="211" t="str">
        <f t="shared" si="16"/>
        <v/>
      </c>
      <c r="E65" s="212"/>
      <c r="F65" s="213">
        <f t="shared" si="17"/>
        <v>0</v>
      </c>
      <c r="G65" s="267">
        <f t="shared" si="19"/>
        <v>0</v>
      </c>
    </row>
    <row r="66" spans="1:7" ht="24" customHeight="1" x14ac:dyDescent="0.25">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5">
      <c r="A67" s="211" t="str">
        <f t="shared" si="20"/>
        <v/>
      </c>
      <c r="B67" s="209" t="str">
        <f t="shared" si="18"/>
        <v/>
      </c>
      <c r="C67" s="210"/>
      <c r="D67" s="211" t="str">
        <f t="shared" si="16"/>
        <v/>
      </c>
      <c r="E67" s="212"/>
      <c r="F67" s="213">
        <f t="shared" si="17"/>
        <v>0</v>
      </c>
      <c r="G67" s="267">
        <f t="shared" si="19"/>
        <v>0</v>
      </c>
    </row>
    <row r="68" spans="1:7" ht="24" customHeight="1" x14ac:dyDescent="0.25">
      <c r="A68" s="211" t="str">
        <f t="shared" si="20"/>
        <v/>
      </c>
      <c r="B68" s="209" t="str">
        <f t="shared" si="18"/>
        <v/>
      </c>
      <c r="C68" s="210"/>
      <c r="D68" s="211" t="str">
        <f t="shared" si="16"/>
        <v/>
      </c>
      <c r="E68" s="212"/>
      <c r="F68" s="213">
        <f t="shared" si="17"/>
        <v>0</v>
      </c>
      <c r="G68" s="267">
        <f t="shared" si="19"/>
        <v>0</v>
      </c>
    </row>
    <row r="69" spans="1:7" ht="24" customHeight="1" x14ac:dyDescent="0.25">
      <c r="A69" s="211" t="str">
        <f t="shared" si="20"/>
        <v/>
      </c>
      <c r="B69" s="209" t="str">
        <f t="shared" si="18"/>
        <v/>
      </c>
      <c r="C69" s="210"/>
      <c r="D69" s="211" t="str">
        <f t="shared" si="16"/>
        <v/>
      </c>
      <c r="E69" s="212"/>
      <c r="F69" s="213">
        <f t="shared" si="17"/>
        <v>0</v>
      </c>
      <c r="G69" s="267">
        <f t="shared" si="19"/>
        <v>0</v>
      </c>
    </row>
    <row r="70" spans="1:7" ht="24" customHeight="1" x14ac:dyDescent="0.25">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5">
      <c r="A71" s="211" t="str">
        <f t="shared" si="21"/>
        <v/>
      </c>
      <c r="B71" s="209" t="str">
        <f t="shared" si="18"/>
        <v/>
      </c>
      <c r="C71" s="210"/>
      <c r="D71" s="211" t="str">
        <f t="shared" si="16"/>
        <v/>
      </c>
      <c r="E71" s="212"/>
      <c r="F71" s="213">
        <f t="shared" si="17"/>
        <v>0</v>
      </c>
      <c r="G71" s="267">
        <f t="shared" si="19"/>
        <v>0</v>
      </c>
    </row>
    <row r="72" spans="1:7" ht="24" customHeight="1" x14ac:dyDescent="0.25">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5">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5">
      <c r="A74" s="211" t="str">
        <f>IFERROR(VLOOKUP(C74,Tabla_Insumos,4,FALSE),"")</f>
        <v/>
      </c>
      <c r="B74" s="209" t="str">
        <f t="shared" si="18"/>
        <v/>
      </c>
      <c r="C74" s="210"/>
      <c r="D74" s="211" t="str">
        <f t="shared" si="16"/>
        <v/>
      </c>
      <c r="E74" s="212"/>
      <c r="F74" s="213">
        <f t="shared" si="17"/>
        <v>0</v>
      </c>
      <c r="G74" s="267">
        <f t="shared" si="19"/>
        <v>0</v>
      </c>
    </row>
    <row r="75" spans="1:7" ht="24" customHeight="1" x14ac:dyDescent="0.25">
      <c r="A75" s="211" t="str">
        <f t="shared" si="21"/>
        <v/>
      </c>
      <c r="B75" s="209" t="str">
        <f t="shared" si="18"/>
        <v/>
      </c>
      <c r="C75" s="210"/>
      <c r="D75" s="211" t="str">
        <f t="shared" si="16"/>
        <v/>
      </c>
      <c r="E75" s="212"/>
      <c r="F75" s="214">
        <f t="shared" si="17"/>
        <v>0</v>
      </c>
      <c r="G75" s="267">
        <f t="shared" si="19"/>
        <v>0</v>
      </c>
    </row>
    <row r="76" spans="1:7" ht="24" customHeight="1" x14ac:dyDescent="0.25">
      <c r="A76" s="310"/>
      <c r="B76" s="299"/>
      <c r="C76" s="299"/>
      <c r="D76" s="294"/>
      <c r="E76" s="295"/>
      <c r="F76" s="311" t="s">
        <v>31</v>
      </c>
      <c r="G76" s="312">
        <f>SUBTOTAL(9,G62:G75)</f>
        <v>0</v>
      </c>
    </row>
    <row r="77" spans="1:7" ht="24" customHeight="1" x14ac:dyDescent="0.25">
      <c r="A77" s="310"/>
      <c r="B77" s="299"/>
      <c r="C77" s="313" t="s">
        <v>605</v>
      </c>
      <c r="D77" s="294"/>
      <c r="E77" s="295"/>
      <c r="F77" s="296"/>
      <c r="G77" s="314"/>
    </row>
    <row r="78" spans="1:7" ht="24" customHeight="1" x14ac:dyDescent="0.25">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5">
      <c r="A79" s="211" t="str">
        <f t="shared" si="22"/>
        <v/>
      </c>
      <c r="B79" s="209">
        <f t="shared" si="23"/>
        <v>0</v>
      </c>
      <c r="C79" s="210"/>
      <c r="D79" s="211" t="str">
        <f t="shared" si="24"/>
        <v/>
      </c>
      <c r="E79" s="212"/>
      <c r="F79" s="215">
        <f t="shared" si="25"/>
        <v>0</v>
      </c>
      <c r="G79" s="267">
        <f>ROUND(E79*F79,2)</f>
        <v>0</v>
      </c>
    </row>
    <row r="80" spans="1:7" ht="24" customHeight="1" x14ac:dyDescent="0.25">
      <c r="A80" s="211" t="str">
        <f t="shared" si="22"/>
        <v/>
      </c>
      <c r="B80" s="209">
        <f t="shared" si="23"/>
        <v>0</v>
      </c>
      <c r="C80" s="210"/>
      <c r="D80" s="211" t="str">
        <f t="shared" si="24"/>
        <v/>
      </c>
      <c r="E80" s="212"/>
      <c r="F80" s="215">
        <f t="shared" si="25"/>
        <v>0</v>
      </c>
      <c r="G80" s="267">
        <f t="shared" ref="G80:G85" si="26">ROUND(E80*F80,2)</f>
        <v>0</v>
      </c>
    </row>
    <row r="81" spans="1:7" ht="24" customHeight="1" x14ac:dyDescent="0.25">
      <c r="A81" s="211" t="str">
        <f t="shared" si="22"/>
        <v/>
      </c>
      <c r="B81" s="209">
        <f t="shared" si="23"/>
        <v>0</v>
      </c>
      <c r="C81" s="210"/>
      <c r="D81" s="211" t="str">
        <f t="shared" si="24"/>
        <v/>
      </c>
      <c r="E81" s="212"/>
      <c r="F81" s="215">
        <f t="shared" si="25"/>
        <v>0</v>
      </c>
      <c r="G81" s="267">
        <f t="shared" si="26"/>
        <v>0</v>
      </c>
    </row>
    <row r="82" spans="1:7" ht="24" customHeight="1" x14ac:dyDescent="0.25">
      <c r="A82" s="211" t="str">
        <f t="shared" si="22"/>
        <v/>
      </c>
      <c r="B82" s="209">
        <f t="shared" si="23"/>
        <v>0</v>
      </c>
      <c r="C82" s="210"/>
      <c r="D82" s="211" t="str">
        <f t="shared" si="24"/>
        <v/>
      </c>
      <c r="E82" s="212"/>
      <c r="F82" s="213">
        <f t="shared" si="25"/>
        <v>0</v>
      </c>
      <c r="G82" s="267">
        <f t="shared" si="26"/>
        <v>0</v>
      </c>
    </row>
    <row r="83" spans="1:7" ht="24" customHeight="1" x14ac:dyDescent="0.25">
      <c r="A83" s="211" t="str">
        <f t="shared" si="22"/>
        <v/>
      </c>
      <c r="B83" s="209">
        <f t="shared" si="23"/>
        <v>0</v>
      </c>
      <c r="C83" s="210"/>
      <c r="D83" s="211" t="str">
        <f t="shared" si="24"/>
        <v/>
      </c>
      <c r="E83" s="212"/>
      <c r="F83" s="213">
        <f t="shared" si="25"/>
        <v>0</v>
      </c>
      <c r="G83" s="267">
        <f t="shared" si="26"/>
        <v>0</v>
      </c>
    </row>
    <row r="84" spans="1:7" ht="24" customHeight="1" x14ac:dyDescent="0.25">
      <c r="A84" s="211" t="str">
        <f t="shared" si="22"/>
        <v/>
      </c>
      <c r="B84" s="209">
        <f t="shared" si="23"/>
        <v>0</v>
      </c>
      <c r="C84" s="210"/>
      <c r="D84" s="211" t="str">
        <f t="shared" si="24"/>
        <v/>
      </c>
      <c r="E84" s="212"/>
      <c r="F84" s="213">
        <f t="shared" si="25"/>
        <v>0</v>
      </c>
      <c r="G84" s="267">
        <f t="shared" si="26"/>
        <v>0</v>
      </c>
    </row>
    <row r="85" spans="1:7" ht="24" customHeight="1" x14ac:dyDescent="0.25">
      <c r="A85" s="211" t="str">
        <f t="shared" si="22"/>
        <v/>
      </c>
      <c r="B85" s="209">
        <f t="shared" si="23"/>
        <v>0</v>
      </c>
      <c r="C85" s="210"/>
      <c r="D85" s="211" t="str">
        <f t="shared" si="24"/>
        <v/>
      </c>
      <c r="E85" s="212"/>
      <c r="F85" s="213">
        <f t="shared" si="25"/>
        <v>0</v>
      </c>
      <c r="G85" s="267">
        <f t="shared" si="26"/>
        <v>0</v>
      </c>
    </row>
    <row r="86" spans="1:7" ht="24" customHeight="1" x14ac:dyDescent="0.25">
      <c r="A86" s="310"/>
      <c r="B86" s="299"/>
      <c r="C86" s="299"/>
      <c r="D86" s="294"/>
      <c r="E86" s="295"/>
      <c r="F86" s="311" t="s">
        <v>32</v>
      </c>
      <c r="G86" s="312">
        <f>SUBTOTAL(9,G78:G85)</f>
        <v>0</v>
      </c>
    </row>
    <row r="87" spans="1:7" ht="24" customHeight="1" x14ac:dyDescent="0.25">
      <c r="A87" s="310"/>
      <c r="B87" s="299"/>
      <c r="C87" s="313" t="s">
        <v>606</v>
      </c>
      <c r="D87" s="294"/>
      <c r="E87" s="295"/>
      <c r="F87" s="296"/>
      <c r="G87" s="314"/>
    </row>
    <row r="88" spans="1:7" ht="24" customHeight="1" x14ac:dyDescent="0.25">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5">
      <c r="A89" s="211" t="str">
        <f t="shared" si="27"/>
        <v/>
      </c>
      <c r="B89" s="209" t="str">
        <f t="shared" si="28"/>
        <v/>
      </c>
      <c r="C89" s="210"/>
      <c r="D89" s="211" t="str">
        <f t="shared" si="29"/>
        <v/>
      </c>
      <c r="E89" s="212"/>
      <c r="F89" s="213">
        <f t="shared" si="30"/>
        <v>0</v>
      </c>
      <c r="G89" s="267">
        <f t="shared" si="31"/>
        <v>0</v>
      </c>
    </row>
    <row r="90" spans="1:7" ht="24" customHeight="1" x14ac:dyDescent="0.25">
      <c r="A90" s="211" t="str">
        <f t="shared" si="27"/>
        <v/>
      </c>
      <c r="B90" s="209" t="str">
        <f t="shared" si="28"/>
        <v/>
      </c>
      <c r="C90" s="210"/>
      <c r="D90" s="211" t="str">
        <f t="shared" si="29"/>
        <v/>
      </c>
      <c r="E90" s="212"/>
      <c r="F90" s="213">
        <f t="shared" si="30"/>
        <v>0</v>
      </c>
      <c r="G90" s="267">
        <f t="shared" si="31"/>
        <v>0</v>
      </c>
    </row>
    <row r="91" spans="1:7" ht="24" customHeight="1" x14ac:dyDescent="0.25">
      <c r="A91" s="211" t="str">
        <f t="shared" si="27"/>
        <v/>
      </c>
      <c r="B91" s="209" t="str">
        <f t="shared" si="28"/>
        <v/>
      </c>
      <c r="C91" s="210"/>
      <c r="D91" s="211" t="str">
        <f t="shared" si="29"/>
        <v/>
      </c>
      <c r="E91" s="212"/>
      <c r="F91" s="213">
        <f t="shared" si="30"/>
        <v>0</v>
      </c>
      <c r="G91" s="267">
        <f t="shared" si="31"/>
        <v>0</v>
      </c>
    </row>
    <row r="92" spans="1:7" ht="24" customHeight="1" x14ac:dyDescent="0.25">
      <c r="A92" s="211" t="str">
        <f t="shared" si="27"/>
        <v/>
      </c>
      <c r="B92" s="209" t="str">
        <f t="shared" si="28"/>
        <v/>
      </c>
      <c r="C92" s="210"/>
      <c r="D92" s="211" t="str">
        <f t="shared" si="29"/>
        <v/>
      </c>
      <c r="E92" s="212"/>
      <c r="F92" s="213">
        <f t="shared" si="30"/>
        <v>0</v>
      </c>
      <c r="G92" s="267">
        <f t="shared" si="31"/>
        <v>0</v>
      </c>
    </row>
    <row r="93" spans="1:7" ht="24" customHeight="1" x14ac:dyDescent="0.25">
      <c r="A93" s="211" t="str">
        <f t="shared" si="27"/>
        <v/>
      </c>
      <c r="B93" s="209" t="str">
        <f t="shared" si="28"/>
        <v/>
      </c>
      <c r="C93" s="210"/>
      <c r="D93" s="211" t="str">
        <f t="shared" si="29"/>
        <v/>
      </c>
      <c r="E93" s="212"/>
      <c r="F93" s="213">
        <f t="shared" si="30"/>
        <v>0</v>
      </c>
      <c r="G93" s="267">
        <f t="shared" si="31"/>
        <v>0</v>
      </c>
    </row>
    <row r="94" spans="1:7" ht="24" customHeight="1" x14ac:dyDescent="0.25">
      <c r="A94" s="211" t="str">
        <f t="shared" si="27"/>
        <v/>
      </c>
      <c r="B94" s="209" t="str">
        <f t="shared" si="28"/>
        <v/>
      </c>
      <c r="C94" s="210"/>
      <c r="D94" s="211" t="str">
        <f t="shared" si="29"/>
        <v/>
      </c>
      <c r="E94" s="212"/>
      <c r="F94" s="213">
        <f t="shared" si="30"/>
        <v>0</v>
      </c>
      <c r="G94" s="267">
        <f t="shared" si="31"/>
        <v>0</v>
      </c>
    </row>
    <row r="95" spans="1:7" ht="24" customHeight="1" x14ac:dyDescent="0.25">
      <c r="A95" s="211" t="str">
        <f t="shared" si="27"/>
        <v/>
      </c>
      <c r="B95" s="209" t="str">
        <f t="shared" si="28"/>
        <v/>
      </c>
      <c r="C95" s="210"/>
      <c r="D95" s="211" t="str">
        <f t="shared" si="29"/>
        <v/>
      </c>
      <c r="E95" s="212"/>
      <c r="F95" s="213">
        <f t="shared" si="30"/>
        <v>0</v>
      </c>
      <c r="G95" s="267">
        <f t="shared" si="31"/>
        <v>0</v>
      </c>
    </row>
    <row r="96" spans="1:7" ht="24" customHeight="1" x14ac:dyDescent="0.25">
      <c r="A96" s="211" t="str">
        <f t="shared" si="27"/>
        <v/>
      </c>
      <c r="B96" s="209" t="str">
        <f t="shared" si="28"/>
        <v/>
      </c>
      <c r="C96" s="210"/>
      <c r="D96" s="211" t="str">
        <f t="shared" si="29"/>
        <v/>
      </c>
      <c r="E96" s="212"/>
      <c r="F96" s="213">
        <f t="shared" si="30"/>
        <v>0</v>
      </c>
      <c r="G96" s="267">
        <f t="shared" si="31"/>
        <v>0</v>
      </c>
    </row>
    <row r="97" spans="1:7" ht="24" customHeight="1" x14ac:dyDescent="0.25">
      <c r="A97" s="315"/>
      <c r="B97" s="294"/>
      <c r="C97" s="299"/>
      <c r="D97" s="294"/>
      <c r="E97" s="295"/>
      <c r="F97" s="311" t="s">
        <v>33</v>
      </c>
      <c r="G97" s="312">
        <f>SUBTOTAL(9,G88:G96)</f>
        <v>0</v>
      </c>
    </row>
    <row r="98" spans="1:7" ht="24" customHeight="1" x14ac:dyDescent="0.25">
      <c r="A98" s="316"/>
      <c r="B98" s="294"/>
      <c r="C98" s="299"/>
      <c r="D98" s="294"/>
      <c r="E98" s="295"/>
      <c r="F98" s="296"/>
      <c r="G98" s="314"/>
    </row>
    <row r="99" spans="1:7" ht="24" customHeight="1" x14ac:dyDescent="0.25">
      <c r="A99" s="317">
        <f>B57</f>
        <v>2</v>
      </c>
      <c r="B99" s="318" t="str">
        <f>C57</f>
        <v>Base completa para columna simple</v>
      </c>
      <c r="C99" s="306"/>
      <c r="D99" s="306" t="s">
        <v>34</v>
      </c>
      <c r="E99" s="307"/>
      <c r="F99" s="319" t="s">
        <v>35</v>
      </c>
      <c r="G99" s="320">
        <f>SUBTOTAL(9,G62:G98)</f>
        <v>0</v>
      </c>
    </row>
    <row r="101" spans="1:7" ht="24" customHeight="1" x14ac:dyDescent="0.25">
      <c r="A101" s="279" t="s">
        <v>37</v>
      </c>
      <c r="B101" s="280"/>
      <c r="C101" s="280"/>
      <c r="D101" s="280"/>
      <c r="E101" s="280"/>
      <c r="F101" s="280"/>
      <c r="G101" s="281"/>
    </row>
    <row r="102" spans="1:7" ht="24" customHeight="1" x14ac:dyDescent="0.25">
      <c r="A102" s="282" t="s">
        <v>602</v>
      </c>
      <c r="B102" s="283" t="str">
        <f>Comitente</f>
        <v>DIRECCIÓN DE RECURSOS ENERGETICOS</v>
      </c>
      <c r="C102" s="284"/>
      <c r="D102" s="285"/>
      <c r="E102" s="285"/>
      <c r="F102" s="286"/>
      <c r="G102" s="287"/>
    </row>
    <row r="103" spans="1:7" ht="24" customHeight="1" x14ac:dyDescent="0.25">
      <c r="A103" s="282" t="s">
        <v>603</v>
      </c>
      <c r="B103" s="283">
        <f>Contratista</f>
        <v>0</v>
      </c>
      <c r="C103" s="288"/>
      <c r="D103" s="288"/>
      <c r="E103" s="288"/>
      <c r="F103" s="289"/>
      <c r="G103" s="290"/>
    </row>
    <row r="104" spans="1:7" ht="24" customHeight="1" x14ac:dyDescent="0.25">
      <c r="A104" s="282" t="s">
        <v>24</v>
      </c>
      <c r="B104" s="283" t="str">
        <f>Obra</f>
        <v>“ILUMINACIÓN RUTA PROVINCIAL N°155 DESDE CALLE FRIAS HASTA HIPOLITO YRIGOYEN".</v>
      </c>
      <c r="C104" s="288"/>
      <c r="D104" s="288"/>
      <c r="E104" s="288"/>
      <c r="F104" s="289" t="s">
        <v>38</v>
      </c>
      <c r="G104" s="291">
        <f>Fecha_Base</f>
        <v>0</v>
      </c>
    </row>
    <row r="105" spans="1:7" ht="24" customHeight="1" x14ac:dyDescent="0.25">
      <c r="A105" s="292" t="s">
        <v>601</v>
      </c>
      <c r="B105" s="293" t="str">
        <f>Ubicación</f>
        <v>RAWSON-POCITO</v>
      </c>
      <c r="C105" s="293"/>
      <c r="D105" s="294"/>
      <c r="E105" s="295"/>
      <c r="F105" s="296"/>
      <c r="G105" s="297"/>
    </row>
    <row r="106" spans="1:7" ht="24" customHeight="1" x14ac:dyDescent="0.25">
      <c r="A106" s="292" t="s">
        <v>39</v>
      </c>
      <c r="B106" s="298" t="str">
        <f>IFERROR(VALUE(LEFT(B107,FIND(".",B107)-1)),"")</f>
        <v/>
      </c>
      <c r="C106" s="299" t="str">
        <f>IFERROR(VLOOKUP(B106,Tabla_CyP,2,FALSE),"")</f>
        <v/>
      </c>
      <c r="D106" s="299"/>
      <c r="E106" s="295"/>
      <c r="F106" s="296"/>
      <c r="G106" s="297"/>
    </row>
    <row r="107" spans="1:7" ht="24" customHeight="1" x14ac:dyDescent="0.25">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5">
      <c r="A108" s="292"/>
      <c r="B108" s="293"/>
      <c r="C108" s="299"/>
      <c r="D108" s="294"/>
      <c r="E108" s="295"/>
      <c r="F108" s="296"/>
      <c r="G108" s="297"/>
    </row>
    <row r="109" spans="1:7" ht="24" customHeight="1" x14ac:dyDescent="0.25">
      <c r="A109" s="358" t="s">
        <v>507</v>
      </c>
      <c r="B109" s="359"/>
      <c r="C109" s="360" t="s">
        <v>0</v>
      </c>
      <c r="D109" s="360" t="s">
        <v>27</v>
      </c>
      <c r="E109" s="362" t="s">
        <v>28</v>
      </c>
      <c r="F109" s="356" t="s">
        <v>29</v>
      </c>
      <c r="G109" s="356" t="s">
        <v>30</v>
      </c>
    </row>
    <row r="110" spans="1:7" s="217" customFormat="1" ht="24" customHeight="1" x14ac:dyDescent="0.25">
      <c r="A110" s="302" t="s">
        <v>508</v>
      </c>
      <c r="B110" s="302" t="s">
        <v>509</v>
      </c>
      <c r="C110" s="361"/>
      <c r="D110" s="361"/>
      <c r="E110" s="363"/>
      <c r="F110" s="357"/>
      <c r="G110" s="357"/>
    </row>
    <row r="111" spans="1:7" ht="24" customHeight="1" x14ac:dyDescent="0.25">
      <c r="A111" s="303"/>
      <c r="B111" s="304"/>
      <c r="C111" s="305" t="s">
        <v>604</v>
      </c>
      <c r="D111" s="306"/>
      <c r="E111" s="307"/>
      <c r="F111" s="308"/>
      <c r="G111" s="309"/>
    </row>
    <row r="112" spans="1:7" ht="24" customHeight="1" x14ac:dyDescent="0.25">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5">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5">
      <c r="A114" s="211" t="str">
        <f t="shared" si="32"/>
        <v/>
      </c>
      <c r="B114" s="209" t="str">
        <f t="shared" si="35"/>
        <v/>
      </c>
      <c r="C114" s="210"/>
      <c r="D114" s="211" t="str">
        <f t="shared" si="33"/>
        <v/>
      </c>
      <c r="E114" s="212"/>
      <c r="F114" s="213">
        <f t="shared" si="34"/>
        <v>0</v>
      </c>
      <c r="G114" s="267">
        <f t="shared" si="36"/>
        <v>0</v>
      </c>
    </row>
    <row r="115" spans="1:7" ht="24" customHeight="1" x14ac:dyDescent="0.25">
      <c r="A115" s="211" t="str">
        <f t="shared" si="32"/>
        <v/>
      </c>
      <c r="B115" s="209" t="str">
        <f t="shared" si="35"/>
        <v/>
      </c>
      <c r="C115" s="210"/>
      <c r="D115" s="211" t="str">
        <f t="shared" si="33"/>
        <v/>
      </c>
      <c r="E115" s="212"/>
      <c r="F115" s="213">
        <f t="shared" si="34"/>
        <v>0</v>
      </c>
      <c r="G115" s="267">
        <f t="shared" si="36"/>
        <v>0</v>
      </c>
    </row>
    <row r="116" spans="1:7" ht="24" customHeight="1" x14ac:dyDescent="0.25">
      <c r="A116" s="211" t="str">
        <f t="shared" si="32"/>
        <v/>
      </c>
      <c r="B116" s="209" t="str">
        <f t="shared" si="35"/>
        <v/>
      </c>
      <c r="C116" s="210"/>
      <c r="D116" s="211" t="str">
        <f t="shared" si="33"/>
        <v/>
      </c>
      <c r="E116" s="212"/>
      <c r="F116" s="213">
        <f t="shared" si="34"/>
        <v>0</v>
      </c>
      <c r="G116" s="267">
        <f t="shared" si="36"/>
        <v>0</v>
      </c>
    </row>
    <row r="117" spans="1:7" ht="24" customHeight="1" x14ac:dyDescent="0.25">
      <c r="A117" s="211" t="str">
        <f t="shared" si="32"/>
        <v/>
      </c>
      <c r="B117" s="209" t="str">
        <f t="shared" si="35"/>
        <v/>
      </c>
      <c r="C117" s="210"/>
      <c r="D117" s="211" t="str">
        <f t="shared" si="33"/>
        <v/>
      </c>
      <c r="E117" s="212"/>
      <c r="F117" s="213">
        <f t="shared" si="34"/>
        <v>0</v>
      </c>
      <c r="G117" s="267">
        <f t="shared" si="36"/>
        <v>0</v>
      </c>
    </row>
    <row r="118" spans="1:7" ht="24" customHeight="1" x14ac:dyDescent="0.25">
      <c r="A118" s="211" t="str">
        <f t="shared" si="32"/>
        <v/>
      </c>
      <c r="B118" s="209" t="str">
        <f t="shared" si="35"/>
        <v/>
      </c>
      <c r="C118" s="210"/>
      <c r="D118" s="211" t="str">
        <f t="shared" si="33"/>
        <v/>
      </c>
      <c r="E118" s="212"/>
      <c r="F118" s="213">
        <f t="shared" si="34"/>
        <v>0</v>
      </c>
      <c r="G118" s="267">
        <f t="shared" si="36"/>
        <v>0</v>
      </c>
    </row>
    <row r="119" spans="1:7" ht="24" customHeight="1" x14ac:dyDescent="0.25">
      <c r="A119" s="211" t="str">
        <f t="shared" si="32"/>
        <v/>
      </c>
      <c r="B119" s="209" t="str">
        <f t="shared" si="35"/>
        <v/>
      </c>
      <c r="C119" s="210"/>
      <c r="D119" s="211" t="str">
        <f t="shared" si="33"/>
        <v/>
      </c>
      <c r="E119" s="212"/>
      <c r="F119" s="213">
        <f t="shared" si="34"/>
        <v>0</v>
      </c>
      <c r="G119" s="267">
        <f t="shared" si="36"/>
        <v>0</v>
      </c>
    </row>
    <row r="120" spans="1:7" ht="24" customHeight="1" x14ac:dyDescent="0.25">
      <c r="A120" s="211" t="str">
        <f t="shared" si="32"/>
        <v/>
      </c>
      <c r="B120" s="209" t="str">
        <f t="shared" si="35"/>
        <v/>
      </c>
      <c r="C120" s="210"/>
      <c r="D120" s="211" t="str">
        <f t="shared" si="33"/>
        <v/>
      </c>
      <c r="E120" s="212"/>
      <c r="F120" s="213">
        <f t="shared" si="34"/>
        <v>0</v>
      </c>
      <c r="G120" s="267">
        <f t="shared" si="36"/>
        <v>0</v>
      </c>
    </row>
    <row r="121" spans="1:7" ht="24" customHeight="1" x14ac:dyDescent="0.25">
      <c r="A121" s="211" t="str">
        <f t="shared" si="32"/>
        <v/>
      </c>
      <c r="B121" s="209" t="str">
        <f t="shared" si="35"/>
        <v/>
      </c>
      <c r="C121" s="210"/>
      <c r="D121" s="211" t="str">
        <f t="shared" si="33"/>
        <v/>
      </c>
      <c r="E121" s="212"/>
      <c r="F121" s="213">
        <f t="shared" si="34"/>
        <v>0</v>
      </c>
      <c r="G121" s="267">
        <f t="shared" si="36"/>
        <v>0</v>
      </c>
    </row>
    <row r="122" spans="1:7" ht="24" customHeight="1" x14ac:dyDescent="0.25">
      <c r="A122" s="211" t="str">
        <f t="shared" si="32"/>
        <v/>
      </c>
      <c r="B122" s="209" t="str">
        <f t="shared" si="35"/>
        <v/>
      </c>
      <c r="C122" s="210"/>
      <c r="D122" s="211" t="str">
        <f t="shared" si="33"/>
        <v/>
      </c>
      <c r="E122" s="212"/>
      <c r="F122" s="213">
        <f t="shared" si="34"/>
        <v>0</v>
      </c>
      <c r="G122" s="267">
        <f t="shared" si="36"/>
        <v>0</v>
      </c>
    </row>
    <row r="123" spans="1:7" ht="24" customHeight="1" x14ac:dyDescent="0.25">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5">
      <c r="A124" s="310"/>
      <c r="B124" s="299"/>
      <c r="C124" s="299"/>
      <c r="D124" s="294"/>
      <c r="E124" s="295"/>
      <c r="F124" s="311" t="s">
        <v>31</v>
      </c>
      <c r="G124" s="312">
        <f>SUBTOTAL(9,G112:G123)</f>
        <v>0</v>
      </c>
    </row>
    <row r="125" spans="1:7" ht="24" customHeight="1" x14ac:dyDescent="0.25">
      <c r="A125" s="310"/>
      <c r="B125" s="299"/>
      <c r="C125" s="313" t="s">
        <v>605</v>
      </c>
      <c r="D125" s="294"/>
      <c r="E125" s="295"/>
      <c r="F125" s="296"/>
      <c r="G125" s="314"/>
    </row>
    <row r="126" spans="1:7" ht="24" customHeight="1" x14ac:dyDescent="0.25">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5">
      <c r="A127" s="211" t="str">
        <f t="shared" si="38"/>
        <v/>
      </c>
      <c r="B127" s="209">
        <f t="shared" si="39"/>
        <v>0</v>
      </c>
      <c r="C127" s="210"/>
      <c r="D127" s="211" t="str">
        <f t="shared" si="40"/>
        <v/>
      </c>
      <c r="E127" s="212"/>
      <c r="F127" s="215">
        <f t="shared" si="41"/>
        <v>0</v>
      </c>
      <c r="G127" s="267">
        <f>ROUND(E127*F127,2)</f>
        <v>0</v>
      </c>
    </row>
    <row r="128" spans="1:7" ht="24" customHeight="1" x14ac:dyDescent="0.25">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5">
      <c r="A129" s="211" t="str">
        <f t="shared" si="38"/>
        <v/>
      </c>
      <c r="B129" s="209">
        <f t="shared" si="39"/>
        <v>0</v>
      </c>
      <c r="C129" s="210"/>
      <c r="D129" s="211" t="str">
        <f t="shared" si="40"/>
        <v/>
      </c>
      <c r="E129" s="212"/>
      <c r="F129" s="215">
        <f t="shared" si="41"/>
        <v>0</v>
      </c>
      <c r="G129" s="267">
        <f t="shared" si="42"/>
        <v>0</v>
      </c>
    </row>
    <row r="130" spans="1:7" ht="24" customHeight="1" x14ac:dyDescent="0.25">
      <c r="A130" s="211" t="str">
        <f t="shared" si="38"/>
        <v/>
      </c>
      <c r="B130" s="209">
        <f t="shared" si="39"/>
        <v>0</v>
      </c>
      <c r="C130" s="210"/>
      <c r="D130" s="211" t="str">
        <f t="shared" si="40"/>
        <v/>
      </c>
      <c r="E130" s="212"/>
      <c r="F130" s="213">
        <f t="shared" si="41"/>
        <v>0</v>
      </c>
      <c r="G130" s="267">
        <f t="shared" si="42"/>
        <v>0</v>
      </c>
    </row>
    <row r="131" spans="1:7" ht="24" customHeight="1" x14ac:dyDescent="0.25">
      <c r="A131" s="211" t="str">
        <f t="shared" si="38"/>
        <v/>
      </c>
      <c r="B131" s="209">
        <f t="shared" si="39"/>
        <v>0</v>
      </c>
      <c r="C131" s="210"/>
      <c r="D131" s="211" t="str">
        <f t="shared" si="40"/>
        <v/>
      </c>
      <c r="E131" s="212"/>
      <c r="F131" s="213">
        <f t="shared" si="41"/>
        <v>0</v>
      </c>
      <c r="G131" s="267">
        <f t="shared" si="42"/>
        <v>0</v>
      </c>
    </row>
    <row r="132" spans="1:7" ht="24" customHeight="1" x14ac:dyDescent="0.25">
      <c r="A132" s="211" t="str">
        <f t="shared" si="38"/>
        <v/>
      </c>
      <c r="B132" s="209">
        <f t="shared" si="39"/>
        <v>0</v>
      </c>
      <c r="C132" s="210"/>
      <c r="D132" s="211" t="str">
        <f t="shared" si="40"/>
        <v/>
      </c>
      <c r="E132" s="212"/>
      <c r="F132" s="213">
        <f t="shared" si="41"/>
        <v>0</v>
      </c>
      <c r="G132" s="267">
        <f t="shared" si="42"/>
        <v>0</v>
      </c>
    </row>
    <row r="133" spans="1:7" ht="24" customHeight="1" x14ac:dyDescent="0.25">
      <c r="A133" s="211" t="str">
        <f t="shared" si="38"/>
        <v/>
      </c>
      <c r="B133" s="209">
        <f t="shared" si="39"/>
        <v>0</v>
      </c>
      <c r="C133" s="210"/>
      <c r="D133" s="211" t="str">
        <f t="shared" si="40"/>
        <v/>
      </c>
      <c r="E133" s="212"/>
      <c r="F133" s="213">
        <f t="shared" si="41"/>
        <v>0</v>
      </c>
      <c r="G133" s="267">
        <f t="shared" si="42"/>
        <v>0</v>
      </c>
    </row>
    <row r="134" spans="1:7" ht="24" customHeight="1" x14ac:dyDescent="0.25">
      <c r="A134" s="310"/>
      <c r="B134" s="299"/>
      <c r="C134" s="299"/>
      <c r="D134" s="294"/>
      <c r="E134" s="295"/>
      <c r="F134" s="311" t="s">
        <v>32</v>
      </c>
      <c r="G134" s="312">
        <f>SUBTOTAL(9,G126:G133)</f>
        <v>0</v>
      </c>
    </row>
    <row r="135" spans="1:7" ht="24" customHeight="1" x14ac:dyDescent="0.25">
      <c r="A135" s="310"/>
      <c r="B135" s="299"/>
      <c r="C135" s="313" t="s">
        <v>606</v>
      </c>
      <c r="D135" s="294"/>
      <c r="E135" s="295"/>
      <c r="F135" s="296"/>
      <c r="G135" s="314"/>
    </row>
    <row r="136" spans="1:7" ht="24" customHeight="1" x14ac:dyDescent="0.25">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5">
      <c r="A137" s="211" t="str">
        <f t="shared" si="43"/>
        <v/>
      </c>
      <c r="B137" s="209" t="str">
        <f t="shared" si="44"/>
        <v/>
      </c>
      <c r="C137" s="210"/>
      <c r="D137" s="211"/>
      <c r="E137" s="212"/>
      <c r="F137" s="213">
        <f t="shared" si="46"/>
        <v>0</v>
      </c>
      <c r="G137" s="267">
        <f t="shared" si="47"/>
        <v>0</v>
      </c>
    </row>
    <row r="138" spans="1:7" ht="24" customHeight="1" x14ac:dyDescent="0.25">
      <c r="A138" s="211" t="str">
        <f t="shared" si="43"/>
        <v/>
      </c>
      <c r="B138" s="209" t="str">
        <f t="shared" si="44"/>
        <v/>
      </c>
      <c r="C138" s="210"/>
      <c r="D138" s="211" t="str">
        <f t="shared" si="45"/>
        <v/>
      </c>
      <c r="E138" s="212"/>
      <c r="F138" s="213">
        <f t="shared" si="46"/>
        <v>0</v>
      </c>
      <c r="G138" s="267">
        <f t="shared" si="47"/>
        <v>0</v>
      </c>
    </row>
    <row r="139" spans="1:7" ht="24" customHeight="1" x14ac:dyDescent="0.25">
      <c r="A139" s="211" t="str">
        <f t="shared" si="43"/>
        <v/>
      </c>
      <c r="B139" s="209" t="str">
        <f t="shared" si="44"/>
        <v/>
      </c>
      <c r="C139" s="210"/>
      <c r="D139" s="211" t="str">
        <f t="shared" si="45"/>
        <v/>
      </c>
      <c r="E139" s="212"/>
      <c r="F139" s="213">
        <f t="shared" si="46"/>
        <v>0</v>
      </c>
      <c r="G139" s="267">
        <f t="shared" si="47"/>
        <v>0</v>
      </c>
    </row>
    <row r="140" spans="1:7" ht="24" customHeight="1" x14ac:dyDescent="0.25">
      <c r="A140" s="211" t="str">
        <f t="shared" si="43"/>
        <v/>
      </c>
      <c r="B140" s="209" t="str">
        <f t="shared" si="44"/>
        <v/>
      </c>
      <c r="C140" s="210"/>
      <c r="D140" s="211" t="str">
        <f t="shared" si="45"/>
        <v/>
      </c>
      <c r="E140" s="212"/>
      <c r="F140" s="213">
        <f t="shared" si="46"/>
        <v>0</v>
      </c>
      <c r="G140" s="267">
        <f t="shared" si="47"/>
        <v>0</v>
      </c>
    </row>
    <row r="141" spans="1:7" ht="24" customHeight="1" x14ac:dyDescent="0.25">
      <c r="A141" s="211" t="str">
        <f t="shared" si="43"/>
        <v/>
      </c>
      <c r="B141" s="209" t="str">
        <f t="shared" si="44"/>
        <v/>
      </c>
      <c r="C141" s="210"/>
      <c r="D141" s="211" t="str">
        <f t="shared" si="45"/>
        <v/>
      </c>
      <c r="E141" s="212"/>
      <c r="F141" s="213">
        <f t="shared" si="46"/>
        <v>0</v>
      </c>
      <c r="G141" s="267">
        <f t="shared" si="47"/>
        <v>0</v>
      </c>
    </row>
    <row r="142" spans="1:7" ht="24" customHeight="1" x14ac:dyDescent="0.25">
      <c r="A142" s="211" t="str">
        <f t="shared" si="43"/>
        <v/>
      </c>
      <c r="B142" s="209" t="str">
        <f t="shared" si="44"/>
        <v/>
      </c>
      <c r="C142" s="210"/>
      <c r="D142" s="211" t="str">
        <f t="shared" si="45"/>
        <v/>
      </c>
      <c r="E142" s="212"/>
      <c r="F142" s="213">
        <f t="shared" si="46"/>
        <v>0</v>
      </c>
      <c r="G142" s="267">
        <f t="shared" si="47"/>
        <v>0</v>
      </c>
    </row>
    <row r="143" spans="1:7" ht="24" customHeight="1" x14ac:dyDescent="0.25">
      <c r="A143" s="211" t="str">
        <f t="shared" si="43"/>
        <v/>
      </c>
      <c r="B143" s="209" t="str">
        <f t="shared" si="44"/>
        <v/>
      </c>
      <c r="C143" s="210"/>
      <c r="D143" s="211" t="str">
        <f t="shared" si="45"/>
        <v/>
      </c>
      <c r="E143" s="212"/>
      <c r="F143" s="213">
        <f t="shared" si="46"/>
        <v>0</v>
      </c>
      <c r="G143" s="267">
        <f t="shared" si="47"/>
        <v>0</v>
      </c>
    </row>
    <row r="144" spans="1:7" ht="24" customHeight="1" x14ac:dyDescent="0.25">
      <c r="A144" s="211" t="str">
        <f t="shared" si="43"/>
        <v/>
      </c>
      <c r="B144" s="209" t="str">
        <f t="shared" si="44"/>
        <v/>
      </c>
      <c r="C144" s="210"/>
      <c r="D144" s="211" t="str">
        <f t="shared" si="45"/>
        <v/>
      </c>
      <c r="E144" s="212"/>
      <c r="F144" s="213">
        <f t="shared" si="46"/>
        <v>0</v>
      </c>
      <c r="G144" s="267">
        <f t="shared" si="47"/>
        <v>0</v>
      </c>
    </row>
    <row r="145" spans="1:7" ht="24" customHeight="1" x14ac:dyDescent="0.25">
      <c r="A145" s="315"/>
      <c r="B145" s="294"/>
      <c r="C145" s="299"/>
      <c r="D145" s="294"/>
      <c r="E145" s="295"/>
      <c r="F145" s="311" t="s">
        <v>33</v>
      </c>
      <c r="G145" s="312"/>
    </row>
    <row r="146" spans="1:7" ht="24" customHeight="1" x14ac:dyDescent="0.25">
      <c r="A146" s="316"/>
      <c r="B146" s="294"/>
      <c r="C146" s="299"/>
      <c r="D146" s="294"/>
      <c r="E146" s="295"/>
      <c r="F146" s="296"/>
      <c r="G146" s="314"/>
    </row>
    <row r="147" spans="1:7" ht="24" customHeight="1" x14ac:dyDescent="0.25">
      <c r="A147" s="317">
        <f>B107</f>
        <v>3</v>
      </c>
      <c r="B147" s="318" t="str">
        <f>C107</f>
        <v>Base completa para columna doble</v>
      </c>
      <c r="C147" s="306"/>
      <c r="D147" s="306" t="s">
        <v>34</v>
      </c>
      <c r="E147" s="307"/>
      <c r="F147" s="319" t="s">
        <v>35</v>
      </c>
      <c r="G147" s="320">
        <f>SUBTOTAL(9,G112:G146)</f>
        <v>0</v>
      </c>
    </row>
    <row r="149" spans="1:7" ht="24" customHeight="1" x14ac:dyDescent="0.25">
      <c r="A149" s="279" t="s">
        <v>37</v>
      </c>
      <c r="B149" s="280"/>
      <c r="C149" s="280"/>
      <c r="D149" s="280"/>
      <c r="E149" s="280"/>
      <c r="F149" s="280"/>
      <c r="G149" s="281"/>
    </row>
    <row r="150" spans="1:7" ht="24" customHeight="1" x14ac:dyDescent="0.25">
      <c r="A150" s="282" t="s">
        <v>602</v>
      </c>
      <c r="B150" s="283" t="str">
        <f>Comitente</f>
        <v>DIRECCIÓN DE RECURSOS ENERGETICOS</v>
      </c>
      <c r="C150" s="284"/>
      <c r="D150" s="285"/>
      <c r="E150" s="285"/>
      <c r="F150" s="286"/>
      <c r="G150" s="287"/>
    </row>
    <row r="151" spans="1:7" ht="24" customHeight="1" x14ac:dyDescent="0.25">
      <c r="A151" s="282" t="s">
        <v>603</v>
      </c>
      <c r="B151" s="283">
        <f>Contratista</f>
        <v>0</v>
      </c>
      <c r="C151" s="288"/>
      <c r="D151" s="288"/>
      <c r="E151" s="288"/>
      <c r="F151" s="289"/>
      <c r="G151" s="290"/>
    </row>
    <row r="152" spans="1:7" ht="24" customHeight="1" x14ac:dyDescent="0.25">
      <c r="A152" s="282" t="s">
        <v>24</v>
      </c>
      <c r="B152" s="283" t="str">
        <f>Obra</f>
        <v>“ILUMINACIÓN RUTA PROVINCIAL N°155 DESDE CALLE FRIAS HASTA HIPOLITO YRIGOYEN".</v>
      </c>
      <c r="C152" s="288"/>
      <c r="D152" s="288"/>
      <c r="E152" s="288"/>
      <c r="F152" s="289" t="s">
        <v>38</v>
      </c>
      <c r="G152" s="291">
        <f>Fecha_Base</f>
        <v>0</v>
      </c>
    </row>
    <row r="153" spans="1:7" ht="24" customHeight="1" x14ac:dyDescent="0.25">
      <c r="A153" s="292" t="s">
        <v>601</v>
      </c>
      <c r="B153" s="293" t="str">
        <f>Ubicación</f>
        <v>RAWSON-POCITO</v>
      </c>
      <c r="C153" s="293"/>
      <c r="D153" s="294"/>
      <c r="E153" s="295"/>
      <c r="F153" s="296"/>
      <c r="G153" s="297"/>
    </row>
    <row r="154" spans="1:7" ht="24" customHeight="1" x14ac:dyDescent="0.25">
      <c r="A154" s="292" t="s">
        <v>39</v>
      </c>
      <c r="B154" s="298" t="str">
        <f>IFERROR(VALUE(LEFT(B155,FIND(".",B155)-1)),"")</f>
        <v/>
      </c>
      <c r="C154" s="299" t="str">
        <f>IFERROR(VLOOKUP(B154,Tabla_CyP,2,FALSE),"")</f>
        <v/>
      </c>
      <c r="D154" s="299"/>
      <c r="E154" s="295"/>
      <c r="F154" s="296"/>
      <c r="G154" s="297"/>
    </row>
    <row r="155" spans="1:7" ht="24" customHeight="1" x14ac:dyDescent="0.25">
      <c r="A155" s="292" t="s">
        <v>25</v>
      </c>
      <c r="B155" s="300">
        <f>IFERROR(VLOOKUP(COUNTIF($A$1:A155,"ANALISIS DE PRECIOS"),Tabla_NumeroItem,2,FALSE),"")</f>
        <v>4</v>
      </c>
      <c r="C155" s="299" t="str">
        <f>IFERROR(VLOOKUP(B155,Tabla_CyP,2,FALSE),"")</f>
        <v>Base completa para Torre</v>
      </c>
      <c r="D155" s="294"/>
      <c r="E155" s="295"/>
      <c r="F155" s="289" t="s">
        <v>26</v>
      </c>
      <c r="G155" s="301" t="str">
        <f>IFERROR(VLOOKUP(B155,Tabla_CyP,4,FALSE),"")</f>
        <v>Un</v>
      </c>
    </row>
    <row r="156" spans="1:7" ht="24" customHeight="1" x14ac:dyDescent="0.25">
      <c r="A156" s="292"/>
      <c r="B156" s="293"/>
      <c r="C156" s="299"/>
      <c r="D156" s="294"/>
      <c r="E156" s="295"/>
      <c r="F156" s="296"/>
      <c r="G156" s="297"/>
    </row>
    <row r="157" spans="1:7" ht="24" customHeight="1" x14ac:dyDescent="0.25">
      <c r="A157" s="358" t="s">
        <v>507</v>
      </c>
      <c r="B157" s="359"/>
      <c r="C157" s="360" t="s">
        <v>0</v>
      </c>
      <c r="D157" s="360" t="s">
        <v>27</v>
      </c>
      <c r="E157" s="362" t="s">
        <v>28</v>
      </c>
      <c r="F157" s="356" t="s">
        <v>29</v>
      </c>
      <c r="G157" s="356" t="s">
        <v>30</v>
      </c>
    </row>
    <row r="158" spans="1:7" s="217" customFormat="1" ht="24" customHeight="1" x14ac:dyDescent="0.25">
      <c r="A158" s="302" t="s">
        <v>508</v>
      </c>
      <c r="B158" s="302" t="s">
        <v>509</v>
      </c>
      <c r="C158" s="361"/>
      <c r="D158" s="361"/>
      <c r="E158" s="363"/>
      <c r="F158" s="357"/>
      <c r="G158" s="357"/>
    </row>
    <row r="159" spans="1:7" ht="24" customHeight="1" x14ac:dyDescent="0.25">
      <c r="A159" s="303"/>
      <c r="B159" s="304"/>
      <c r="C159" s="305" t="s">
        <v>604</v>
      </c>
      <c r="D159" s="306"/>
      <c r="E159" s="307"/>
      <c r="F159" s="308"/>
      <c r="G159" s="309"/>
    </row>
    <row r="160" spans="1:7" ht="24" customHeight="1" x14ac:dyDescent="0.25">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5">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5">
      <c r="A162" s="211" t="str">
        <f t="shared" si="48"/>
        <v/>
      </c>
      <c r="B162" s="209" t="str">
        <f t="shared" si="51"/>
        <v/>
      </c>
      <c r="C162" s="210"/>
      <c r="D162" s="211" t="str">
        <f t="shared" si="49"/>
        <v/>
      </c>
      <c r="E162" s="212"/>
      <c r="F162" s="213">
        <f t="shared" si="50"/>
        <v>0</v>
      </c>
      <c r="G162" s="267">
        <f t="shared" si="52"/>
        <v>0</v>
      </c>
    </row>
    <row r="163" spans="1:7" ht="24" customHeight="1" x14ac:dyDescent="0.25">
      <c r="A163" s="211" t="str">
        <f t="shared" si="48"/>
        <v/>
      </c>
      <c r="B163" s="209" t="str">
        <f t="shared" si="51"/>
        <v/>
      </c>
      <c r="C163" s="210"/>
      <c r="D163" s="211" t="str">
        <f t="shared" si="49"/>
        <v/>
      </c>
      <c r="E163" s="212"/>
      <c r="F163" s="213">
        <f t="shared" si="50"/>
        <v>0</v>
      </c>
      <c r="G163" s="267">
        <f t="shared" si="52"/>
        <v>0</v>
      </c>
    </row>
    <row r="164" spans="1:7" ht="24" customHeight="1" x14ac:dyDescent="0.25">
      <c r="A164" s="211" t="str">
        <f t="shared" si="48"/>
        <v/>
      </c>
      <c r="B164" s="209" t="str">
        <f t="shared" si="51"/>
        <v/>
      </c>
      <c r="C164" s="210"/>
      <c r="D164" s="211" t="str">
        <f t="shared" si="49"/>
        <v/>
      </c>
      <c r="E164" s="212"/>
      <c r="F164" s="213">
        <f t="shared" si="50"/>
        <v>0</v>
      </c>
      <c r="G164" s="267">
        <f t="shared" si="52"/>
        <v>0</v>
      </c>
    </row>
    <row r="165" spans="1:7" ht="24" customHeight="1" x14ac:dyDescent="0.25">
      <c r="A165" s="211" t="str">
        <f t="shared" si="48"/>
        <v/>
      </c>
      <c r="B165" s="209" t="str">
        <f t="shared" si="51"/>
        <v/>
      </c>
      <c r="C165" s="210"/>
      <c r="D165" s="211" t="str">
        <f t="shared" si="49"/>
        <v/>
      </c>
      <c r="E165" s="212"/>
      <c r="F165" s="213">
        <f t="shared" si="50"/>
        <v>0</v>
      </c>
      <c r="G165" s="267">
        <f t="shared" si="52"/>
        <v>0</v>
      </c>
    </row>
    <row r="166" spans="1:7" ht="24" customHeight="1" x14ac:dyDescent="0.25">
      <c r="A166" s="211" t="str">
        <f t="shared" si="48"/>
        <v/>
      </c>
      <c r="B166" s="209" t="str">
        <f t="shared" si="51"/>
        <v/>
      </c>
      <c r="C166" s="210"/>
      <c r="D166" s="211" t="str">
        <f t="shared" si="49"/>
        <v/>
      </c>
      <c r="E166" s="212"/>
      <c r="F166" s="213">
        <f t="shared" si="50"/>
        <v>0</v>
      </c>
      <c r="G166" s="267">
        <f t="shared" si="52"/>
        <v>0</v>
      </c>
    </row>
    <row r="167" spans="1:7" ht="24" customHeight="1" x14ac:dyDescent="0.25">
      <c r="A167" s="211" t="str">
        <f t="shared" si="48"/>
        <v/>
      </c>
      <c r="B167" s="209" t="str">
        <f t="shared" si="51"/>
        <v/>
      </c>
      <c r="C167" s="210"/>
      <c r="D167" s="211" t="str">
        <f t="shared" si="49"/>
        <v/>
      </c>
      <c r="E167" s="212"/>
      <c r="F167" s="213">
        <f t="shared" si="50"/>
        <v>0</v>
      </c>
      <c r="G167" s="267">
        <f t="shared" si="52"/>
        <v>0</v>
      </c>
    </row>
    <row r="168" spans="1:7" ht="24" customHeight="1" x14ac:dyDescent="0.25">
      <c r="A168" s="211" t="str">
        <f t="shared" si="48"/>
        <v/>
      </c>
      <c r="B168" s="209" t="str">
        <f t="shared" si="51"/>
        <v/>
      </c>
      <c r="C168" s="210"/>
      <c r="D168" s="211" t="str">
        <f t="shared" si="49"/>
        <v/>
      </c>
      <c r="E168" s="212"/>
      <c r="F168" s="213">
        <f t="shared" si="50"/>
        <v>0</v>
      </c>
      <c r="G168" s="267">
        <f t="shared" si="52"/>
        <v>0</v>
      </c>
    </row>
    <row r="169" spans="1:7" ht="24" customHeight="1" x14ac:dyDescent="0.25">
      <c r="A169" s="211" t="str">
        <f t="shared" si="48"/>
        <v/>
      </c>
      <c r="B169" s="209" t="str">
        <f t="shared" si="51"/>
        <v/>
      </c>
      <c r="C169" s="210"/>
      <c r="D169" s="211" t="str">
        <f t="shared" si="49"/>
        <v/>
      </c>
      <c r="E169" s="212"/>
      <c r="F169" s="213">
        <f t="shared" si="50"/>
        <v>0</v>
      </c>
      <c r="G169" s="267">
        <f t="shared" si="52"/>
        <v>0</v>
      </c>
    </row>
    <row r="170" spans="1:7" ht="24" customHeight="1" x14ac:dyDescent="0.25">
      <c r="A170" s="211" t="str">
        <f t="shared" si="48"/>
        <v/>
      </c>
      <c r="B170" s="209" t="str">
        <f t="shared" si="51"/>
        <v/>
      </c>
      <c r="C170" s="210"/>
      <c r="D170" s="211" t="str">
        <f t="shared" si="49"/>
        <v/>
      </c>
      <c r="E170" s="212"/>
      <c r="F170" s="213">
        <f t="shared" si="50"/>
        <v>0</v>
      </c>
      <c r="G170" s="267">
        <f t="shared" si="52"/>
        <v>0</v>
      </c>
    </row>
    <row r="171" spans="1:7" ht="24" customHeight="1" x14ac:dyDescent="0.25">
      <c r="A171" s="211" t="str">
        <f t="shared" si="48"/>
        <v/>
      </c>
      <c r="B171" s="209" t="str">
        <f t="shared" si="51"/>
        <v/>
      </c>
      <c r="C171" s="210"/>
      <c r="D171" s="211" t="str">
        <f t="shared" si="49"/>
        <v/>
      </c>
      <c r="E171" s="212"/>
      <c r="F171" s="213">
        <f t="shared" si="50"/>
        <v>0</v>
      </c>
      <c r="G171" s="267">
        <f t="shared" si="52"/>
        <v>0</v>
      </c>
    </row>
    <row r="172" spans="1:7" ht="24" customHeight="1" x14ac:dyDescent="0.25">
      <c r="A172" s="211" t="str">
        <f t="shared" si="48"/>
        <v/>
      </c>
      <c r="B172" s="209" t="str">
        <f t="shared" si="51"/>
        <v/>
      </c>
      <c r="C172" s="210"/>
      <c r="D172" s="211" t="str">
        <f t="shared" si="49"/>
        <v/>
      </c>
      <c r="E172" s="212"/>
      <c r="F172" s="213">
        <f t="shared" si="50"/>
        <v>0</v>
      </c>
      <c r="G172" s="267">
        <f t="shared" si="52"/>
        <v>0</v>
      </c>
    </row>
    <row r="173" spans="1:7" ht="24" customHeight="1" x14ac:dyDescent="0.25">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5">
      <c r="A174" s="310"/>
      <c r="B174" s="299"/>
      <c r="C174" s="299"/>
      <c r="D174" s="294"/>
      <c r="E174" s="295"/>
      <c r="F174" s="311" t="s">
        <v>31</v>
      </c>
      <c r="G174" s="312">
        <f>SUBTOTAL(9,G160:G173)</f>
        <v>0</v>
      </c>
    </row>
    <row r="175" spans="1:7" ht="24" customHeight="1" x14ac:dyDescent="0.25">
      <c r="A175" s="310"/>
      <c r="B175" s="299"/>
      <c r="C175" s="313" t="s">
        <v>605</v>
      </c>
      <c r="D175" s="294"/>
      <c r="E175" s="295"/>
      <c r="F175" s="296"/>
      <c r="G175" s="314"/>
    </row>
    <row r="176" spans="1:7" ht="24" customHeight="1" x14ac:dyDescent="0.25">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5">
      <c r="A177" s="211" t="str">
        <f t="shared" si="55"/>
        <v/>
      </c>
      <c r="B177" s="209">
        <f t="shared" si="56"/>
        <v>0</v>
      </c>
      <c r="C177" s="210"/>
      <c r="D177" s="211" t="str">
        <f t="shared" si="57"/>
        <v/>
      </c>
      <c r="E177" s="212"/>
      <c r="F177" s="215">
        <f t="shared" si="58"/>
        <v>0</v>
      </c>
      <c r="G177" s="267">
        <f>ROUND(E177*F177,2)</f>
        <v>0</v>
      </c>
    </row>
    <row r="178" spans="1:7" ht="24" customHeight="1" x14ac:dyDescent="0.25">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5">
      <c r="A179" s="211" t="str">
        <f t="shared" si="55"/>
        <v/>
      </c>
      <c r="B179" s="209">
        <f t="shared" si="56"/>
        <v>0</v>
      </c>
      <c r="C179" s="210"/>
      <c r="D179" s="211" t="str">
        <f t="shared" si="57"/>
        <v/>
      </c>
      <c r="E179" s="212"/>
      <c r="F179" s="215">
        <f t="shared" si="58"/>
        <v>0</v>
      </c>
      <c r="G179" s="267">
        <f t="shared" si="59"/>
        <v>0</v>
      </c>
    </row>
    <row r="180" spans="1:7" ht="24" customHeight="1" x14ac:dyDescent="0.25">
      <c r="A180" s="211" t="str">
        <f t="shared" si="55"/>
        <v/>
      </c>
      <c r="B180" s="209">
        <f t="shared" si="56"/>
        <v>0</v>
      </c>
      <c r="C180" s="210"/>
      <c r="D180" s="211" t="str">
        <f t="shared" si="57"/>
        <v/>
      </c>
      <c r="E180" s="212"/>
      <c r="F180" s="213">
        <f t="shared" si="58"/>
        <v>0</v>
      </c>
      <c r="G180" s="267">
        <f t="shared" si="59"/>
        <v>0</v>
      </c>
    </row>
    <row r="181" spans="1:7" ht="24" customHeight="1" x14ac:dyDescent="0.25">
      <c r="A181" s="211" t="str">
        <f t="shared" si="55"/>
        <v/>
      </c>
      <c r="B181" s="209">
        <f t="shared" si="56"/>
        <v>0</v>
      </c>
      <c r="C181" s="210"/>
      <c r="D181" s="211" t="str">
        <f t="shared" si="57"/>
        <v/>
      </c>
      <c r="E181" s="212"/>
      <c r="F181" s="213">
        <f t="shared" si="58"/>
        <v>0</v>
      </c>
      <c r="G181" s="267">
        <f t="shared" si="59"/>
        <v>0</v>
      </c>
    </row>
    <row r="182" spans="1:7" ht="24" customHeight="1" x14ac:dyDescent="0.25">
      <c r="A182" s="211" t="str">
        <f t="shared" si="55"/>
        <v/>
      </c>
      <c r="B182" s="209">
        <f t="shared" si="56"/>
        <v>0</v>
      </c>
      <c r="C182" s="210"/>
      <c r="D182" s="211" t="str">
        <f t="shared" si="57"/>
        <v/>
      </c>
      <c r="E182" s="212"/>
      <c r="F182" s="213">
        <f t="shared" si="58"/>
        <v>0</v>
      </c>
      <c r="G182" s="267">
        <f t="shared" si="59"/>
        <v>0</v>
      </c>
    </row>
    <row r="183" spans="1:7" ht="24" customHeight="1" x14ac:dyDescent="0.25">
      <c r="A183" s="211" t="str">
        <f t="shared" si="55"/>
        <v/>
      </c>
      <c r="B183" s="209">
        <f t="shared" si="56"/>
        <v>0</v>
      </c>
      <c r="C183" s="210"/>
      <c r="D183" s="211" t="str">
        <f t="shared" si="57"/>
        <v/>
      </c>
      <c r="E183" s="212"/>
      <c r="F183" s="213">
        <f t="shared" si="58"/>
        <v>0</v>
      </c>
      <c r="G183" s="267">
        <f t="shared" si="59"/>
        <v>0</v>
      </c>
    </row>
    <row r="184" spans="1:7" ht="24" customHeight="1" x14ac:dyDescent="0.25">
      <c r="A184" s="310"/>
      <c r="B184" s="299"/>
      <c r="C184" s="299"/>
      <c r="D184" s="294"/>
      <c r="E184" s="295"/>
      <c r="F184" s="311" t="s">
        <v>32</v>
      </c>
      <c r="G184" s="312">
        <f>SUBTOTAL(9,G176:G183)</f>
        <v>0</v>
      </c>
    </row>
    <row r="185" spans="1:7" ht="24" customHeight="1" x14ac:dyDescent="0.25">
      <c r="A185" s="310"/>
      <c r="B185" s="299"/>
      <c r="C185" s="313" t="s">
        <v>606</v>
      </c>
      <c r="D185" s="294"/>
      <c r="E185" s="295"/>
      <c r="F185" s="296"/>
      <c r="G185" s="314"/>
    </row>
    <row r="186" spans="1:7" ht="24" customHeight="1" x14ac:dyDescent="0.25">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5">
      <c r="A187" s="211" t="str">
        <f t="shared" si="60"/>
        <v/>
      </c>
      <c r="B187" s="209" t="str">
        <f t="shared" si="61"/>
        <v/>
      </c>
      <c r="C187" s="210"/>
      <c r="D187" s="211" t="str">
        <f t="shared" si="62"/>
        <v/>
      </c>
      <c r="E187" s="212"/>
      <c r="F187" s="213">
        <f t="shared" si="63"/>
        <v>0</v>
      </c>
      <c r="G187" s="267">
        <f t="shared" si="64"/>
        <v>0</v>
      </c>
    </row>
    <row r="188" spans="1:7" ht="24" customHeight="1" x14ac:dyDescent="0.25">
      <c r="A188" s="211" t="str">
        <f t="shared" si="60"/>
        <v/>
      </c>
      <c r="B188" s="209" t="str">
        <f t="shared" si="61"/>
        <v/>
      </c>
      <c r="C188" s="210"/>
      <c r="D188" s="211" t="str">
        <f t="shared" si="62"/>
        <v/>
      </c>
      <c r="E188" s="212"/>
      <c r="F188" s="213">
        <f t="shared" si="63"/>
        <v>0</v>
      </c>
      <c r="G188" s="267">
        <f t="shared" si="64"/>
        <v>0</v>
      </c>
    </row>
    <row r="189" spans="1:7" ht="24" customHeight="1" x14ac:dyDescent="0.25">
      <c r="A189" s="211" t="str">
        <f t="shared" si="60"/>
        <v/>
      </c>
      <c r="B189" s="209" t="str">
        <f t="shared" si="61"/>
        <v/>
      </c>
      <c r="C189" s="210"/>
      <c r="D189" s="211" t="str">
        <f t="shared" si="62"/>
        <v/>
      </c>
      <c r="E189" s="212"/>
      <c r="F189" s="213">
        <f t="shared" si="63"/>
        <v>0</v>
      </c>
      <c r="G189" s="267">
        <f t="shared" si="64"/>
        <v>0</v>
      </c>
    </row>
    <row r="190" spans="1:7" ht="24" customHeight="1" x14ac:dyDescent="0.25">
      <c r="A190" s="211" t="str">
        <f t="shared" si="60"/>
        <v/>
      </c>
      <c r="B190" s="209" t="str">
        <f t="shared" si="61"/>
        <v/>
      </c>
      <c r="C190" s="210"/>
      <c r="D190" s="211" t="str">
        <f t="shared" si="62"/>
        <v/>
      </c>
      <c r="E190" s="212"/>
      <c r="F190" s="213">
        <f t="shared" si="63"/>
        <v>0</v>
      </c>
      <c r="G190" s="267">
        <f t="shared" si="64"/>
        <v>0</v>
      </c>
    </row>
    <row r="191" spans="1:7" ht="24" customHeight="1" x14ac:dyDescent="0.25">
      <c r="A191" s="211" t="str">
        <f t="shared" si="60"/>
        <v/>
      </c>
      <c r="B191" s="209" t="str">
        <f t="shared" si="61"/>
        <v/>
      </c>
      <c r="C191" s="210"/>
      <c r="D191" s="211" t="str">
        <f t="shared" si="62"/>
        <v/>
      </c>
      <c r="E191" s="212"/>
      <c r="F191" s="213">
        <f t="shared" si="63"/>
        <v>0</v>
      </c>
      <c r="G191" s="267">
        <f t="shared" si="64"/>
        <v>0</v>
      </c>
    </row>
    <row r="192" spans="1:7" ht="24" customHeight="1" x14ac:dyDescent="0.25">
      <c r="A192" s="211" t="str">
        <f t="shared" si="60"/>
        <v/>
      </c>
      <c r="B192" s="209" t="str">
        <f t="shared" si="61"/>
        <v/>
      </c>
      <c r="C192" s="210"/>
      <c r="D192" s="211" t="str">
        <f t="shared" si="62"/>
        <v/>
      </c>
      <c r="E192" s="212"/>
      <c r="F192" s="213">
        <f t="shared" si="63"/>
        <v>0</v>
      </c>
      <c r="G192" s="267">
        <f t="shared" si="64"/>
        <v>0</v>
      </c>
    </row>
    <row r="193" spans="1:7" ht="24" customHeight="1" x14ac:dyDescent="0.25">
      <c r="A193" s="211" t="str">
        <f t="shared" si="60"/>
        <v/>
      </c>
      <c r="B193" s="209" t="str">
        <f t="shared" si="61"/>
        <v/>
      </c>
      <c r="C193" s="210"/>
      <c r="D193" s="211" t="str">
        <f t="shared" si="62"/>
        <v/>
      </c>
      <c r="E193" s="212"/>
      <c r="F193" s="213">
        <f t="shared" si="63"/>
        <v>0</v>
      </c>
      <c r="G193" s="267">
        <f t="shared" si="64"/>
        <v>0</v>
      </c>
    </row>
    <row r="194" spans="1:7" ht="24" customHeight="1" x14ac:dyDescent="0.25">
      <c r="A194" s="211" t="str">
        <f t="shared" si="60"/>
        <v/>
      </c>
      <c r="B194" s="209" t="str">
        <f t="shared" si="61"/>
        <v/>
      </c>
      <c r="C194" s="210"/>
      <c r="D194" s="211" t="str">
        <f t="shared" si="62"/>
        <v/>
      </c>
      <c r="E194" s="212"/>
      <c r="F194" s="213">
        <f t="shared" si="63"/>
        <v>0</v>
      </c>
      <c r="G194" s="267">
        <f t="shared" si="64"/>
        <v>0</v>
      </c>
    </row>
    <row r="195" spans="1:7" ht="24" customHeight="1" x14ac:dyDescent="0.25">
      <c r="A195" s="315"/>
      <c r="B195" s="294"/>
      <c r="C195" s="299"/>
      <c r="D195" s="294"/>
      <c r="E195" s="295"/>
      <c r="F195" s="311" t="s">
        <v>33</v>
      </c>
      <c r="G195" s="312">
        <f>SUBTOTAL(9,G186:G194)</f>
        <v>0</v>
      </c>
    </row>
    <row r="196" spans="1:7" ht="24" customHeight="1" x14ac:dyDescent="0.25">
      <c r="A196" s="316"/>
      <c r="B196" s="294"/>
      <c r="C196" s="299"/>
      <c r="D196" s="294"/>
      <c r="E196" s="295"/>
      <c r="F196" s="296"/>
      <c r="G196" s="314"/>
    </row>
    <row r="197" spans="1:7" ht="24" customHeight="1" x14ac:dyDescent="0.25">
      <c r="A197" s="317">
        <f>B155</f>
        <v>4</v>
      </c>
      <c r="B197" s="318" t="str">
        <f>C155</f>
        <v>Base completa para Torre</v>
      </c>
      <c r="C197" s="306"/>
      <c r="D197" s="306" t="s">
        <v>34</v>
      </c>
      <c r="E197" s="307"/>
      <c r="F197" s="319" t="s">
        <v>35</v>
      </c>
      <c r="G197" s="320">
        <f>SUBTOTAL(9,G160:G196)</f>
        <v>0</v>
      </c>
    </row>
    <row r="199" spans="1:7" ht="24" customHeight="1" x14ac:dyDescent="0.25">
      <c r="A199" s="279" t="s">
        <v>37</v>
      </c>
      <c r="B199" s="280"/>
      <c r="C199" s="280"/>
      <c r="D199" s="280"/>
      <c r="E199" s="280"/>
      <c r="F199" s="280"/>
      <c r="G199" s="281"/>
    </row>
    <row r="200" spans="1:7" ht="24" customHeight="1" x14ac:dyDescent="0.25">
      <c r="A200" s="282" t="s">
        <v>602</v>
      </c>
      <c r="B200" s="283" t="str">
        <f>Comitente</f>
        <v>DIRECCIÓN DE RECURSOS ENERGETICOS</v>
      </c>
      <c r="C200" s="284"/>
      <c r="D200" s="285"/>
      <c r="E200" s="285"/>
      <c r="F200" s="286"/>
      <c r="G200" s="287"/>
    </row>
    <row r="201" spans="1:7" ht="24" customHeight="1" x14ac:dyDescent="0.25">
      <c r="A201" s="282" t="s">
        <v>603</v>
      </c>
      <c r="B201" s="283">
        <f>Contratista</f>
        <v>0</v>
      </c>
      <c r="C201" s="288"/>
      <c r="D201" s="288"/>
      <c r="E201" s="288"/>
      <c r="F201" s="289"/>
      <c r="G201" s="290"/>
    </row>
    <row r="202" spans="1:7" ht="24" customHeight="1" x14ac:dyDescent="0.25">
      <c r="A202" s="282" t="s">
        <v>24</v>
      </c>
      <c r="B202" s="283" t="str">
        <f>Obra</f>
        <v>“ILUMINACIÓN RUTA PROVINCIAL N°155 DESDE CALLE FRIAS HASTA HIPOLITO YRIGOYEN".</v>
      </c>
      <c r="C202" s="288"/>
      <c r="D202" s="288"/>
      <c r="E202" s="288"/>
      <c r="F202" s="289" t="s">
        <v>38</v>
      </c>
      <c r="G202" s="291">
        <f>Fecha_Base</f>
        <v>0</v>
      </c>
    </row>
    <row r="203" spans="1:7" ht="24" customHeight="1" x14ac:dyDescent="0.25">
      <c r="A203" s="292" t="s">
        <v>601</v>
      </c>
      <c r="B203" s="293" t="str">
        <f>Ubicación</f>
        <v>RAWSON-POCITO</v>
      </c>
      <c r="C203" s="293"/>
      <c r="D203" s="294"/>
      <c r="E203" s="295"/>
      <c r="F203" s="296"/>
      <c r="G203" s="297"/>
    </row>
    <row r="204" spans="1:7" ht="24" customHeight="1" x14ac:dyDescent="0.25">
      <c r="A204" s="292" t="s">
        <v>39</v>
      </c>
      <c r="B204" s="298" t="str">
        <f>IFERROR(VALUE(LEFT(B205,FIND(".",B205)-1)),"")</f>
        <v/>
      </c>
      <c r="C204" s="299" t="str">
        <f>IFERROR(VLOOKUP(B204,Tabla_CyP,2,FALSE),"")</f>
        <v/>
      </c>
      <c r="D204" s="299"/>
      <c r="E204" s="295"/>
      <c r="F204" s="296"/>
      <c r="G204" s="297"/>
    </row>
    <row r="205" spans="1:7" ht="24" customHeight="1" x14ac:dyDescent="0.25">
      <c r="A205" s="292" t="s">
        <v>25</v>
      </c>
      <c r="B205" s="300">
        <f>IFERROR(VLOOKUP(COUNTIF($A$1:A205,"ANALISIS DE PRECIOS"),Tabla_NumeroItem,2,FALSE),"")</f>
        <v>5</v>
      </c>
      <c r="C205" s="299" t="str">
        <f>IFERROR(VLOOKUP(B205,Tabla_CyP,2,FALSE),"")</f>
        <v>Reflector LED de potencia según pliego</v>
      </c>
      <c r="D205" s="294"/>
      <c r="E205" s="295"/>
      <c r="F205" s="289" t="s">
        <v>26</v>
      </c>
      <c r="G205" s="301" t="str">
        <f>IFERROR(VLOOKUP(B205,Tabla_CyP,4,FALSE),"")</f>
        <v>Un</v>
      </c>
    </row>
    <row r="206" spans="1:7" ht="24" customHeight="1" x14ac:dyDescent="0.25">
      <c r="A206" s="292"/>
      <c r="B206" s="293"/>
      <c r="C206" s="299"/>
      <c r="D206" s="294"/>
      <c r="E206" s="295"/>
      <c r="F206" s="296"/>
      <c r="G206" s="297"/>
    </row>
    <row r="207" spans="1:7" ht="24" customHeight="1" x14ac:dyDescent="0.25">
      <c r="A207" s="358" t="s">
        <v>507</v>
      </c>
      <c r="B207" s="359"/>
      <c r="C207" s="360" t="s">
        <v>0</v>
      </c>
      <c r="D207" s="360" t="s">
        <v>27</v>
      </c>
      <c r="E207" s="362" t="s">
        <v>28</v>
      </c>
      <c r="F207" s="356" t="s">
        <v>29</v>
      </c>
      <c r="G207" s="356" t="s">
        <v>30</v>
      </c>
    </row>
    <row r="208" spans="1:7" s="217" customFormat="1" ht="24" customHeight="1" x14ac:dyDescent="0.25">
      <c r="A208" s="302" t="s">
        <v>508</v>
      </c>
      <c r="B208" s="302" t="s">
        <v>509</v>
      </c>
      <c r="C208" s="361"/>
      <c r="D208" s="361"/>
      <c r="E208" s="363"/>
      <c r="F208" s="357"/>
      <c r="G208" s="357"/>
    </row>
    <row r="209" spans="1:7" ht="24" customHeight="1" x14ac:dyDescent="0.25">
      <c r="A209" s="303"/>
      <c r="B209" s="304"/>
      <c r="C209" s="305" t="s">
        <v>604</v>
      </c>
      <c r="D209" s="306"/>
      <c r="E209" s="307"/>
      <c r="F209" s="308"/>
      <c r="G209" s="309"/>
    </row>
    <row r="210" spans="1:7" ht="24" customHeight="1" x14ac:dyDescent="0.25">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5">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5">
      <c r="A212" s="211" t="str">
        <f t="shared" si="65"/>
        <v/>
      </c>
      <c r="B212" s="209" t="str">
        <f t="shared" si="68"/>
        <v/>
      </c>
      <c r="C212" s="210"/>
      <c r="D212" s="211" t="str">
        <f t="shared" si="66"/>
        <v/>
      </c>
      <c r="E212" s="212"/>
      <c r="F212" s="213">
        <f t="shared" si="67"/>
        <v>0</v>
      </c>
      <c r="G212" s="267">
        <f t="shared" si="69"/>
        <v>0</v>
      </c>
    </row>
    <row r="213" spans="1:7" ht="24" customHeight="1" x14ac:dyDescent="0.25">
      <c r="A213" s="211" t="str">
        <f t="shared" si="65"/>
        <v/>
      </c>
      <c r="B213" s="209" t="str">
        <f t="shared" si="68"/>
        <v/>
      </c>
      <c r="C213" s="210"/>
      <c r="D213" s="211" t="str">
        <f t="shared" si="66"/>
        <v/>
      </c>
      <c r="E213" s="212"/>
      <c r="F213" s="213">
        <f t="shared" si="67"/>
        <v>0</v>
      </c>
      <c r="G213" s="267">
        <f t="shared" si="69"/>
        <v>0</v>
      </c>
    </row>
    <row r="214" spans="1:7" ht="24" customHeight="1" x14ac:dyDescent="0.25">
      <c r="A214" s="211" t="str">
        <f t="shared" si="65"/>
        <v/>
      </c>
      <c r="B214" s="209" t="str">
        <f t="shared" si="68"/>
        <v/>
      </c>
      <c r="C214" s="210"/>
      <c r="D214" s="211" t="str">
        <f t="shared" si="66"/>
        <v/>
      </c>
      <c r="E214" s="212"/>
      <c r="F214" s="213">
        <f t="shared" si="67"/>
        <v>0</v>
      </c>
      <c r="G214" s="267">
        <f t="shared" si="69"/>
        <v>0</v>
      </c>
    </row>
    <row r="215" spans="1:7" ht="24" customHeight="1" x14ac:dyDescent="0.25">
      <c r="A215" s="211" t="str">
        <f t="shared" si="65"/>
        <v/>
      </c>
      <c r="B215" s="209" t="str">
        <f t="shared" si="68"/>
        <v/>
      </c>
      <c r="C215" s="210"/>
      <c r="D215" s="211" t="str">
        <f t="shared" si="66"/>
        <v/>
      </c>
      <c r="E215" s="212"/>
      <c r="F215" s="213">
        <f t="shared" si="67"/>
        <v>0</v>
      </c>
      <c r="G215" s="267">
        <f t="shared" si="69"/>
        <v>0</v>
      </c>
    </row>
    <row r="216" spans="1:7" ht="24" customHeight="1" x14ac:dyDescent="0.25">
      <c r="A216" s="211" t="str">
        <f t="shared" si="65"/>
        <v/>
      </c>
      <c r="B216" s="209" t="str">
        <f t="shared" si="68"/>
        <v/>
      </c>
      <c r="C216" s="210"/>
      <c r="D216" s="211" t="str">
        <f t="shared" si="66"/>
        <v/>
      </c>
      <c r="E216" s="212"/>
      <c r="F216" s="213">
        <f t="shared" si="67"/>
        <v>0</v>
      </c>
      <c r="G216" s="267">
        <f t="shared" si="69"/>
        <v>0</v>
      </c>
    </row>
    <row r="217" spans="1:7" ht="24" customHeight="1" x14ac:dyDescent="0.25">
      <c r="A217" s="211" t="str">
        <f t="shared" si="65"/>
        <v/>
      </c>
      <c r="B217" s="209" t="str">
        <f t="shared" si="68"/>
        <v/>
      </c>
      <c r="C217" s="210"/>
      <c r="D217" s="211" t="str">
        <f t="shared" si="66"/>
        <v/>
      </c>
      <c r="E217" s="212"/>
      <c r="F217" s="213">
        <f t="shared" si="67"/>
        <v>0</v>
      </c>
      <c r="G217" s="267">
        <f t="shared" si="69"/>
        <v>0</v>
      </c>
    </row>
    <row r="218" spans="1:7" ht="24" customHeight="1" x14ac:dyDescent="0.25">
      <c r="A218" s="211" t="str">
        <f t="shared" si="65"/>
        <v/>
      </c>
      <c r="B218" s="209" t="str">
        <f t="shared" si="68"/>
        <v/>
      </c>
      <c r="C218" s="210"/>
      <c r="D218" s="211" t="str">
        <f t="shared" si="66"/>
        <v/>
      </c>
      <c r="E218" s="212"/>
      <c r="F218" s="213">
        <f t="shared" si="67"/>
        <v>0</v>
      </c>
      <c r="G218" s="267">
        <f t="shared" si="69"/>
        <v>0</v>
      </c>
    </row>
    <row r="219" spans="1:7" ht="24" customHeight="1" x14ac:dyDescent="0.25">
      <c r="A219" s="211" t="str">
        <f t="shared" si="65"/>
        <v/>
      </c>
      <c r="B219" s="209" t="str">
        <f t="shared" si="68"/>
        <v/>
      </c>
      <c r="C219" s="210"/>
      <c r="D219" s="211" t="str">
        <f t="shared" si="66"/>
        <v/>
      </c>
      <c r="E219" s="212"/>
      <c r="F219" s="213">
        <f t="shared" si="67"/>
        <v>0</v>
      </c>
      <c r="G219" s="267">
        <f t="shared" si="69"/>
        <v>0</v>
      </c>
    </row>
    <row r="220" spans="1:7" ht="24" customHeight="1" x14ac:dyDescent="0.25">
      <c r="A220" s="211" t="str">
        <f t="shared" si="65"/>
        <v/>
      </c>
      <c r="B220" s="209" t="str">
        <f t="shared" si="68"/>
        <v/>
      </c>
      <c r="C220" s="210"/>
      <c r="D220" s="211" t="str">
        <f t="shared" si="66"/>
        <v/>
      </c>
      <c r="E220" s="212"/>
      <c r="F220" s="213">
        <f t="shared" si="67"/>
        <v>0</v>
      </c>
      <c r="G220" s="267">
        <f t="shared" si="69"/>
        <v>0</v>
      </c>
    </row>
    <row r="221" spans="1:7" ht="24" customHeight="1" x14ac:dyDescent="0.25">
      <c r="A221" s="211" t="str">
        <f t="shared" si="65"/>
        <v/>
      </c>
      <c r="B221" s="209" t="str">
        <f t="shared" si="68"/>
        <v/>
      </c>
      <c r="C221" s="210"/>
      <c r="D221" s="211" t="str">
        <f t="shared" si="66"/>
        <v/>
      </c>
      <c r="E221" s="212"/>
      <c r="F221" s="213">
        <f t="shared" si="67"/>
        <v>0</v>
      </c>
      <c r="G221" s="267">
        <f t="shared" si="69"/>
        <v>0</v>
      </c>
    </row>
    <row r="222" spans="1:7" ht="24" customHeight="1" x14ac:dyDescent="0.25">
      <c r="A222" s="211" t="str">
        <f t="shared" si="65"/>
        <v/>
      </c>
      <c r="B222" s="209" t="str">
        <f t="shared" si="68"/>
        <v/>
      </c>
      <c r="C222" s="210"/>
      <c r="D222" s="211" t="str">
        <f t="shared" si="66"/>
        <v/>
      </c>
      <c r="E222" s="212"/>
      <c r="F222" s="213">
        <f t="shared" si="67"/>
        <v>0</v>
      </c>
      <c r="G222" s="267">
        <f t="shared" si="69"/>
        <v>0</v>
      </c>
    </row>
    <row r="223" spans="1:7" ht="24" customHeight="1" x14ac:dyDescent="0.25">
      <c r="A223" s="211" t="str">
        <f t="shared" si="65"/>
        <v/>
      </c>
      <c r="B223" s="209" t="str">
        <f t="shared" si="68"/>
        <v/>
      </c>
      <c r="C223" s="210"/>
      <c r="D223" s="211" t="str">
        <f t="shared" si="66"/>
        <v/>
      </c>
      <c r="E223" s="212"/>
      <c r="F223" s="214">
        <f t="shared" si="67"/>
        <v>0</v>
      </c>
      <c r="G223" s="267">
        <f t="shared" si="69"/>
        <v>0</v>
      </c>
    </row>
    <row r="224" spans="1:7" ht="24" customHeight="1" x14ac:dyDescent="0.25">
      <c r="A224" s="310"/>
      <c r="B224" s="299"/>
      <c r="C224" s="299"/>
      <c r="D224" s="294"/>
      <c r="E224" s="295"/>
      <c r="F224" s="311" t="s">
        <v>31</v>
      </c>
      <c r="G224" s="312">
        <f>SUBTOTAL(9,G210:G223)</f>
        <v>0</v>
      </c>
    </row>
    <row r="225" spans="1:7" ht="24" customHeight="1" x14ac:dyDescent="0.25">
      <c r="A225" s="310"/>
      <c r="B225" s="299"/>
      <c r="C225" s="313" t="s">
        <v>605</v>
      </c>
      <c r="D225" s="294"/>
      <c r="E225" s="295"/>
      <c r="F225" s="296"/>
      <c r="G225" s="314"/>
    </row>
    <row r="226" spans="1:7" ht="24" customHeight="1" x14ac:dyDescent="0.25">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5">
      <c r="A227" s="211" t="str">
        <f t="shared" si="70"/>
        <v/>
      </c>
      <c r="B227" s="209">
        <f t="shared" si="71"/>
        <v>0</v>
      </c>
      <c r="C227" s="210"/>
      <c r="D227" s="211" t="str">
        <f t="shared" si="72"/>
        <v/>
      </c>
      <c r="E227" s="212"/>
      <c r="F227" s="215">
        <f t="shared" si="73"/>
        <v>0</v>
      </c>
      <c r="G227" s="267">
        <f>ROUND(E227*F227,2)</f>
        <v>0</v>
      </c>
    </row>
    <row r="228" spans="1:7" ht="24" customHeight="1" x14ac:dyDescent="0.25">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5">
      <c r="A229" s="211" t="str">
        <f t="shared" si="70"/>
        <v/>
      </c>
      <c r="B229" s="209">
        <f t="shared" si="71"/>
        <v>0</v>
      </c>
      <c r="C229" s="210"/>
      <c r="D229" s="211" t="str">
        <f t="shared" si="72"/>
        <v/>
      </c>
      <c r="E229" s="212"/>
      <c r="F229" s="215">
        <f t="shared" si="73"/>
        <v>0</v>
      </c>
      <c r="G229" s="267">
        <f t="shared" si="74"/>
        <v>0</v>
      </c>
    </row>
    <row r="230" spans="1:7" ht="24" customHeight="1" x14ac:dyDescent="0.25">
      <c r="A230" s="211" t="str">
        <f t="shared" si="70"/>
        <v/>
      </c>
      <c r="B230" s="209">
        <f t="shared" si="71"/>
        <v>0</v>
      </c>
      <c r="C230" s="210"/>
      <c r="D230" s="211" t="str">
        <f t="shared" si="72"/>
        <v/>
      </c>
      <c r="E230" s="212"/>
      <c r="F230" s="213">
        <f t="shared" si="73"/>
        <v>0</v>
      </c>
      <c r="G230" s="267">
        <f t="shared" si="74"/>
        <v>0</v>
      </c>
    </row>
    <row r="231" spans="1:7" ht="24" customHeight="1" x14ac:dyDescent="0.25">
      <c r="A231" s="211" t="str">
        <f t="shared" si="70"/>
        <v/>
      </c>
      <c r="B231" s="209">
        <f t="shared" si="71"/>
        <v>0</v>
      </c>
      <c r="C231" s="210"/>
      <c r="D231" s="211" t="str">
        <f t="shared" si="72"/>
        <v/>
      </c>
      <c r="E231" s="212"/>
      <c r="F231" s="213">
        <f t="shared" si="73"/>
        <v>0</v>
      </c>
      <c r="G231" s="267">
        <f t="shared" si="74"/>
        <v>0</v>
      </c>
    </row>
    <row r="232" spans="1:7" ht="24" customHeight="1" x14ac:dyDescent="0.25">
      <c r="A232" s="211" t="str">
        <f t="shared" si="70"/>
        <v/>
      </c>
      <c r="B232" s="209">
        <f t="shared" si="71"/>
        <v>0</v>
      </c>
      <c r="C232" s="210"/>
      <c r="D232" s="211" t="str">
        <f t="shared" si="72"/>
        <v/>
      </c>
      <c r="E232" s="212"/>
      <c r="F232" s="213">
        <f t="shared" si="73"/>
        <v>0</v>
      </c>
      <c r="G232" s="267">
        <f t="shared" si="74"/>
        <v>0</v>
      </c>
    </row>
    <row r="233" spans="1:7" ht="24" customHeight="1" x14ac:dyDescent="0.25">
      <c r="A233" s="211" t="str">
        <f t="shared" si="70"/>
        <v/>
      </c>
      <c r="B233" s="209">
        <f t="shared" si="71"/>
        <v>0</v>
      </c>
      <c r="C233" s="210"/>
      <c r="D233" s="211" t="str">
        <f t="shared" si="72"/>
        <v/>
      </c>
      <c r="E233" s="212"/>
      <c r="F233" s="213">
        <f t="shared" si="73"/>
        <v>0</v>
      </c>
      <c r="G233" s="267">
        <f t="shared" si="74"/>
        <v>0</v>
      </c>
    </row>
    <row r="234" spans="1:7" ht="24" customHeight="1" x14ac:dyDescent="0.25">
      <c r="A234" s="310"/>
      <c r="B234" s="299"/>
      <c r="C234" s="299"/>
      <c r="D234" s="294"/>
      <c r="E234" s="295"/>
      <c r="F234" s="311" t="s">
        <v>32</v>
      </c>
      <c r="G234" s="312">
        <f>SUBTOTAL(9,G226:G233)</f>
        <v>0</v>
      </c>
    </row>
    <row r="235" spans="1:7" ht="24" customHeight="1" x14ac:dyDescent="0.25">
      <c r="A235" s="310"/>
      <c r="B235" s="299"/>
      <c r="C235" s="313" t="s">
        <v>606</v>
      </c>
      <c r="D235" s="294"/>
      <c r="E235" s="295"/>
      <c r="F235" s="296"/>
      <c r="G235" s="314"/>
    </row>
    <row r="236" spans="1:7" ht="24" customHeight="1" x14ac:dyDescent="0.25">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5">
      <c r="A237" s="211" t="str">
        <f t="shared" si="75"/>
        <v/>
      </c>
      <c r="B237" s="209" t="str">
        <f t="shared" si="76"/>
        <v/>
      </c>
      <c r="C237" s="210"/>
      <c r="D237" s="211" t="str">
        <f t="shared" si="77"/>
        <v/>
      </c>
      <c r="E237" s="212"/>
      <c r="F237" s="213">
        <f t="shared" si="78"/>
        <v>0</v>
      </c>
      <c r="G237" s="267">
        <f t="shared" si="79"/>
        <v>0</v>
      </c>
    </row>
    <row r="238" spans="1:7" ht="24" customHeight="1" x14ac:dyDescent="0.25">
      <c r="A238" s="211" t="str">
        <f t="shared" si="75"/>
        <v/>
      </c>
      <c r="B238" s="209" t="str">
        <f t="shared" si="76"/>
        <v/>
      </c>
      <c r="C238" s="210"/>
      <c r="D238" s="211" t="str">
        <f t="shared" si="77"/>
        <v/>
      </c>
      <c r="E238" s="212"/>
      <c r="F238" s="213">
        <f t="shared" si="78"/>
        <v>0</v>
      </c>
      <c r="G238" s="267">
        <f t="shared" si="79"/>
        <v>0</v>
      </c>
    </row>
    <row r="239" spans="1:7" ht="24" customHeight="1" x14ac:dyDescent="0.25">
      <c r="A239" s="211" t="str">
        <f t="shared" si="75"/>
        <v/>
      </c>
      <c r="B239" s="209" t="str">
        <f t="shared" si="76"/>
        <v/>
      </c>
      <c r="C239" s="210"/>
      <c r="D239" s="211" t="str">
        <f t="shared" si="77"/>
        <v/>
      </c>
      <c r="E239" s="212"/>
      <c r="F239" s="213">
        <f t="shared" si="78"/>
        <v>0</v>
      </c>
      <c r="G239" s="267">
        <f t="shared" si="79"/>
        <v>0</v>
      </c>
    </row>
    <row r="240" spans="1:7" ht="24" customHeight="1" x14ac:dyDescent="0.25">
      <c r="A240" s="211" t="str">
        <f t="shared" si="75"/>
        <v/>
      </c>
      <c r="B240" s="209" t="str">
        <f t="shared" si="76"/>
        <v/>
      </c>
      <c r="C240" s="210"/>
      <c r="D240" s="211" t="str">
        <f t="shared" si="77"/>
        <v/>
      </c>
      <c r="E240" s="212"/>
      <c r="F240" s="213">
        <f t="shared" si="78"/>
        <v>0</v>
      </c>
      <c r="G240" s="267">
        <f t="shared" si="79"/>
        <v>0</v>
      </c>
    </row>
    <row r="241" spans="1:7" ht="24" customHeight="1" x14ac:dyDescent="0.25">
      <c r="A241" s="211" t="str">
        <f t="shared" si="75"/>
        <v/>
      </c>
      <c r="B241" s="209" t="str">
        <f t="shared" si="76"/>
        <v/>
      </c>
      <c r="C241" s="210"/>
      <c r="D241" s="211" t="str">
        <f t="shared" si="77"/>
        <v/>
      </c>
      <c r="E241" s="212"/>
      <c r="F241" s="213">
        <f t="shared" si="78"/>
        <v>0</v>
      </c>
      <c r="G241" s="267">
        <f t="shared" si="79"/>
        <v>0</v>
      </c>
    </row>
    <row r="242" spans="1:7" ht="24" customHeight="1" x14ac:dyDescent="0.25">
      <c r="A242" s="211" t="str">
        <f t="shared" si="75"/>
        <v/>
      </c>
      <c r="B242" s="209" t="str">
        <f t="shared" si="76"/>
        <v/>
      </c>
      <c r="C242" s="210"/>
      <c r="D242" s="211" t="str">
        <f t="shared" si="77"/>
        <v/>
      </c>
      <c r="E242" s="212"/>
      <c r="F242" s="213">
        <f t="shared" si="78"/>
        <v>0</v>
      </c>
      <c r="G242" s="267">
        <f t="shared" si="79"/>
        <v>0</v>
      </c>
    </row>
    <row r="243" spans="1:7" ht="24" customHeight="1" x14ac:dyDescent="0.25">
      <c r="A243" s="211" t="str">
        <f t="shared" si="75"/>
        <v/>
      </c>
      <c r="B243" s="209" t="str">
        <f t="shared" si="76"/>
        <v/>
      </c>
      <c r="C243" s="210"/>
      <c r="D243" s="211" t="str">
        <f t="shared" si="77"/>
        <v/>
      </c>
      <c r="E243" s="212"/>
      <c r="F243" s="213">
        <f t="shared" si="78"/>
        <v>0</v>
      </c>
      <c r="G243" s="267">
        <f t="shared" si="79"/>
        <v>0</v>
      </c>
    </row>
    <row r="244" spans="1:7" ht="24" customHeight="1" x14ac:dyDescent="0.25">
      <c r="A244" s="211" t="str">
        <f t="shared" si="75"/>
        <v/>
      </c>
      <c r="B244" s="209" t="str">
        <f t="shared" si="76"/>
        <v/>
      </c>
      <c r="C244" s="210"/>
      <c r="D244" s="211" t="str">
        <f t="shared" si="77"/>
        <v/>
      </c>
      <c r="E244" s="212"/>
      <c r="F244" s="213">
        <f t="shared" si="78"/>
        <v>0</v>
      </c>
      <c r="G244" s="267">
        <f t="shared" si="79"/>
        <v>0</v>
      </c>
    </row>
    <row r="245" spans="1:7" ht="24" customHeight="1" x14ac:dyDescent="0.25">
      <c r="A245" s="315"/>
      <c r="B245" s="294"/>
      <c r="C245" s="299"/>
      <c r="D245" s="294"/>
      <c r="E245" s="295"/>
      <c r="F245" s="311" t="s">
        <v>33</v>
      </c>
      <c r="G245" s="312">
        <f>SUBTOTAL(9,G236:G244)</f>
        <v>0</v>
      </c>
    </row>
    <row r="246" spans="1:7" ht="24" customHeight="1" x14ac:dyDescent="0.25">
      <c r="A246" s="316"/>
      <c r="B246" s="294"/>
      <c r="C246" s="299"/>
      <c r="D246" s="294"/>
      <c r="E246" s="295"/>
      <c r="F246" s="296"/>
      <c r="G246" s="314"/>
    </row>
    <row r="247" spans="1:7" ht="24" customHeight="1" x14ac:dyDescent="0.25">
      <c r="A247" s="317">
        <f>B205</f>
        <v>5</v>
      </c>
      <c r="B247" s="318" t="str">
        <f>C205</f>
        <v>Reflector LED de potencia según pliego</v>
      </c>
      <c r="C247" s="306"/>
      <c r="D247" s="306" t="s">
        <v>34</v>
      </c>
      <c r="E247" s="307"/>
      <c r="F247" s="319" t="s">
        <v>35</v>
      </c>
      <c r="G247" s="320">
        <f>SUBTOTAL(9,G210:G246)</f>
        <v>0</v>
      </c>
    </row>
    <row r="249" spans="1:7" ht="24" customHeight="1" x14ac:dyDescent="0.25">
      <c r="A249" s="279" t="s">
        <v>37</v>
      </c>
      <c r="B249" s="280"/>
      <c r="C249" s="280"/>
      <c r="D249" s="280"/>
      <c r="E249" s="280"/>
      <c r="F249" s="280"/>
      <c r="G249" s="281"/>
    </row>
    <row r="250" spans="1:7" ht="24" customHeight="1" x14ac:dyDescent="0.25">
      <c r="A250" s="282" t="s">
        <v>602</v>
      </c>
      <c r="B250" s="283" t="str">
        <f>Comitente</f>
        <v>DIRECCIÓN DE RECURSOS ENERGETICOS</v>
      </c>
      <c r="C250" s="284"/>
      <c r="D250" s="285"/>
      <c r="E250" s="285"/>
      <c r="F250" s="286"/>
      <c r="G250" s="287"/>
    </row>
    <row r="251" spans="1:7" ht="24" customHeight="1" x14ac:dyDescent="0.25">
      <c r="A251" s="282" t="s">
        <v>603</v>
      </c>
      <c r="B251" s="283">
        <f>Contratista</f>
        <v>0</v>
      </c>
      <c r="C251" s="288"/>
      <c r="D251" s="288"/>
      <c r="E251" s="288"/>
      <c r="F251" s="289"/>
      <c r="G251" s="290"/>
    </row>
    <row r="252" spans="1:7" ht="24" customHeight="1" x14ac:dyDescent="0.25">
      <c r="A252" s="282" t="s">
        <v>24</v>
      </c>
      <c r="B252" s="283" t="str">
        <f>Obra</f>
        <v>“ILUMINACIÓN RUTA PROVINCIAL N°155 DESDE CALLE FRIAS HASTA HIPOLITO YRIGOYEN".</v>
      </c>
      <c r="C252" s="288"/>
      <c r="D252" s="288"/>
      <c r="E252" s="288"/>
      <c r="F252" s="289" t="s">
        <v>38</v>
      </c>
      <c r="G252" s="291">
        <f>Fecha_Base</f>
        <v>0</v>
      </c>
    </row>
    <row r="253" spans="1:7" ht="24" customHeight="1" x14ac:dyDescent="0.25">
      <c r="A253" s="292" t="s">
        <v>601</v>
      </c>
      <c r="B253" s="293" t="str">
        <f>Ubicación</f>
        <v>RAWSON-POCITO</v>
      </c>
      <c r="C253" s="293"/>
      <c r="D253" s="294"/>
      <c r="E253" s="295"/>
      <c r="F253" s="296"/>
      <c r="G253" s="297"/>
    </row>
    <row r="254" spans="1:7" ht="24" customHeight="1" x14ac:dyDescent="0.25">
      <c r="A254" s="292" t="s">
        <v>39</v>
      </c>
      <c r="B254" s="298" t="str">
        <f>IFERROR(VALUE(LEFT(B255,FIND(".",B255)-1)),"")</f>
        <v/>
      </c>
      <c r="C254" s="299" t="str">
        <f>IFERROR(VLOOKUP(B254,Tabla_CyP,2,FALSE),"")</f>
        <v/>
      </c>
      <c r="D254" s="299"/>
      <c r="E254" s="295"/>
      <c r="F254" s="296"/>
      <c r="G254" s="297"/>
    </row>
    <row r="255" spans="1:7" ht="24" customHeight="1" x14ac:dyDescent="0.25">
      <c r="A255" s="292" t="s">
        <v>25</v>
      </c>
      <c r="B255" s="300">
        <f>IFERROR(VLOOKUP(COUNTIF($A$1:A255,"ANALISIS DE PRECIOS"),Tabla_NumeroItem,2,FALSE),"")</f>
        <v>6</v>
      </c>
      <c r="C255" s="299" t="str">
        <f>IFERROR(VLOOKUP(B255,Tabla_CyP,2,FALSE),"")</f>
        <v>Luminaria LED de potencia según pliego</v>
      </c>
      <c r="D255" s="294"/>
      <c r="E255" s="295"/>
      <c r="F255" s="289" t="s">
        <v>26</v>
      </c>
      <c r="G255" s="301" t="str">
        <f>IFERROR(VLOOKUP(B255,Tabla_CyP,4,FALSE),"")</f>
        <v>Un</v>
      </c>
    </row>
    <row r="256" spans="1:7" ht="24" customHeight="1" x14ac:dyDescent="0.25">
      <c r="A256" s="292"/>
      <c r="B256" s="293"/>
      <c r="C256" s="299"/>
      <c r="D256" s="294"/>
      <c r="E256" s="295"/>
      <c r="F256" s="296"/>
      <c r="G256" s="297"/>
    </row>
    <row r="257" spans="1:7" ht="24" customHeight="1" x14ac:dyDescent="0.25">
      <c r="A257" s="358" t="s">
        <v>507</v>
      </c>
      <c r="B257" s="359"/>
      <c r="C257" s="360" t="s">
        <v>0</v>
      </c>
      <c r="D257" s="360" t="s">
        <v>27</v>
      </c>
      <c r="E257" s="362" t="s">
        <v>28</v>
      </c>
      <c r="F257" s="356" t="s">
        <v>29</v>
      </c>
      <c r="G257" s="356" t="s">
        <v>30</v>
      </c>
    </row>
    <row r="258" spans="1:7" s="217" customFormat="1" ht="24" customHeight="1" x14ac:dyDescent="0.25">
      <c r="A258" s="302" t="s">
        <v>508</v>
      </c>
      <c r="B258" s="302" t="s">
        <v>509</v>
      </c>
      <c r="C258" s="361"/>
      <c r="D258" s="361"/>
      <c r="E258" s="363"/>
      <c r="F258" s="357"/>
      <c r="G258" s="357"/>
    </row>
    <row r="259" spans="1:7" ht="24" customHeight="1" x14ac:dyDescent="0.25">
      <c r="A259" s="303"/>
      <c r="B259" s="304"/>
      <c r="C259" s="305" t="s">
        <v>604</v>
      </c>
      <c r="D259" s="306"/>
      <c r="E259" s="307"/>
      <c r="F259" s="308"/>
      <c r="G259" s="309"/>
    </row>
    <row r="260" spans="1:7" ht="24" customHeight="1" x14ac:dyDescent="0.25">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5">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5">
      <c r="A262" s="211" t="str">
        <f t="shared" si="80"/>
        <v/>
      </c>
      <c r="B262" s="209" t="str">
        <f t="shared" si="83"/>
        <v/>
      </c>
      <c r="C262" s="210"/>
      <c r="D262" s="211" t="str">
        <f t="shared" si="81"/>
        <v/>
      </c>
      <c r="E262" s="212"/>
      <c r="F262" s="213">
        <f t="shared" si="82"/>
        <v>0</v>
      </c>
      <c r="G262" s="267">
        <f t="shared" si="84"/>
        <v>0</v>
      </c>
    </row>
    <row r="263" spans="1:7" ht="24" customHeight="1" x14ac:dyDescent="0.25">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5">
      <c r="A264" s="211" t="str">
        <f t="shared" si="85"/>
        <v/>
      </c>
      <c r="B264" s="209" t="str">
        <f t="shared" si="86"/>
        <v/>
      </c>
      <c r="C264" s="210"/>
      <c r="D264" s="211" t="str">
        <f t="shared" si="81"/>
        <v/>
      </c>
      <c r="E264" s="212"/>
      <c r="F264" s="213">
        <f t="shared" si="82"/>
        <v>0</v>
      </c>
      <c r="G264" s="267">
        <f t="shared" si="84"/>
        <v>0</v>
      </c>
    </row>
    <row r="265" spans="1:7" ht="24" customHeight="1" x14ac:dyDescent="0.25">
      <c r="A265" s="211" t="str">
        <f t="shared" si="85"/>
        <v/>
      </c>
      <c r="B265" s="209" t="str">
        <f t="shared" si="86"/>
        <v/>
      </c>
      <c r="C265" s="210"/>
      <c r="D265" s="211" t="str">
        <f t="shared" si="81"/>
        <v/>
      </c>
      <c r="E265" s="212"/>
      <c r="F265" s="213">
        <f t="shared" si="82"/>
        <v>0</v>
      </c>
      <c r="G265" s="267">
        <f t="shared" si="84"/>
        <v>0</v>
      </c>
    </row>
    <row r="266" spans="1:7" ht="24" customHeight="1" x14ac:dyDescent="0.25">
      <c r="A266" s="211" t="str">
        <f t="shared" si="85"/>
        <v/>
      </c>
      <c r="B266" s="209" t="str">
        <f t="shared" si="86"/>
        <v/>
      </c>
      <c r="C266" s="210"/>
      <c r="D266" s="211" t="str">
        <f t="shared" si="81"/>
        <v/>
      </c>
      <c r="E266" s="212"/>
      <c r="F266" s="213">
        <f t="shared" si="82"/>
        <v>0</v>
      </c>
      <c r="G266" s="267">
        <f t="shared" si="84"/>
        <v>0</v>
      </c>
    </row>
    <row r="267" spans="1:7" ht="24" customHeight="1" x14ac:dyDescent="0.25">
      <c r="A267" s="211" t="str">
        <f t="shared" si="85"/>
        <v/>
      </c>
      <c r="B267" s="209" t="str">
        <f t="shared" si="86"/>
        <v/>
      </c>
      <c r="C267" s="210"/>
      <c r="D267" s="211" t="str">
        <f t="shared" si="81"/>
        <v/>
      </c>
      <c r="E267" s="212"/>
      <c r="F267" s="213">
        <f t="shared" si="82"/>
        <v>0</v>
      </c>
      <c r="G267" s="267">
        <f t="shared" si="84"/>
        <v>0</v>
      </c>
    </row>
    <row r="268" spans="1:7" ht="24" customHeight="1" x14ac:dyDescent="0.25">
      <c r="A268" s="211" t="str">
        <f t="shared" si="85"/>
        <v/>
      </c>
      <c r="B268" s="209" t="str">
        <f t="shared" si="86"/>
        <v/>
      </c>
      <c r="C268" s="210"/>
      <c r="D268" s="211" t="str">
        <f t="shared" si="81"/>
        <v/>
      </c>
      <c r="E268" s="212"/>
      <c r="F268" s="213">
        <f t="shared" si="82"/>
        <v>0</v>
      </c>
      <c r="G268" s="267">
        <f t="shared" si="84"/>
        <v>0</v>
      </c>
    </row>
    <row r="269" spans="1:7" ht="24" customHeight="1" x14ac:dyDescent="0.25">
      <c r="A269" s="211" t="str">
        <f t="shared" si="85"/>
        <v/>
      </c>
      <c r="B269" s="209" t="str">
        <f t="shared" si="86"/>
        <v/>
      </c>
      <c r="C269" s="210"/>
      <c r="D269" s="211" t="str">
        <f t="shared" si="81"/>
        <v/>
      </c>
      <c r="E269" s="212"/>
      <c r="F269" s="213">
        <f t="shared" si="82"/>
        <v>0</v>
      </c>
      <c r="G269" s="267">
        <f t="shared" si="84"/>
        <v>0</v>
      </c>
    </row>
    <row r="270" spans="1:7" ht="24" customHeight="1" x14ac:dyDescent="0.25">
      <c r="A270" s="211" t="str">
        <f t="shared" si="85"/>
        <v/>
      </c>
      <c r="B270" s="209" t="str">
        <f t="shared" si="86"/>
        <v/>
      </c>
      <c r="C270" s="210"/>
      <c r="D270" s="211" t="str">
        <f t="shared" si="81"/>
        <v/>
      </c>
      <c r="E270" s="212"/>
      <c r="F270" s="213">
        <f t="shared" si="82"/>
        <v>0</v>
      </c>
      <c r="G270" s="267">
        <f t="shared" si="84"/>
        <v>0</v>
      </c>
    </row>
    <row r="271" spans="1:7" ht="24" customHeight="1" x14ac:dyDescent="0.25">
      <c r="A271" s="211" t="str">
        <f t="shared" si="85"/>
        <v/>
      </c>
      <c r="B271" s="209" t="str">
        <f t="shared" si="86"/>
        <v/>
      </c>
      <c r="C271" s="210"/>
      <c r="D271" s="211" t="str">
        <f t="shared" si="81"/>
        <v/>
      </c>
      <c r="E271" s="212"/>
      <c r="F271" s="213">
        <f t="shared" si="82"/>
        <v>0</v>
      </c>
      <c r="G271" s="267">
        <f t="shared" si="84"/>
        <v>0</v>
      </c>
    </row>
    <row r="272" spans="1:7" ht="24" customHeight="1" x14ac:dyDescent="0.25">
      <c r="A272" s="211" t="str">
        <f t="shared" si="85"/>
        <v/>
      </c>
      <c r="B272" s="209" t="str">
        <f t="shared" si="86"/>
        <v/>
      </c>
      <c r="C272" s="210"/>
      <c r="D272" s="211" t="str">
        <f t="shared" si="81"/>
        <v/>
      </c>
      <c r="E272" s="212"/>
      <c r="F272" s="213">
        <f t="shared" si="82"/>
        <v>0</v>
      </c>
      <c r="G272" s="267">
        <f t="shared" si="84"/>
        <v>0</v>
      </c>
    </row>
    <row r="273" spans="1:7" ht="24" customHeight="1" x14ac:dyDescent="0.25">
      <c r="A273" s="211" t="str">
        <f t="shared" si="85"/>
        <v/>
      </c>
      <c r="B273" s="209" t="str">
        <f t="shared" si="86"/>
        <v/>
      </c>
      <c r="C273" s="210"/>
      <c r="D273" s="211" t="str">
        <f t="shared" si="81"/>
        <v/>
      </c>
      <c r="E273" s="212"/>
      <c r="F273" s="214">
        <f t="shared" si="82"/>
        <v>0</v>
      </c>
      <c r="G273" s="267">
        <f t="shared" si="84"/>
        <v>0</v>
      </c>
    </row>
    <row r="274" spans="1:7" ht="24" customHeight="1" x14ac:dyDescent="0.25">
      <c r="A274" s="310"/>
      <c r="B274" s="299"/>
      <c r="C274" s="299"/>
      <c r="D274" s="294"/>
      <c r="E274" s="295"/>
      <c r="F274" s="311" t="s">
        <v>31</v>
      </c>
      <c r="G274" s="312">
        <f>SUBTOTAL(9,G260:G273)</f>
        <v>0</v>
      </c>
    </row>
    <row r="275" spans="1:7" ht="24" customHeight="1" x14ac:dyDescent="0.25">
      <c r="A275" s="310"/>
      <c r="B275" s="299"/>
      <c r="C275" s="313" t="s">
        <v>605</v>
      </c>
      <c r="D275" s="294"/>
      <c r="E275" s="295"/>
      <c r="F275" s="296"/>
      <c r="G275" s="314"/>
    </row>
    <row r="276" spans="1:7" ht="24" customHeight="1" x14ac:dyDescent="0.25">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5">
      <c r="A277" s="211" t="str">
        <f t="shared" si="87"/>
        <v/>
      </c>
      <c r="B277" s="209">
        <f t="shared" si="88"/>
        <v>0</v>
      </c>
      <c r="C277" s="210"/>
      <c r="D277" s="211" t="str">
        <f t="shared" si="89"/>
        <v/>
      </c>
      <c r="E277" s="212"/>
      <c r="F277" s="215">
        <f t="shared" si="90"/>
        <v>0</v>
      </c>
      <c r="G277" s="267">
        <f>ROUND(E277*F277,2)</f>
        <v>0</v>
      </c>
    </row>
    <row r="278" spans="1:7" ht="24" customHeight="1" x14ac:dyDescent="0.25">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5">
      <c r="A279" s="211" t="str">
        <f t="shared" si="91"/>
        <v/>
      </c>
      <c r="B279" s="209">
        <f t="shared" si="92"/>
        <v>0</v>
      </c>
      <c r="C279" s="210"/>
      <c r="D279" s="211" t="str">
        <f t="shared" si="93"/>
        <v/>
      </c>
      <c r="E279" s="212"/>
      <c r="F279" s="215">
        <f t="shared" si="90"/>
        <v>0</v>
      </c>
      <c r="G279" s="267">
        <f t="shared" si="94"/>
        <v>0</v>
      </c>
    </row>
    <row r="280" spans="1:7" ht="24" customHeight="1" x14ac:dyDescent="0.25">
      <c r="A280" s="211" t="str">
        <f t="shared" si="91"/>
        <v/>
      </c>
      <c r="B280" s="209">
        <f t="shared" si="92"/>
        <v>0</v>
      </c>
      <c r="C280" s="210"/>
      <c r="D280" s="211" t="str">
        <f t="shared" si="93"/>
        <v/>
      </c>
      <c r="E280" s="212"/>
      <c r="F280" s="213">
        <f t="shared" si="90"/>
        <v>0</v>
      </c>
      <c r="G280" s="267">
        <f t="shared" si="94"/>
        <v>0</v>
      </c>
    </row>
    <row r="281" spans="1:7" ht="24" customHeight="1" x14ac:dyDescent="0.25">
      <c r="A281" s="211" t="str">
        <f t="shared" si="91"/>
        <v/>
      </c>
      <c r="B281" s="209">
        <f t="shared" si="92"/>
        <v>0</v>
      </c>
      <c r="C281" s="210"/>
      <c r="D281" s="211" t="str">
        <f t="shared" si="93"/>
        <v/>
      </c>
      <c r="E281" s="212"/>
      <c r="F281" s="213">
        <f t="shared" si="90"/>
        <v>0</v>
      </c>
      <c r="G281" s="267">
        <f t="shared" si="94"/>
        <v>0</v>
      </c>
    </row>
    <row r="282" spans="1:7" ht="24" customHeight="1" x14ac:dyDescent="0.25">
      <c r="A282" s="211" t="str">
        <f t="shared" si="91"/>
        <v/>
      </c>
      <c r="B282" s="209">
        <f t="shared" si="92"/>
        <v>0</v>
      </c>
      <c r="C282" s="210"/>
      <c r="D282" s="211" t="str">
        <f t="shared" si="93"/>
        <v/>
      </c>
      <c r="E282" s="212"/>
      <c r="F282" s="213">
        <f t="shared" si="90"/>
        <v>0</v>
      </c>
      <c r="G282" s="267">
        <f t="shared" si="94"/>
        <v>0</v>
      </c>
    </row>
    <row r="283" spans="1:7" ht="24" customHeight="1" x14ac:dyDescent="0.25">
      <c r="A283" s="211" t="str">
        <f t="shared" si="91"/>
        <v/>
      </c>
      <c r="B283" s="209">
        <f t="shared" si="92"/>
        <v>0</v>
      </c>
      <c r="C283" s="210"/>
      <c r="D283" s="211" t="str">
        <f t="shared" si="93"/>
        <v/>
      </c>
      <c r="E283" s="212"/>
      <c r="F283" s="213">
        <f t="shared" si="90"/>
        <v>0</v>
      </c>
      <c r="G283" s="267">
        <f t="shared" si="94"/>
        <v>0</v>
      </c>
    </row>
    <row r="284" spans="1:7" ht="24" customHeight="1" x14ac:dyDescent="0.25">
      <c r="A284" s="310"/>
      <c r="B284" s="299"/>
      <c r="C284" s="299"/>
      <c r="D284" s="294"/>
      <c r="E284" s="295"/>
      <c r="F284" s="311" t="s">
        <v>32</v>
      </c>
      <c r="G284" s="312">
        <f>SUBTOTAL(9,G276:G283)</f>
        <v>0</v>
      </c>
    </row>
    <row r="285" spans="1:7" ht="24" customHeight="1" x14ac:dyDescent="0.25">
      <c r="A285" s="310"/>
      <c r="B285" s="299"/>
      <c r="C285" s="313" t="s">
        <v>606</v>
      </c>
      <c r="D285" s="294"/>
      <c r="E285" s="295"/>
      <c r="F285" s="296"/>
      <c r="G285" s="314"/>
    </row>
    <row r="286" spans="1:7" ht="24" customHeight="1" x14ac:dyDescent="0.25">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5">
      <c r="A287" s="211" t="str">
        <f t="shared" si="95"/>
        <v/>
      </c>
      <c r="B287" s="209" t="str">
        <f t="shared" si="96"/>
        <v/>
      </c>
      <c r="C287" s="210"/>
      <c r="D287" s="211" t="str">
        <f t="shared" si="97"/>
        <v/>
      </c>
      <c r="E287" s="212"/>
      <c r="F287" s="213">
        <f t="shared" si="98"/>
        <v>0</v>
      </c>
      <c r="G287" s="267">
        <f t="shared" si="99"/>
        <v>0</v>
      </c>
    </row>
    <row r="288" spans="1:7" ht="24" customHeight="1" x14ac:dyDescent="0.25">
      <c r="A288" s="211" t="str">
        <f t="shared" si="95"/>
        <v/>
      </c>
      <c r="B288" s="209" t="str">
        <f t="shared" si="96"/>
        <v/>
      </c>
      <c r="C288" s="210"/>
      <c r="D288" s="211" t="str">
        <f t="shared" si="97"/>
        <v/>
      </c>
      <c r="E288" s="212"/>
      <c r="F288" s="213">
        <f t="shared" si="98"/>
        <v>0</v>
      </c>
      <c r="G288" s="267">
        <f t="shared" si="99"/>
        <v>0</v>
      </c>
    </row>
    <row r="289" spans="1:7" ht="24" customHeight="1" x14ac:dyDescent="0.25">
      <c r="A289" s="211" t="str">
        <f t="shared" si="95"/>
        <v/>
      </c>
      <c r="B289" s="209" t="str">
        <f t="shared" si="96"/>
        <v/>
      </c>
      <c r="C289" s="210"/>
      <c r="D289" s="211" t="str">
        <f t="shared" si="97"/>
        <v/>
      </c>
      <c r="E289" s="212"/>
      <c r="F289" s="213">
        <f t="shared" si="98"/>
        <v>0</v>
      </c>
      <c r="G289" s="267">
        <f t="shared" si="99"/>
        <v>0</v>
      </c>
    </row>
    <row r="290" spans="1:7" ht="24" customHeight="1" x14ac:dyDescent="0.25">
      <c r="A290" s="211" t="str">
        <f t="shared" si="95"/>
        <v/>
      </c>
      <c r="B290" s="209" t="str">
        <f t="shared" si="96"/>
        <v/>
      </c>
      <c r="C290" s="210"/>
      <c r="D290" s="211" t="str">
        <f t="shared" si="97"/>
        <v/>
      </c>
      <c r="E290" s="212"/>
      <c r="F290" s="213">
        <f t="shared" si="98"/>
        <v>0</v>
      </c>
      <c r="G290" s="267">
        <f t="shared" si="99"/>
        <v>0</v>
      </c>
    </row>
    <row r="291" spans="1:7" ht="24" customHeight="1" x14ac:dyDescent="0.25">
      <c r="A291" s="211" t="str">
        <f t="shared" si="95"/>
        <v/>
      </c>
      <c r="B291" s="209" t="str">
        <f t="shared" si="96"/>
        <v/>
      </c>
      <c r="C291" s="210"/>
      <c r="D291" s="211" t="str">
        <f t="shared" si="97"/>
        <v/>
      </c>
      <c r="E291" s="212"/>
      <c r="F291" s="213">
        <f t="shared" si="98"/>
        <v>0</v>
      </c>
      <c r="G291" s="267">
        <f t="shared" si="99"/>
        <v>0</v>
      </c>
    </row>
    <row r="292" spans="1:7" ht="24" customHeight="1" x14ac:dyDescent="0.25">
      <c r="A292" s="211" t="str">
        <f t="shared" si="95"/>
        <v/>
      </c>
      <c r="B292" s="209" t="str">
        <f t="shared" si="96"/>
        <v/>
      </c>
      <c r="C292" s="210"/>
      <c r="D292" s="211" t="str">
        <f t="shared" si="97"/>
        <v/>
      </c>
      <c r="E292" s="212"/>
      <c r="F292" s="213">
        <f t="shared" si="98"/>
        <v>0</v>
      </c>
      <c r="G292" s="267">
        <f t="shared" si="99"/>
        <v>0</v>
      </c>
    </row>
    <row r="293" spans="1:7" ht="24" customHeight="1" x14ac:dyDescent="0.25">
      <c r="A293" s="211" t="str">
        <f t="shared" si="95"/>
        <v/>
      </c>
      <c r="B293" s="209" t="str">
        <f t="shared" si="96"/>
        <v/>
      </c>
      <c r="C293" s="210"/>
      <c r="D293" s="211" t="str">
        <f t="shared" si="97"/>
        <v/>
      </c>
      <c r="E293" s="212"/>
      <c r="F293" s="213">
        <f t="shared" si="98"/>
        <v>0</v>
      </c>
      <c r="G293" s="267">
        <f t="shared" si="99"/>
        <v>0</v>
      </c>
    </row>
    <row r="294" spans="1:7" ht="24" customHeight="1" x14ac:dyDescent="0.25">
      <c r="A294" s="211" t="str">
        <f t="shared" si="95"/>
        <v/>
      </c>
      <c r="B294" s="209" t="str">
        <f t="shared" si="96"/>
        <v/>
      </c>
      <c r="C294" s="210"/>
      <c r="D294" s="211" t="str">
        <f t="shared" si="97"/>
        <v/>
      </c>
      <c r="E294" s="212"/>
      <c r="F294" s="213">
        <f t="shared" si="98"/>
        <v>0</v>
      </c>
      <c r="G294" s="267">
        <f t="shared" si="99"/>
        <v>0</v>
      </c>
    </row>
    <row r="295" spans="1:7" ht="24" customHeight="1" x14ac:dyDescent="0.25">
      <c r="A295" s="315"/>
      <c r="B295" s="294"/>
      <c r="C295" s="299"/>
      <c r="D295" s="294"/>
      <c r="E295" s="295"/>
      <c r="F295" s="311" t="s">
        <v>33</v>
      </c>
      <c r="G295" s="312">
        <f>SUBTOTAL(9,G286:G294)</f>
        <v>0</v>
      </c>
    </row>
    <row r="296" spans="1:7" ht="24" customHeight="1" x14ac:dyDescent="0.25">
      <c r="A296" s="316"/>
      <c r="B296" s="294"/>
      <c r="C296" s="299"/>
      <c r="D296" s="294"/>
      <c r="E296" s="295"/>
      <c r="F296" s="296"/>
      <c r="G296" s="314"/>
    </row>
    <row r="297" spans="1:7" ht="24" customHeight="1" x14ac:dyDescent="0.25">
      <c r="A297" s="317">
        <f>B255</f>
        <v>6</v>
      </c>
      <c r="B297" s="318" t="str">
        <f>C255</f>
        <v>Luminaria LED de potencia según pliego</v>
      </c>
      <c r="C297" s="306"/>
      <c r="D297" s="306" t="s">
        <v>34</v>
      </c>
      <c r="E297" s="307"/>
      <c r="F297" s="319" t="s">
        <v>35</v>
      </c>
      <c r="G297" s="320">
        <f>SUBTOTAL(9,G260:G296)</f>
        <v>0</v>
      </c>
    </row>
    <row r="299" spans="1:7" ht="24" customHeight="1" x14ac:dyDescent="0.25">
      <c r="A299" s="279" t="s">
        <v>37</v>
      </c>
      <c r="B299" s="280"/>
      <c r="C299" s="280"/>
      <c r="D299" s="280"/>
      <c r="E299" s="280"/>
      <c r="F299" s="280"/>
      <c r="G299" s="281"/>
    </row>
    <row r="300" spans="1:7" ht="24" customHeight="1" x14ac:dyDescent="0.25">
      <c r="A300" s="282" t="s">
        <v>602</v>
      </c>
      <c r="B300" s="283" t="str">
        <f>Comitente</f>
        <v>DIRECCIÓN DE RECURSOS ENERGETICOS</v>
      </c>
      <c r="C300" s="284"/>
      <c r="D300" s="285"/>
      <c r="E300" s="285"/>
      <c r="F300" s="286"/>
      <c r="G300" s="287"/>
    </row>
    <row r="301" spans="1:7" ht="24" customHeight="1" x14ac:dyDescent="0.25">
      <c r="A301" s="282" t="s">
        <v>603</v>
      </c>
      <c r="B301" s="283">
        <f>Contratista</f>
        <v>0</v>
      </c>
      <c r="C301" s="288"/>
      <c r="D301" s="288"/>
      <c r="E301" s="288"/>
      <c r="F301" s="289"/>
      <c r="G301" s="290"/>
    </row>
    <row r="302" spans="1:7" ht="24" customHeight="1" x14ac:dyDescent="0.25">
      <c r="A302" s="282" t="s">
        <v>24</v>
      </c>
      <c r="B302" s="283" t="str">
        <f>Obra</f>
        <v>“ILUMINACIÓN RUTA PROVINCIAL N°155 DESDE CALLE FRIAS HASTA HIPOLITO YRIGOYEN".</v>
      </c>
      <c r="C302" s="288"/>
      <c r="D302" s="288"/>
      <c r="E302" s="288"/>
      <c r="F302" s="289" t="s">
        <v>38</v>
      </c>
      <c r="G302" s="291">
        <f>Fecha_Base</f>
        <v>0</v>
      </c>
    </row>
    <row r="303" spans="1:7" ht="24" customHeight="1" x14ac:dyDescent="0.25">
      <c r="A303" s="292" t="s">
        <v>601</v>
      </c>
      <c r="B303" s="293" t="str">
        <f>Ubicación</f>
        <v>RAWSON-POCITO</v>
      </c>
      <c r="C303" s="293"/>
      <c r="D303" s="294"/>
      <c r="E303" s="295"/>
      <c r="F303" s="296"/>
      <c r="G303" s="297"/>
    </row>
    <row r="304" spans="1:7" ht="24" customHeight="1" x14ac:dyDescent="0.25">
      <c r="A304" s="292" t="s">
        <v>39</v>
      </c>
      <c r="B304" s="298" t="str">
        <f>IFERROR(VALUE(LEFT(B305,FIND(".",B305)-1)),"")</f>
        <v/>
      </c>
      <c r="C304" s="299" t="str">
        <f>IFERROR(VLOOKUP(B304,Tabla_CyP,2,FALSE),"")</f>
        <v/>
      </c>
      <c r="D304" s="299"/>
      <c r="E304" s="295"/>
      <c r="F304" s="296"/>
      <c r="G304" s="297"/>
    </row>
    <row r="305" spans="1:7" ht="24" customHeight="1" x14ac:dyDescent="0.25">
      <c r="A305" s="292" t="s">
        <v>25</v>
      </c>
      <c r="B305" s="300">
        <f>IFERROR(VLOOKUP(COUNTIF($A$1:A305,"ANALISIS DE PRECIOS"),Tabla_NumeroItem,2,FALSE),"")</f>
        <v>7</v>
      </c>
      <c r="C305" s="299" t="str">
        <f>IFERROR(VLOOKUP(B305,Tabla_CyP,2,FALSE),"")</f>
        <v>Columnas metálicas simples con dos brazo</v>
      </c>
      <c r="D305" s="294"/>
      <c r="E305" s="295"/>
      <c r="F305" s="289" t="s">
        <v>26</v>
      </c>
      <c r="G305" s="301" t="str">
        <f>IFERROR(VLOOKUP(B305,Tabla_CyP,4,FALSE),"")</f>
        <v>Un</v>
      </c>
    </row>
    <row r="306" spans="1:7" ht="24" customHeight="1" x14ac:dyDescent="0.25">
      <c r="A306" s="292"/>
      <c r="B306" s="293"/>
      <c r="C306" s="299"/>
      <c r="D306" s="294"/>
      <c r="E306" s="295"/>
      <c r="F306" s="296"/>
      <c r="G306" s="297"/>
    </row>
    <row r="307" spans="1:7" ht="24" customHeight="1" x14ac:dyDescent="0.25">
      <c r="A307" s="358" t="s">
        <v>507</v>
      </c>
      <c r="B307" s="359"/>
      <c r="C307" s="360" t="s">
        <v>0</v>
      </c>
      <c r="D307" s="360" t="s">
        <v>27</v>
      </c>
      <c r="E307" s="362" t="s">
        <v>28</v>
      </c>
      <c r="F307" s="356" t="s">
        <v>29</v>
      </c>
      <c r="G307" s="356" t="s">
        <v>30</v>
      </c>
    </row>
    <row r="308" spans="1:7" s="217" customFormat="1" ht="24" customHeight="1" x14ac:dyDescent="0.25">
      <c r="A308" s="302" t="s">
        <v>508</v>
      </c>
      <c r="B308" s="302" t="s">
        <v>509</v>
      </c>
      <c r="C308" s="361"/>
      <c r="D308" s="361"/>
      <c r="E308" s="363"/>
      <c r="F308" s="357"/>
      <c r="G308" s="357"/>
    </row>
    <row r="309" spans="1:7" ht="24" customHeight="1" x14ac:dyDescent="0.25">
      <c r="A309" s="303"/>
      <c r="B309" s="304"/>
      <c r="C309" s="305" t="s">
        <v>604</v>
      </c>
      <c r="D309" s="306"/>
      <c r="E309" s="307"/>
      <c r="F309" s="308"/>
      <c r="G309" s="309"/>
    </row>
    <row r="310" spans="1:7" ht="24" customHeight="1" x14ac:dyDescent="0.25">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5">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5">
      <c r="A312" s="211" t="str">
        <f t="shared" si="100"/>
        <v/>
      </c>
      <c r="B312" s="209" t="str">
        <f t="shared" si="103"/>
        <v/>
      </c>
      <c r="C312" s="340"/>
      <c r="D312" s="211" t="str">
        <f t="shared" si="101"/>
        <v/>
      </c>
      <c r="E312" s="343"/>
      <c r="F312" s="213">
        <f t="shared" si="102"/>
        <v>0</v>
      </c>
      <c r="G312" s="267">
        <f t="shared" si="104"/>
        <v>0</v>
      </c>
    </row>
    <row r="313" spans="1:7" ht="24" customHeight="1" x14ac:dyDescent="0.25">
      <c r="A313" s="211" t="str">
        <f t="shared" si="100"/>
        <v/>
      </c>
      <c r="B313" s="209" t="str">
        <f t="shared" si="103"/>
        <v/>
      </c>
      <c r="C313" s="340"/>
      <c r="D313" s="211" t="str">
        <f t="shared" si="101"/>
        <v/>
      </c>
      <c r="E313" s="343"/>
      <c r="F313" s="213">
        <f t="shared" si="102"/>
        <v>0</v>
      </c>
      <c r="G313" s="267">
        <f t="shared" si="104"/>
        <v>0</v>
      </c>
    </row>
    <row r="314" spans="1:7" ht="24" customHeight="1" x14ac:dyDescent="0.25">
      <c r="A314" s="211" t="str">
        <f t="shared" si="100"/>
        <v/>
      </c>
      <c r="B314" s="209" t="str">
        <f t="shared" si="103"/>
        <v/>
      </c>
      <c r="C314" s="340"/>
      <c r="D314" s="211" t="str">
        <f t="shared" si="101"/>
        <v/>
      </c>
      <c r="E314" s="343"/>
      <c r="F314" s="213">
        <f t="shared" si="102"/>
        <v>0</v>
      </c>
      <c r="G314" s="267">
        <f t="shared" si="104"/>
        <v>0</v>
      </c>
    </row>
    <row r="315" spans="1:7" ht="24" customHeight="1" x14ac:dyDescent="0.25">
      <c r="A315" s="211" t="str">
        <f t="shared" si="100"/>
        <v/>
      </c>
      <c r="B315" s="209" t="str">
        <f t="shared" si="103"/>
        <v/>
      </c>
      <c r="C315" s="340"/>
      <c r="D315" s="211" t="str">
        <f t="shared" si="101"/>
        <v/>
      </c>
      <c r="E315" s="343"/>
      <c r="F315" s="213">
        <f t="shared" si="102"/>
        <v>0</v>
      </c>
      <c r="G315" s="267">
        <f t="shared" si="104"/>
        <v>0</v>
      </c>
    </row>
    <row r="316" spans="1:7" ht="24" customHeight="1" x14ac:dyDescent="0.25">
      <c r="A316" s="211" t="str">
        <f t="shared" si="100"/>
        <v/>
      </c>
      <c r="B316" s="209" t="str">
        <f t="shared" si="103"/>
        <v/>
      </c>
      <c r="C316" s="340"/>
      <c r="D316" s="211" t="str">
        <f t="shared" si="101"/>
        <v/>
      </c>
      <c r="E316" s="343"/>
      <c r="F316" s="213">
        <f t="shared" si="102"/>
        <v>0</v>
      </c>
      <c r="G316" s="267">
        <f t="shared" si="104"/>
        <v>0</v>
      </c>
    </row>
    <row r="317" spans="1:7" ht="24" customHeight="1" x14ac:dyDescent="0.25">
      <c r="A317" s="211" t="str">
        <f t="shared" si="100"/>
        <v/>
      </c>
      <c r="B317" s="209" t="str">
        <f t="shared" si="103"/>
        <v/>
      </c>
      <c r="C317" s="340"/>
      <c r="D317" s="211" t="str">
        <f t="shared" si="101"/>
        <v/>
      </c>
      <c r="E317" s="343"/>
      <c r="F317" s="213">
        <f t="shared" si="102"/>
        <v>0</v>
      </c>
      <c r="G317" s="267">
        <f t="shared" si="104"/>
        <v>0</v>
      </c>
    </row>
    <row r="318" spans="1:7" ht="24" customHeight="1" x14ac:dyDescent="0.25">
      <c r="A318" s="211" t="str">
        <f t="shared" si="100"/>
        <v/>
      </c>
      <c r="B318" s="209" t="str">
        <f t="shared" si="103"/>
        <v/>
      </c>
      <c r="C318" s="340"/>
      <c r="D318" s="211" t="str">
        <f t="shared" si="101"/>
        <v/>
      </c>
      <c r="E318" s="343"/>
      <c r="F318" s="213">
        <f t="shared" si="102"/>
        <v>0</v>
      </c>
      <c r="G318" s="267">
        <f t="shared" si="104"/>
        <v>0</v>
      </c>
    </row>
    <row r="319" spans="1:7" ht="24" customHeight="1" x14ac:dyDescent="0.25">
      <c r="A319" s="211" t="str">
        <f t="shared" si="100"/>
        <v/>
      </c>
      <c r="B319" s="209" t="str">
        <f t="shared" si="103"/>
        <v/>
      </c>
      <c r="C319" s="340"/>
      <c r="D319" s="211" t="str">
        <f t="shared" si="101"/>
        <v/>
      </c>
      <c r="E319" s="343"/>
      <c r="F319" s="213">
        <f t="shared" si="102"/>
        <v>0</v>
      </c>
      <c r="G319" s="267">
        <f t="shared" si="104"/>
        <v>0</v>
      </c>
    </row>
    <row r="320" spans="1:7" ht="24" customHeight="1" x14ac:dyDescent="0.25">
      <c r="A320" s="211" t="str">
        <f t="shared" si="100"/>
        <v/>
      </c>
      <c r="B320" s="209" t="str">
        <f t="shared" si="103"/>
        <v/>
      </c>
      <c r="C320" s="340"/>
      <c r="D320" s="211" t="str">
        <f t="shared" si="101"/>
        <v/>
      </c>
      <c r="E320" s="343"/>
      <c r="F320" s="213">
        <f t="shared" si="102"/>
        <v>0</v>
      </c>
      <c r="G320" s="267">
        <f t="shared" si="104"/>
        <v>0</v>
      </c>
    </row>
    <row r="321" spans="1:7" ht="24" customHeight="1" x14ac:dyDescent="0.25">
      <c r="A321" s="211" t="str">
        <f t="shared" si="100"/>
        <v/>
      </c>
      <c r="B321" s="209" t="str">
        <f t="shared" si="103"/>
        <v/>
      </c>
      <c r="C321" s="340"/>
      <c r="D321" s="211" t="str">
        <f t="shared" si="101"/>
        <v/>
      </c>
      <c r="E321" s="343"/>
      <c r="F321" s="213">
        <f t="shared" si="102"/>
        <v>0</v>
      </c>
      <c r="G321" s="267">
        <f t="shared" si="104"/>
        <v>0</v>
      </c>
    </row>
    <row r="322" spans="1:7" ht="24" customHeight="1" x14ac:dyDescent="0.25">
      <c r="A322" s="211" t="str">
        <f t="shared" si="100"/>
        <v/>
      </c>
      <c r="B322" s="209" t="str">
        <f t="shared" si="103"/>
        <v/>
      </c>
      <c r="C322" s="340"/>
      <c r="D322" s="211" t="str">
        <f t="shared" si="101"/>
        <v/>
      </c>
      <c r="E322" s="343"/>
      <c r="F322" s="213">
        <f t="shared" si="102"/>
        <v>0</v>
      </c>
      <c r="G322" s="267">
        <f t="shared" si="104"/>
        <v>0</v>
      </c>
    </row>
    <row r="323" spans="1:7" ht="24" customHeight="1" x14ac:dyDescent="0.25">
      <c r="A323" s="211" t="str">
        <f t="shared" si="100"/>
        <v/>
      </c>
      <c r="B323" s="209" t="str">
        <f t="shared" si="103"/>
        <v/>
      </c>
      <c r="C323" s="340"/>
      <c r="D323" s="211" t="str">
        <f t="shared" si="101"/>
        <v/>
      </c>
      <c r="E323" s="343"/>
      <c r="F323" s="214">
        <f t="shared" si="102"/>
        <v>0</v>
      </c>
      <c r="G323" s="267">
        <f t="shared" si="104"/>
        <v>0</v>
      </c>
    </row>
    <row r="324" spans="1:7" ht="24" customHeight="1" x14ac:dyDescent="0.25">
      <c r="A324" s="310"/>
      <c r="B324" s="299"/>
      <c r="C324" s="299"/>
      <c r="D324" s="294"/>
      <c r="E324" s="295"/>
      <c r="F324" s="311" t="s">
        <v>31</v>
      </c>
      <c r="G324" s="312">
        <f>SUBTOTAL(9,G310:G323)</f>
        <v>0</v>
      </c>
    </row>
    <row r="325" spans="1:7" ht="24" customHeight="1" x14ac:dyDescent="0.25">
      <c r="A325" s="310"/>
      <c r="B325" s="299"/>
      <c r="C325" s="313" t="s">
        <v>605</v>
      </c>
      <c r="D325" s="294"/>
      <c r="E325" s="295"/>
      <c r="F325" s="296"/>
      <c r="G325" s="314"/>
    </row>
    <row r="326" spans="1:7" ht="24" customHeight="1" x14ac:dyDescent="0.25">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5">
      <c r="A327" s="211" t="str">
        <f t="shared" si="105"/>
        <v/>
      </c>
      <c r="B327" s="209">
        <f t="shared" si="106"/>
        <v>0</v>
      </c>
      <c r="C327" s="210"/>
      <c r="D327" s="211" t="str">
        <f t="shared" si="107"/>
        <v/>
      </c>
      <c r="E327" s="212"/>
      <c r="F327" s="215">
        <f t="shared" si="108"/>
        <v>0</v>
      </c>
      <c r="G327" s="267">
        <f>ROUND(E327*F327,2)</f>
        <v>0</v>
      </c>
    </row>
    <row r="328" spans="1:7" ht="24" customHeight="1" x14ac:dyDescent="0.25">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5">
      <c r="A329" s="211" t="str">
        <f t="shared" si="105"/>
        <v/>
      </c>
      <c r="B329" s="209">
        <f t="shared" si="106"/>
        <v>0</v>
      </c>
      <c r="C329" s="210"/>
      <c r="D329" s="211" t="str">
        <f t="shared" si="107"/>
        <v/>
      </c>
      <c r="E329" s="212"/>
      <c r="F329" s="215">
        <f t="shared" si="108"/>
        <v>0</v>
      </c>
      <c r="G329" s="267">
        <f t="shared" si="109"/>
        <v>0</v>
      </c>
    </row>
    <row r="330" spans="1:7" ht="24" customHeight="1" x14ac:dyDescent="0.25">
      <c r="A330" s="211" t="str">
        <f t="shared" si="105"/>
        <v/>
      </c>
      <c r="B330" s="209">
        <f t="shared" si="106"/>
        <v>0</v>
      </c>
      <c r="C330" s="210"/>
      <c r="D330" s="211" t="str">
        <f t="shared" si="107"/>
        <v/>
      </c>
      <c r="E330" s="212"/>
      <c r="F330" s="213">
        <f t="shared" si="108"/>
        <v>0</v>
      </c>
      <c r="G330" s="267">
        <f t="shared" si="109"/>
        <v>0</v>
      </c>
    </row>
    <row r="331" spans="1:7" ht="24" customHeight="1" x14ac:dyDescent="0.25">
      <c r="A331" s="211" t="str">
        <f t="shared" si="105"/>
        <v/>
      </c>
      <c r="B331" s="209">
        <f t="shared" si="106"/>
        <v>0</v>
      </c>
      <c r="C331" s="210"/>
      <c r="D331" s="211" t="str">
        <f t="shared" si="107"/>
        <v/>
      </c>
      <c r="E331" s="212"/>
      <c r="F331" s="213">
        <f t="shared" si="108"/>
        <v>0</v>
      </c>
      <c r="G331" s="267">
        <f t="shared" si="109"/>
        <v>0</v>
      </c>
    </row>
    <row r="332" spans="1:7" ht="24" customHeight="1" x14ac:dyDescent="0.25">
      <c r="A332" s="211" t="str">
        <f t="shared" si="105"/>
        <v/>
      </c>
      <c r="B332" s="209">
        <f t="shared" si="106"/>
        <v>0</v>
      </c>
      <c r="C332" s="210"/>
      <c r="D332" s="211" t="str">
        <f t="shared" si="107"/>
        <v/>
      </c>
      <c r="E332" s="212"/>
      <c r="F332" s="213">
        <f t="shared" si="108"/>
        <v>0</v>
      </c>
      <c r="G332" s="267">
        <f t="shared" si="109"/>
        <v>0</v>
      </c>
    </row>
    <row r="333" spans="1:7" ht="24" customHeight="1" x14ac:dyDescent="0.25">
      <c r="A333" s="211" t="str">
        <f t="shared" si="105"/>
        <v/>
      </c>
      <c r="B333" s="209">
        <f t="shared" si="106"/>
        <v>0</v>
      </c>
      <c r="C333" s="210"/>
      <c r="D333" s="211" t="str">
        <f t="shared" si="107"/>
        <v/>
      </c>
      <c r="E333" s="212"/>
      <c r="F333" s="213">
        <f t="shared" si="108"/>
        <v>0</v>
      </c>
      <c r="G333" s="267">
        <f t="shared" si="109"/>
        <v>0</v>
      </c>
    </row>
    <row r="334" spans="1:7" ht="24" customHeight="1" x14ac:dyDescent="0.25">
      <c r="A334" s="310"/>
      <c r="B334" s="299"/>
      <c r="C334" s="299"/>
      <c r="D334" s="295"/>
      <c r="E334" s="295"/>
      <c r="F334" s="311" t="s">
        <v>32</v>
      </c>
      <c r="G334" s="312">
        <f>SUBTOTAL(9,G326:G333)</f>
        <v>0</v>
      </c>
    </row>
    <row r="335" spans="1:7" ht="24" customHeight="1" x14ac:dyDescent="0.25">
      <c r="A335" s="310"/>
      <c r="B335" s="299"/>
      <c r="C335" s="313" t="s">
        <v>606</v>
      </c>
      <c r="D335" s="295"/>
      <c r="E335" s="295"/>
      <c r="F335" s="296"/>
      <c r="G335" s="314"/>
    </row>
    <row r="336" spans="1:7" ht="24" customHeight="1" x14ac:dyDescent="0.25">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5">
      <c r="A337" s="211" t="str">
        <f t="shared" si="110"/>
        <v/>
      </c>
      <c r="B337" s="209" t="str">
        <f t="shared" si="111"/>
        <v/>
      </c>
      <c r="C337" s="340"/>
      <c r="D337" s="211" t="str">
        <f t="shared" si="107"/>
        <v/>
      </c>
      <c r="E337" s="212"/>
      <c r="F337" s="213">
        <f t="shared" si="112"/>
        <v>0</v>
      </c>
      <c r="G337" s="267">
        <f t="shared" si="113"/>
        <v>0</v>
      </c>
    </row>
    <row r="338" spans="1:7" ht="24" customHeight="1" x14ac:dyDescent="0.25">
      <c r="A338" s="211" t="str">
        <f t="shared" si="110"/>
        <v/>
      </c>
      <c r="B338" s="209" t="str">
        <f t="shared" si="111"/>
        <v/>
      </c>
      <c r="C338" s="210"/>
      <c r="D338" s="211"/>
      <c r="E338" s="212"/>
      <c r="F338" s="213">
        <f t="shared" si="112"/>
        <v>0</v>
      </c>
      <c r="G338" s="267">
        <f t="shared" si="113"/>
        <v>0</v>
      </c>
    </row>
    <row r="339" spans="1:7" ht="24" customHeight="1" x14ac:dyDescent="0.25">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5">
      <c r="A340" s="211" t="str">
        <f t="shared" si="110"/>
        <v/>
      </c>
      <c r="B340" s="209" t="str">
        <f t="shared" si="111"/>
        <v/>
      </c>
      <c r="C340" s="210"/>
      <c r="D340" s="211" t="str">
        <f t="shared" si="114"/>
        <v/>
      </c>
      <c r="E340" s="212"/>
      <c r="F340" s="213">
        <f t="shared" si="112"/>
        <v>0</v>
      </c>
      <c r="G340" s="267">
        <f t="shared" si="113"/>
        <v>0</v>
      </c>
    </row>
    <row r="341" spans="1:7" ht="24" customHeight="1" x14ac:dyDescent="0.25">
      <c r="A341" s="211" t="str">
        <f t="shared" si="110"/>
        <v/>
      </c>
      <c r="B341" s="209" t="str">
        <f t="shared" si="111"/>
        <v/>
      </c>
      <c r="C341" s="210"/>
      <c r="D341" s="211" t="str">
        <f t="shared" si="114"/>
        <v/>
      </c>
      <c r="E341" s="212"/>
      <c r="F341" s="213">
        <f t="shared" si="112"/>
        <v>0</v>
      </c>
      <c r="G341" s="267">
        <f t="shared" si="113"/>
        <v>0</v>
      </c>
    </row>
    <row r="342" spans="1:7" ht="24" customHeight="1" x14ac:dyDescent="0.25">
      <c r="A342" s="211" t="str">
        <f t="shared" si="110"/>
        <v/>
      </c>
      <c r="B342" s="209" t="str">
        <f t="shared" si="111"/>
        <v/>
      </c>
      <c r="C342" s="210"/>
      <c r="D342" s="211" t="str">
        <f t="shared" si="114"/>
        <v/>
      </c>
      <c r="E342" s="212"/>
      <c r="F342" s="213">
        <f t="shared" si="112"/>
        <v>0</v>
      </c>
      <c r="G342" s="267">
        <f t="shared" si="113"/>
        <v>0</v>
      </c>
    </row>
    <row r="343" spans="1:7" ht="24" customHeight="1" x14ac:dyDescent="0.25">
      <c r="A343" s="211" t="str">
        <f t="shared" si="110"/>
        <v/>
      </c>
      <c r="B343" s="209" t="str">
        <f t="shared" si="111"/>
        <v/>
      </c>
      <c r="C343" s="210"/>
      <c r="D343" s="211" t="str">
        <f t="shared" si="114"/>
        <v/>
      </c>
      <c r="E343" s="212"/>
      <c r="F343" s="213">
        <f t="shared" si="112"/>
        <v>0</v>
      </c>
      <c r="G343" s="267">
        <f t="shared" si="113"/>
        <v>0</v>
      </c>
    </row>
    <row r="344" spans="1:7" ht="24" customHeight="1" x14ac:dyDescent="0.25">
      <c r="A344" s="211" t="str">
        <f t="shared" si="110"/>
        <v/>
      </c>
      <c r="B344" s="209" t="str">
        <f t="shared" si="111"/>
        <v/>
      </c>
      <c r="C344" s="210"/>
      <c r="D344" s="211" t="str">
        <f t="shared" si="114"/>
        <v/>
      </c>
      <c r="E344" s="212"/>
      <c r="F344" s="213">
        <f t="shared" si="112"/>
        <v>0</v>
      </c>
      <c r="G344" s="267">
        <f t="shared" si="113"/>
        <v>0</v>
      </c>
    </row>
    <row r="345" spans="1:7" ht="24" customHeight="1" x14ac:dyDescent="0.25">
      <c r="A345" s="315"/>
      <c r="B345" s="294"/>
      <c r="C345" s="299"/>
      <c r="D345" s="294"/>
      <c r="E345" s="295"/>
      <c r="F345" s="311" t="s">
        <v>33</v>
      </c>
      <c r="G345" s="312">
        <f>SUBTOTAL(9,G336:G344)</f>
        <v>0</v>
      </c>
    </row>
    <row r="346" spans="1:7" ht="24" customHeight="1" x14ac:dyDescent="0.25">
      <c r="A346" s="316"/>
      <c r="B346" s="294"/>
      <c r="C346" s="299"/>
      <c r="D346" s="294"/>
      <c r="E346" s="295"/>
      <c r="F346" s="296"/>
      <c r="G346" s="314"/>
    </row>
    <row r="347" spans="1:7" ht="24" customHeight="1" x14ac:dyDescent="0.25">
      <c r="A347" s="317">
        <f>B305</f>
        <v>7</v>
      </c>
      <c r="B347" s="318" t="str">
        <f>C305</f>
        <v>Columnas metálicas simples con dos brazo</v>
      </c>
      <c r="C347" s="306"/>
      <c r="D347" s="306" t="s">
        <v>34</v>
      </c>
      <c r="E347" s="307"/>
      <c r="F347" s="319" t="s">
        <v>35</v>
      </c>
      <c r="G347" s="320">
        <f>SUBTOTAL(9,G310:G346)</f>
        <v>0</v>
      </c>
    </row>
    <row r="349" spans="1:7" ht="24" customHeight="1" x14ac:dyDescent="0.25">
      <c r="A349" s="279" t="s">
        <v>37</v>
      </c>
      <c r="B349" s="280"/>
      <c r="C349" s="280"/>
      <c r="D349" s="280"/>
      <c r="E349" s="280"/>
      <c r="F349" s="280"/>
      <c r="G349" s="281"/>
    </row>
    <row r="350" spans="1:7" ht="24" customHeight="1" x14ac:dyDescent="0.25">
      <c r="A350" s="282" t="s">
        <v>602</v>
      </c>
      <c r="B350" s="283" t="str">
        <f>Comitente</f>
        <v>DIRECCIÓN DE RECURSOS ENERGETICOS</v>
      </c>
      <c r="C350" s="284"/>
      <c r="D350" s="285"/>
      <c r="E350" s="285"/>
      <c r="F350" s="286"/>
      <c r="G350" s="287"/>
    </row>
    <row r="351" spans="1:7" ht="24" customHeight="1" x14ac:dyDescent="0.25">
      <c r="A351" s="282" t="s">
        <v>603</v>
      </c>
      <c r="B351" s="283">
        <f>Contratista</f>
        <v>0</v>
      </c>
      <c r="C351" s="288"/>
      <c r="D351" s="288"/>
      <c r="E351" s="288"/>
      <c r="F351" s="289"/>
      <c r="G351" s="290"/>
    </row>
    <row r="352" spans="1:7" ht="24" customHeight="1" x14ac:dyDescent="0.25">
      <c r="A352" s="282" t="s">
        <v>24</v>
      </c>
      <c r="B352" s="283" t="str">
        <f>Obra</f>
        <v>“ILUMINACIÓN RUTA PROVINCIAL N°155 DESDE CALLE FRIAS HASTA HIPOLITO YRIGOYEN".</v>
      </c>
      <c r="C352" s="288"/>
      <c r="D352" s="288"/>
      <c r="E352" s="288"/>
      <c r="F352" s="289" t="s">
        <v>38</v>
      </c>
      <c r="G352" s="291">
        <f>Fecha_Base</f>
        <v>0</v>
      </c>
    </row>
    <row r="353" spans="1:7" ht="24" customHeight="1" x14ac:dyDescent="0.25">
      <c r="A353" s="292" t="s">
        <v>601</v>
      </c>
      <c r="B353" s="293" t="str">
        <f>Ubicación</f>
        <v>RAWSON-POCITO</v>
      </c>
      <c r="C353" s="293"/>
      <c r="D353" s="294"/>
      <c r="E353" s="295"/>
      <c r="F353" s="296"/>
      <c r="G353" s="297"/>
    </row>
    <row r="354" spans="1:7" ht="24" customHeight="1" x14ac:dyDescent="0.25">
      <c r="A354" s="292" t="s">
        <v>39</v>
      </c>
      <c r="B354" s="298" t="str">
        <f>IFERROR(VALUE(LEFT(B355,FIND(".",B355)-1)),"")</f>
        <v/>
      </c>
      <c r="C354" s="299" t="str">
        <f>IFERROR(VLOOKUP(B354,Tabla_CyP,2,FALSE),"")</f>
        <v/>
      </c>
      <c r="D354" s="299"/>
      <c r="E354" s="295"/>
      <c r="F354" s="296"/>
      <c r="G354" s="297"/>
    </row>
    <row r="355" spans="1:7" ht="24" customHeight="1" x14ac:dyDescent="0.25">
      <c r="A355" s="292" t="s">
        <v>25</v>
      </c>
      <c r="B355" s="300">
        <f>IFERROR(VLOOKUP(COUNTIF($A$1:A355,"ANALISIS DE PRECIOS"),Tabla_NumeroItem,2,FALSE),"")</f>
        <v>8</v>
      </c>
      <c r="C355" s="299" t="str">
        <f>IFERROR(VLOOKUP(B355,Tabla_CyP,2,FALSE),"")</f>
        <v>Columnas metálicas doble con dos brazo</v>
      </c>
      <c r="D355" s="294"/>
      <c r="E355" s="295"/>
      <c r="F355" s="289" t="s">
        <v>26</v>
      </c>
      <c r="G355" s="301" t="str">
        <f>IFERROR(VLOOKUP(B355,Tabla_CyP,4,FALSE),"")</f>
        <v>Un</v>
      </c>
    </row>
    <row r="356" spans="1:7" ht="24" customHeight="1" x14ac:dyDescent="0.25">
      <c r="A356" s="292"/>
      <c r="B356" s="293"/>
      <c r="C356" s="299"/>
      <c r="D356" s="294"/>
      <c r="E356" s="295"/>
      <c r="F356" s="296"/>
      <c r="G356" s="297"/>
    </row>
    <row r="357" spans="1:7" ht="24" customHeight="1" x14ac:dyDescent="0.25">
      <c r="A357" s="358" t="s">
        <v>507</v>
      </c>
      <c r="B357" s="359"/>
      <c r="C357" s="360" t="s">
        <v>0</v>
      </c>
      <c r="D357" s="360" t="s">
        <v>27</v>
      </c>
      <c r="E357" s="362" t="s">
        <v>28</v>
      </c>
      <c r="F357" s="356" t="s">
        <v>29</v>
      </c>
      <c r="G357" s="356" t="s">
        <v>30</v>
      </c>
    </row>
    <row r="358" spans="1:7" s="217" customFormat="1" ht="24" customHeight="1" x14ac:dyDescent="0.25">
      <c r="A358" s="302" t="s">
        <v>508</v>
      </c>
      <c r="B358" s="302" t="s">
        <v>509</v>
      </c>
      <c r="C358" s="361"/>
      <c r="D358" s="361"/>
      <c r="E358" s="363"/>
      <c r="F358" s="357"/>
      <c r="G358" s="357"/>
    </row>
    <row r="359" spans="1:7" ht="24" customHeight="1" x14ac:dyDescent="0.25">
      <c r="A359" s="303"/>
      <c r="B359" s="304"/>
      <c r="C359" s="305" t="s">
        <v>604</v>
      </c>
      <c r="D359" s="306"/>
      <c r="E359" s="307"/>
      <c r="F359" s="308"/>
      <c r="G359" s="309"/>
    </row>
    <row r="360" spans="1:7" ht="24" customHeight="1" x14ac:dyDescent="0.25">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5">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5">
      <c r="A362" s="211" t="str">
        <f t="shared" si="115"/>
        <v/>
      </c>
      <c r="B362" s="209" t="str">
        <f t="shared" si="118"/>
        <v/>
      </c>
      <c r="C362" s="210"/>
      <c r="D362" s="211" t="str">
        <f t="shared" si="116"/>
        <v/>
      </c>
      <c r="E362" s="212"/>
      <c r="F362" s="213">
        <v>0</v>
      </c>
      <c r="G362" s="267">
        <f t="shared" si="119"/>
        <v>0</v>
      </c>
    </row>
    <row r="363" spans="1:7" ht="24" customHeight="1" x14ac:dyDescent="0.25">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5">
      <c r="A364" s="211" t="str">
        <f t="shared" si="120"/>
        <v/>
      </c>
      <c r="B364" s="209" t="str">
        <f t="shared" si="118"/>
        <v/>
      </c>
      <c r="C364" s="210"/>
      <c r="D364" s="211" t="str">
        <f t="shared" si="116"/>
        <v/>
      </c>
      <c r="E364" s="212"/>
      <c r="F364" s="213">
        <f t="shared" si="117"/>
        <v>0</v>
      </c>
      <c r="G364" s="267">
        <f t="shared" si="119"/>
        <v>0</v>
      </c>
    </row>
    <row r="365" spans="1:7" ht="24" customHeight="1" x14ac:dyDescent="0.25">
      <c r="A365" s="211" t="str">
        <f t="shared" si="120"/>
        <v/>
      </c>
      <c r="B365" s="209" t="str">
        <f t="shared" si="118"/>
        <v/>
      </c>
      <c r="C365" s="210"/>
      <c r="D365" s="211" t="str">
        <f t="shared" si="116"/>
        <v/>
      </c>
      <c r="E365" s="212"/>
      <c r="F365" s="213">
        <f t="shared" si="117"/>
        <v>0</v>
      </c>
      <c r="G365" s="267">
        <f t="shared" si="119"/>
        <v>0</v>
      </c>
    </row>
    <row r="366" spans="1:7" ht="24" customHeight="1" x14ac:dyDescent="0.25">
      <c r="A366" s="211" t="str">
        <f t="shared" si="120"/>
        <v/>
      </c>
      <c r="B366" s="209" t="str">
        <f t="shared" si="118"/>
        <v/>
      </c>
      <c r="C366" s="210"/>
      <c r="D366" s="211" t="str">
        <f t="shared" si="116"/>
        <v/>
      </c>
      <c r="E366" s="212"/>
      <c r="F366" s="213">
        <f t="shared" si="117"/>
        <v>0</v>
      </c>
      <c r="G366" s="267">
        <f t="shared" si="119"/>
        <v>0</v>
      </c>
    </row>
    <row r="367" spans="1:7" ht="24" customHeight="1" x14ac:dyDescent="0.25">
      <c r="A367" s="211" t="str">
        <f t="shared" si="120"/>
        <v/>
      </c>
      <c r="B367" s="209" t="str">
        <f t="shared" si="118"/>
        <v/>
      </c>
      <c r="C367" s="210"/>
      <c r="D367" s="211" t="str">
        <f t="shared" si="116"/>
        <v/>
      </c>
      <c r="E367" s="212"/>
      <c r="F367" s="213">
        <f t="shared" si="117"/>
        <v>0</v>
      </c>
      <c r="G367" s="267">
        <f t="shared" si="119"/>
        <v>0</v>
      </c>
    </row>
    <row r="368" spans="1:7" ht="24" customHeight="1" x14ac:dyDescent="0.25">
      <c r="A368" s="211" t="str">
        <f t="shared" si="120"/>
        <v/>
      </c>
      <c r="B368" s="209" t="str">
        <f t="shared" si="118"/>
        <v/>
      </c>
      <c r="C368" s="210"/>
      <c r="D368" s="211" t="str">
        <f t="shared" si="116"/>
        <v/>
      </c>
      <c r="E368" s="212"/>
      <c r="F368" s="213">
        <f t="shared" si="117"/>
        <v>0</v>
      </c>
      <c r="G368" s="267">
        <f t="shared" si="119"/>
        <v>0</v>
      </c>
    </row>
    <row r="369" spans="1:7" ht="24" customHeight="1" x14ac:dyDescent="0.25">
      <c r="A369" s="211" t="str">
        <f t="shared" si="120"/>
        <v/>
      </c>
      <c r="B369" s="209" t="str">
        <f t="shared" si="118"/>
        <v/>
      </c>
      <c r="C369" s="210"/>
      <c r="D369" s="211" t="str">
        <f t="shared" si="116"/>
        <v/>
      </c>
      <c r="E369" s="212"/>
      <c r="F369" s="213">
        <f t="shared" si="117"/>
        <v>0</v>
      </c>
      <c r="G369" s="267">
        <f t="shared" si="119"/>
        <v>0</v>
      </c>
    </row>
    <row r="370" spans="1:7" ht="24" customHeight="1" x14ac:dyDescent="0.25">
      <c r="A370" s="211" t="str">
        <f t="shared" si="120"/>
        <v/>
      </c>
      <c r="B370" s="209" t="str">
        <f t="shared" si="118"/>
        <v/>
      </c>
      <c r="C370" s="210"/>
      <c r="D370" s="211" t="str">
        <f t="shared" si="116"/>
        <v/>
      </c>
      <c r="E370" s="212"/>
      <c r="F370" s="213">
        <f t="shared" si="117"/>
        <v>0</v>
      </c>
      <c r="G370" s="267">
        <f t="shared" si="119"/>
        <v>0</v>
      </c>
    </row>
    <row r="371" spans="1:7" ht="24" customHeight="1" x14ac:dyDescent="0.25">
      <c r="A371" s="211" t="str">
        <f t="shared" si="120"/>
        <v/>
      </c>
      <c r="B371" s="209" t="str">
        <f t="shared" si="118"/>
        <v/>
      </c>
      <c r="C371" s="210"/>
      <c r="D371" s="211" t="str">
        <f t="shared" si="116"/>
        <v/>
      </c>
      <c r="E371" s="212"/>
      <c r="F371" s="213">
        <f t="shared" si="117"/>
        <v>0</v>
      </c>
      <c r="G371" s="267">
        <f t="shared" si="119"/>
        <v>0</v>
      </c>
    </row>
    <row r="372" spans="1:7" ht="24" customHeight="1" x14ac:dyDescent="0.25">
      <c r="A372" s="211" t="str">
        <f t="shared" si="120"/>
        <v/>
      </c>
      <c r="B372" s="209" t="str">
        <f t="shared" si="118"/>
        <v/>
      </c>
      <c r="C372" s="210"/>
      <c r="D372" s="211" t="str">
        <f t="shared" si="116"/>
        <v/>
      </c>
      <c r="E372" s="212"/>
      <c r="F372" s="213">
        <f t="shared" si="117"/>
        <v>0</v>
      </c>
      <c r="G372" s="267">
        <f t="shared" si="119"/>
        <v>0</v>
      </c>
    </row>
    <row r="373" spans="1:7" ht="24" customHeight="1" x14ac:dyDescent="0.25">
      <c r="A373" s="211" t="str">
        <f t="shared" si="120"/>
        <v/>
      </c>
      <c r="B373" s="209" t="str">
        <f t="shared" si="118"/>
        <v/>
      </c>
      <c r="C373" s="210"/>
      <c r="D373" s="211" t="str">
        <f t="shared" si="116"/>
        <v/>
      </c>
      <c r="E373" s="212"/>
      <c r="F373" s="214">
        <f t="shared" si="117"/>
        <v>0</v>
      </c>
      <c r="G373" s="267">
        <f t="shared" si="119"/>
        <v>0</v>
      </c>
    </row>
    <row r="374" spans="1:7" ht="24" customHeight="1" x14ac:dyDescent="0.25">
      <c r="A374" s="310"/>
      <c r="B374" s="299"/>
      <c r="C374" s="299"/>
      <c r="D374" s="294"/>
      <c r="E374" s="295"/>
      <c r="F374" s="311" t="s">
        <v>31</v>
      </c>
      <c r="G374" s="312">
        <f>SUBTOTAL(9,G360:G373)</f>
        <v>0</v>
      </c>
    </row>
    <row r="375" spans="1:7" ht="24" customHeight="1" x14ac:dyDescent="0.25">
      <c r="A375" s="310"/>
      <c r="B375" s="299"/>
      <c r="C375" s="313" t="s">
        <v>605</v>
      </c>
      <c r="D375" s="294"/>
      <c r="E375" s="295"/>
      <c r="F375" s="296"/>
      <c r="G375" s="314"/>
    </row>
    <row r="376" spans="1:7" ht="24" customHeight="1" x14ac:dyDescent="0.25">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5">
      <c r="A377" s="211" t="str">
        <f t="shared" si="121"/>
        <v/>
      </c>
      <c r="B377" s="209">
        <f t="shared" si="122"/>
        <v>0</v>
      </c>
      <c r="C377" s="210"/>
      <c r="D377" s="211" t="str">
        <f t="shared" si="123"/>
        <v/>
      </c>
      <c r="E377" s="212"/>
      <c r="F377" s="215">
        <f t="shared" si="124"/>
        <v>0</v>
      </c>
      <c r="G377" s="267">
        <f>ROUND(E377*F377,2)</f>
        <v>0</v>
      </c>
    </row>
    <row r="378" spans="1:7" ht="24" customHeight="1" x14ac:dyDescent="0.25">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5">
      <c r="A379" s="211" t="str">
        <f t="shared" si="121"/>
        <v/>
      </c>
      <c r="B379" s="209">
        <f t="shared" si="122"/>
        <v>0</v>
      </c>
      <c r="C379" s="210"/>
      <c r="D379" s="211" t="str">
        <f t="shared" si="123"/>
        <v/>
      </c>
      <c r="E379" s="212"/>
      <c r="F379" s="215">
        <f t="shared" si="124"/>
        <v>0</v>
      </c>
      <c r="G379" s="267">
        <f t="shared" si="125"/>
        <v>0</v>
      </c>
    </row>
    <row r="380" spans="1:7" ht="24" customHeight="1" x14ac:dyDescent="0.25">
      <c r="A380" s="211" t="str">
        <f t="shared" si="121"/>
        <v/>
      </c>
      <c r="B380" s="209">
        <f t="shared" si="122"/>
        <v>0</v>
      </c>
      <c r="C380" s="210"/>
      <c r="D380" s="211" t="str">
        <f t="shared" si="123"/>
        <v/>
      </c>
      <c r="E380" s="212"/>
      <c r="F380" s="213">
        <f t="shared" si="124"/>
        <v>0</v>
      </c>
      <c r="G380" s="267">
        <f t="shared" si="125"/>
        <v>0</v>
      </c>
    </row>
    <row r="381" spans="1:7" ht="24" customHeight="1" x14ac:dyDescent="0.25">
      <c r="A381" s="211" t="str">
        <f t="shared" si="121"/>
        <v/>
      </c>
      <c r="B381" s="209">
        <f t="shared" si="122"/>
        <v>0</v>
      </c>
      <c r="C381" s="210"/>
      <c r="D381" s="211" t="str">
        <f t="shared" si="123"/>
        <v/>
      </c>
      <c r="E381" s="212"/>
      <c r="F381" s="213">
        <f t="shared" si="124"/>
        <v>0</v>
      </c>
      <c r="G381" s="267">
        <f t="shared" si="125"/>
        <v>0</v>
      </c>
    </row>
    <row r="382" spans="1:7" ht="24" customHeight="1" x14ac:dyDescent="0.25">
      <c r="A382" s="211" t="str">
        <f t="shared" si="121"/>
        <v/>
      </c>
      <c r="B382" s="209">
        <f t="shared" si="122"/>
        <v>0</v>
      </c>
      <c r="C382" s="210"/>
      <c r="D382" s="211" t="str">
        <f t="shared" si="123"/>
        <v/>
      </c>
      <c r="E382" s="212"/>
      <c r="F382" s="213">
        <f t="shared" si="124"/>
        <v>0</v>
      </c>
      <c r="G382" s="267">
        <f t="shared" si="125"/>
        <v>0</v>
      </c>
    </row>
    <row r="383" spans="1:7" ht="24" customHeight="1" x14ac:dyDescent="0.25">
      <c r="A383" s="211" t="str">
        <f t="shared" si="121"/>
        <v/>
      </c>
      <c r="B383" s="209">
        <f t="shared" si="122"/>
        <v>0</v>
      </c>
      <c r="C383" s="210"/>
      <c r="D383" s="211" t="str">
        <f t="shared" si="123"/>
        <v/>
      </c>
      <c r="E383" s="212"/>
      <c r="F383" s="213">
        <f t="shared" si="124"/>
        <v>0</v>
      </c>
      <c r="G383" s="267">
        <f t="shared" si="125"/>
        <v>0</v>
      </c>
    </row>
    <row r="384" spans="1:7" ht="24" customHeight="1" x14ac:dyDescent="0.25">
      <c r="A384" s="310"/>
      <c r="B384" s="299"/>
      <c r="C384" s="299"/>
      <c r="D384" s="294"/>
      <c r="E384" s="295"/>
      <c r="F384" s="311" t="s">
        <v>32</v>
      </c>
      <c r="G384" s="312">
        <f>SUBTOTAL(9,G376:G383)</f>
        <v>0</v>
      </c>
    </row>
    <row r="385" spans="1:7" ht="24" customHeight="1" x14ac:dyDescent="0.25">
      <c r="A385" s="310"/>
      <c r="B385" s="299"/>
      <c r="C385" s="313" t="s">
        <v>606</v>
      </c>
      <c r="D385" s="294"/>
      <c r="E385" s="295"/>
      <c r="F385" s="296"/>
      <c r="G385" s="314"/>
    </row>
    <row r="386" spans="1:7" ht="24" customHeight="1" x14ac:dyDescent="0.25">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5">
      <c r="A387" s="211" t="str">
        <f t="shared" si="126"/>
        <v/>
      </c>
      <c r="B387" s="209" t="str">
        <f t="shared" si="127"/>
        <v/>
      </c>
      <c r="C387" s="210"/>
      <c r="D387" s="211" t="str">
        <f t="shared" si="128"/>
        <v/>
      </c>
      <c r="E387" s="212"/>
      <c r="F387" s="213">
        <f t="shared" si="129"/>
        <v>0</v>
      </c>
      <c r="G387" s="267">
        <f t="shared" si="130"/>
        <v>0</v>
      </c>
    </row>
    <row r="388" spans="1:7" ht="24" customHeight="1" x14ac:dyDescent="0.25">
      <c r="A388" s="211" t="str">
        <f t="shared" si="126"/>
        <v/>
      </c>
      <c r="B388" s="209" t="str">
        <f t="shared" si="127"/>
        <v/>
      </c>
      <c r="C388" s="210"/>
      <c r="D388" s="211" t="str">
        <f t="shared" si="128"/>
        <v/>
      </c>
      <c r="E388" s="212"/>
      <c r="F388" s="213">
        <f t="shared" si="129"/>
        <v>0</v>
      </c>
      <c r="G388" s="267">
        <f t="shared" si="130"/>
        <v>0</v>
      </c>
    </row>
    <row r="389" spans="1:7" ht="24" customHeight="1" x14ac:dyDescent="0.25">
      <c r="A389" s="211" t="str">
        <f t="shared" si="126"/>
        <v/>
      </c>
      <c r="B389" s="209" t="str">
        <f t="shared" si="127"/>
        <v/>
      </c>
      <c r="C389" s="210"/>
      <c r="D389" s="211" t="str">
        <f t="shared" si="128"/>
        <v/>
      </c>
      <c r="E389" s="212"/>
      <c r="F389" s="213">
        <f t="shared" si="129"/>
        <v>0</v>
      </c>
      <c r="G389" s="267">
        <f t="shared" si="130"/>
        <v>0</v>
      </c>
    </row>
    <row r="390" spans="1:7" ht="24" customHeight="1" x14ac:dyDescent="0.25">
      <c r="A390" s="211" t="str">
        <f t="shared" si="126"/>
        <v/>
      </c>
      <c r="B390" s="209" t="str">
        <f t="shared" si="127"/>
        <v/>
      </c>
      <c r="C390" s="210"/>
      <c r="D390" s="211" t="str">
        <f t="shared" si="128"/>
        <v/>
      </c>
      <c r="E390" s="212"/>
      <c r="F390" s="213">
        <f t="shared" si="129"/>
        <v>0</v>
      </c>
      <c r="G390" s="267">
        <f t="shared" si="130"/>
        <v>0</v>
      </c>
    </row>
    <row r="391" spans="1:7" ht="24" customHeight="1" x14ac:dyDescent="0.25">
      <c r="A391" s="211" t="str">
        <f t="shared" si="126"/>
        <v/>
      </c>
      <c r="B391" s="209" t="str">
        <f t="shared" si="127"/>
        <v/>
      </c>
      <c r="C391" s="210"/>
      <c r="D391" s="211" t="str">
        <f t="shared" si="128"/>
        <v/>
      </c>
      <c r="E391" s="212"/>
      <c r="F391" s="213">
        <f t="shared" si="129"/>
        <v>0</v>
      </c>
      <c r="G391" s="267">
        <f t="shared" si="130"/>
        <v>0</v>
      </c>
    </row>
    <row r="392" spans="1:7" ht="24" customHeight="1" x14ac:dyDescent="0.25">
      <c r="A392" s="211" t="str">
        <f t="shared" si="126"/>
        <v/>
      </c>
      <c r="B392" s="209" t="str">
        <f t="shared" si="127"/>
        <v/>
      </c>
      <c r="C392" s="210"/>
      <c r="D392" s="211" t="str">
        <f t="shared" si="128"/>
        <v/>
      </c>
      <c r="E392" s="212"/>
      <c r="F392" s="213">
        <f t="shared" si="129"/>
        <v>0</v>
      </c>
      <c r="G392" s="267">
        <f t="shared" si="130"/>
        <v>0</v>
      </c>
    </row>
    <row r="393" spans="1:7" ht="24" customHeight="1" x14ac:dyDescent="0.25">
      <c r="A393" s="211" t="str">
        <f t="shared" si="126"/>
        <v/>
      </c>
      <c r="B393" s="209" t="str">
        <f t="shared" si="127"/>
        <v/>
      </c>
      <c r="C393" s="210"/>
      <c r="D393" s="211" t="str">
        <f t="shared" si="128"/>
        <v/>
      </c>
      <c r="E393" s="212"/>
      <c r="F393" s="213">
        <f t="shared" si="129"/>
        <v>0</v>
      </c>
      <c r="G393" s="267">
        <f t="shared" si="130"/>
        <v>0</v>
      </c>
    </row>
    <row r="394" spans="1:7" ht="24" customHeight="1" x14ac:dyDescent="0.25">
      <c r="A394" s="211" t="str">
        <f t="shared" si="126"/>
        <v/>
      </c>
      <c r="B394" s="209" t="str">
        <f t="shared" si="127"/>
        <v/>
      </c>
      <c r="C394" s="210"/>
      <c r="D394" s="211" t="str">
        <f t="shared" si="128"/>
        <v/>
      </c>
      <c r="E394" s="212"/>
      <c r="F394" s="213">
        <f t="shared" si="129"/>
        <v>0</v>
      </c>
      <c r="G394" s="267">
        <f t="shared" si="130"/>
        <v>0</v>
      </c>
    </row>
    <row r="395" spans="1:7" ht="24" customHeight="1" x14ac:dyDescent="0.25">
      <c r="A395" s="315"/>
      <c r="B395" s="294"/>
      <c r="C395" s="299"/>
      <c r="D395" s="294"/>
      <c r="E395" s="295"/>
      <c r="F395" s="311" t="s">
        <v>33</v>
      </c>
      <c r="G395" s="312">
        <f>SUBTOTAL(9,G386:G394)</f>
        <v>0</v>
      </c>
    </row>
    <row r="396" spans="1:7" ht="24" customHeight="1" x14ac:dyDescent="0.25">
      <c r="A396" s="316"/>
      <c r="B396" s="294"/>
      <c r="C396" s="299"/>
      <c r="D396" s="294"/>
      <c r="E396" s="295"/>
      <c r="F396" s="296"/>
      <c r="G396" s="314"/>
    </row>
    <row r="397" spans="1:7" ht="24" customHeight="1" x14ac:dyDescent="0.25">
      <c r="A397" s="317">
        <f>B355</f>
        <v>8</v>
      </c>
      <c r="B397" s="318" t="str">
        <f>C355</f>
        <v>Columnas metálicas doble con dos brazo</v>
      </c>
      <c r="C397" s="306"/>
      <c r="D397" s="306" t="s">
        <v>34</v>
      </c>
      <c r="E397" s="307"/>
      <c r="F397" s="319" t="s">
        <v>35</v>
      </c>
      <c r="G397" s="320">
        <f>SUBTOTAL(9,G360:G396)</f>
        <v>0</v>
      </c>
    </row>
    <row r="399" spans="1:7" ht="24" customHeight="1" x14ac:dyDescent="0.25">
      <c r="A399" s="279" t="s">
        <v>37</v>
      </c>
      <c r="B399" s="280"/>
      <c r="C399" s="280"/>
      <c r="D399" s="280"/>
      <c r="E399" s="280"/>
      <c r="F399" s="280"/>
      <c r="G399" s="281"/>
    </row>
    <row r="400" spans="1:7" ht="24" customHeight="1" x14ac:dyDescent="0.25">
      <c r="A400" s="282" t="s">
        <v>602</v>
      </c>
      <c r="B400" s="283" t="str">
        <f>Comitente</f>
        <v>DIRECCIÓN DE RECURSOS ENERGETICOS</v>
      </c>
      <c r="C400" s="284"/>
      <c r="D400" s="285"/>
      <c r="E400" s="285"/>
      <c r="F400" s="286"/>
      <c r="G400" s="287"/>
    </row>
    <row r="401" spans="1:7" ht="24" customHeight="1" x14ac:dyDescent="0.25">
      <c r="A401" s="282" t="s">
        <v>603</v>
      </c>
      <c r="B401" s="283">
        <f>Contratista</f>
        <v>0</v>
      </c>
      <c r="C401" s="288"/>
      <c r="D401" s="288"/>
      <c r="E401" s="288"/>
      <c r="F401" s="289"/>
      <c r="G401" s="290"/>
    </row>
    <row r="402" spans="1:7" ht="24" customHeight="1" x14ac:dyDescent="0.25">
      <c r="A402" s="282" t="s">
        <v>24</v>
      </c>
      <c r="B402" s="283" t="str">
        <f>Obra</f>
        <v>“ILUMINACIÓN RUTA PROVINCIAL N°155 DESDE CALLE FRIAS HASTA HIPOLITO YRIGOYEN".</v>
      </c>
      <c r="C402" s="288"/>
      <c r="D402" s="288"/>
      <c r="E402" s="288"/>
      <c r="F402" s="289" t="s">
        <v>38</v>
      </c>
      <c r="G402" s="291">
        <f>Fecha_Base</f>
        <v>0</v>
      </c>
    </row>
    <row r="403" spans="1:7" ht="24" customHeight="1" x14ac:dyDescent="0.25">
      <c r="A403" s="292" t="s">
        <v>601</v>
      </c>
      <c r="B403" s="293" t="str">
        <f>Ubicación</f>
        <v>RAWSON-POCITO</v>
      </c>
      <c r="C403" s="293"/>
      <c r="D403" s="294"/>
      <c r="E403" s="295"/>
      <c r="F403" s="296"/>
      <c r="G403" s="297"/>
    </row>
    <row r="404" spans="1:7" ht="24" customHeight="1" x14ac:dyDescent="0.25">
      <c r="A404" s="292" t="s">
        <v>39</v>
      </c>
      <c r="B404" s="298" t="str">
        <f>IFERROR(VALUE(LEFT(B405,FIND(".",B405)-1)),"")</f>
        <v/>
      </c>
      <c r="C404" s="299" t="str">
        <f>IFERROR(VLOOKUP(B404,Tabla_CyP,2,FALSE),"")</f>
        <v/>
      </c>
      <c r="D404" s="299"/>
      <c r="E404" s="295"/>
      <c r="F404" s="296"/>
      <c r="G404" s="297"/>
    </row>
    <row r="405" spans="1:7" ht="24" customHeight="1" x14ac:dyDescent="0.25">
      <c r="A405" s="292" t="s">
        <v>25</v>
      </c>
      <c r="B405" s="300">
        <f>IFERROR(VLOOKUP(COUNTIF($A$1:A405,"ANALISIS DE PRECIOS"),Tabla_NumeroItem,2,FALSE),"")</f>
        <v>9</v>
      </c>
      <c r="C405" s="299" t="str">
        <f>IFERROR(VLOOKUP(B405,Tabla_CyP,2,FALSE),"")</f>
        <v>Torre metalica de 17 metros según pliego</v>
      </c>
      <c r="D405" s="294"/>
      <c r="E405" s="295"/>
      <c r="F405" s="289" t="s">
        <v>26</v>
      </c>
      <c r="G405" s="301" t="str">
        <f>IFERROR(VLOOKUP(B405,Tabla_CyP,4,FALSE),"")</f>
        <v>Un</v>
      </c>
    </row>
    <row r="406" spans="1:7" ht="24" customHeight="1" x14ac:dyDescent="0.25">
      <c r="A406" s="292"/>
      <c r="B406" s="293"/>
      <c r="C406" s="299"/>
      <c r="D406" s="294"/>
      <c r="E406" s="295"/>
      <c r="F406" s="296"/>
      <c r="G406" s="297"/>
    </row>
    <row r="407" spans="1:7" ht="24" customHeight="1" x14ac:dyDescent="0.25">
      <c r="A407" s="358" t="s">
        <v>507</v>
      </c>
      <c r="B407" s="359"/>
      <c r="C407" s="360" t="s">
        <v>0</v>
      </c>
      <c r="D407" s="360" t="s">
        <v>27</v>
      </c>
      <c r="E407" s="362" t="s">
        <v>28</v>
      </c>
      <c r="F407" s="356" t="s">
        <v>29</v>
      </c>
      <c r="G407" s="356" t="s">
        <v>30</v>
      </c>
    </row>
    <row r="408" spans="1:7" s="217" customFormat="1" ht="24" customHeight="1" x14ac:dyDescent="0.25">
      <c r="A408" s="302" t="s">
        <v>508</v>
      </c>
      <c r="B408" s="302" t="s">
        <v>509</v>
      </c>
      <c r="C408" s="361"/>
      <c r="D408" s="361"/>
      <c r="E408" s="363"/>
      <c r="F408" s="357"/>
      <c r="G408" s="357"/>
    </row>
    <row r="409" spans="1:7" ht="24" customHeight="1" x14ac:dyDescent="0.25">
      <c r="A409" s="303"/>
      <c r="B409" s="304"/>
      <c r="C409" s="305" t="s">
        <v>604</v>
      </c>
      <c r="D409" s="306"/>
      <c r="E409" s="307"/>
      <c r="F409" s="308"/>
      <c r="G409" s="309"/>
    </row>
    <row r="410" spans="1:7" ht="24" customHeight="1" x14ac:dyDescent="0.25">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5">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5">
      <c r="A412" s="211" t="str">
        <f t="shared" si="131"/>
        <v/>
      </c>
      <c r="B412" s="209" t="str">
        <f t="shared" si="134"/>
        <v/>
      </c>
      <c r="C412" s="210"/>
      <c r="D412" s="211" t="str">
        <f t="shared" si="132"/>
        <v/>
      </c>
      <c r="E412" s="212"/>
      <c r="F412" s="213">
        <f t="shared" si="133"/>
        <v>0</v>
      </c>
      <c r="G412" s="267">
        <f t="shared" si="135"/>
        <v>0</v>
      </c>
    </row>
    <row r="413" spans="1:7" ht="24" customHeight="1" x14ac:dyDescent="0.25">
      <c r="A413" s="211" t="str">
        <f t="shared" si="131"/>
        <v/>
      </c>
      <c r="B413" s="209" t="str">
        <f t="shared" si="134"/>
        <v/>
      </c>
      <c r="C413" s="210"/>
      <c r="D413" s="211" t="str">
        <f t="shared" si="132"/>
        <v/>
      </c>
      <c r="E413" s="212"/>
      <c r="F413" s="213">
        <f t="shared" si="133"/>
        <v>0</v>
      </c>
      <c r="G413" s="267">
        <f t="shared" si="135"/>
        <v>0</v>
      </c>
    </row>
    <row r="414" spans="1:7" ht="24" customHeight="1" x14ac:dyDescent="0.25">
      <c r="A414" s="211" t="str">
        <f t="shared" si="131"/>
        <v/>
      </c>
      <c r="B414" s="209" t="str">
        <f t="shared" si="134"/>
        <v/>
      </c>
      <c r="C414" s="210"/>
      <c r="D414" s="211" t="str">
        <f t="shared" si="132"/>
        <v/>
      </c>
      <c r="E414" s="212"/>
      <c r="F414" s="213">
        <f t="shared" si="133"/>
        <v>0</v>
      </c>
      <c r="G414" s="267">
        <f t="shared" si="135"/>
        <v>0</v>
      </c>
    </row>
    <row r="415" spans="1:7" ht="24" customHeight="1" x14ac:dyDescent="0.25">
      <c r="A415" s="211" t="str">
        <f t="shared" si="131"/>
        <v/>
      </c>
      <c r="B415" s="209" t="str">
        <f t="shared" si="134"/>
        <v/>
      </c>
      <c r="C415" s="210"/>
      <c r="D415" s="211" t="str">
        <f t="shared" si="132"/>
        <v/>
      </c>
      <c r="E415" s="212"/>
      <c r="F415" s="213">
        <f t="shared" si="133"/>
        <v>0</v>
      </c>
      <c r="G415" s="267">
        <f t="shared" si="135"/>
        <v>0</v>
      </c>
    </row>
    <row r="416" spans="1:7" ht="24" customHeight="1" x14ac:dyDescent="0.25">
      <c r="A416" s="211" t="str">
        <f t="shared" si="131"/>
        <v/>
      </c>
      <c r="B416" s="209" t="str">
        <f t="shared" si="134"/>
        <v/>
      </c>
      <c r="C416" s="210"/>
      <c r="D416" s="211" t="str">
        <f t="shared" si="132"/>
        <v/>
      </c>
      <c r="E416" s="212"/>
      <c r="F416" s="213">
        <f t="shared" si="133"/>
        <v>0</v>
      </c>
      <c r="G416" s="267">
        <f t="shared" si="135"/>
        <v>0</v>
      </c>
    </row>
    <row r="417" spans="1:7" ht="24" customHeight="1" x14ac:dyDescent="0.25">
      <c r="A417" s="211" t="str">
        <f t="shared" si="131"/>
        <v/>
      </c>
      <c r="B417" s="209" t="str">
        <f t="shared" si="134"/>
        <v/>
      </c>
      <c r="C417" s="210"/>
      <c r="D417" s="211" t="str">
        <f t="shared" si="132"/>
        <v/>
      </c>
      <c r="E417" s="212"/>
      <c r="F417" s="213">
        <f t="shared" si="133"/>
        <v>0</v>
      </c>
      <c r="G417" s="267">
        <f t="shared" si="135"/>
        <v>0</v>
      </c>
    </row>
    <row r="418" spans="1:7" ht="24" customHeight="1" x14ac:dyDescent="0.25">
      <c r="A418" s="211" t="str">
        <f t="shared" si="131"/>
        <v/>
      </c>
      <c r="B418" s="209" t="str">
        <f t="shared" si="134"/>
        <v/>
      </c>
      <c r="C418" s="210"/>
      <c r="D418" s="211" t="str">
        <f t="shared" si="132"/>
        <v/>
      </c>
      <c r="E418" s="212"/>
      <c r="F418" s="213">
        <f t="shared" si="133"/>
        <v>0</v>
      </c>
      <c r="G418" s="267">
        <f t="shared" si="135"/>
        <v>0</v>
      </c>
    </row>
    <row r="419" spans="1:7" ht="24" customHeight="1" x14ac:dyDescent="0.25">
      <c r="A419" s="211" t="str">
        <f t="shared" si="131"/>
        <v/>
      </c>
      <c r="B419" s="209" t="str">
        <f t="shared" si="134"/>
        <v/>
      </c>
      <c r="C419" s="210"/>
      <c r="D419" s="211" t="str">
        <f t="shared" si="132"/>
        <v/>
      </c>
      <c r="E419" s="212"/>
      <c r="F419" s="213">
        <f t="shared" si="133"/>
        <v>0</v>
      </c>
      <c r="G419" s="267">
        <f t="shared" si="135"/>
        <v>0</v>
      </c>
    </row>
    <row r="420" spans="1:7" ht="24" customHeight="1" x14ac:dyDescent="0.25">
      <c r="A420" s="211" t="str">
        <f t="shared" si="131"/>
        <v/>
      </c>
      <c r="B420" s="209" t="str">
        <f t="shared" si="134"/>
        <v/>
      </c>
      <c r="C420" s="210"/>
      <c r="D420" s="211" t="str">
        <f t="shared" si="132"/>
        <v/>
      </c>
      <c r="E420" s="212"/>
      <c r="F420" s="213">
        <f t="shared" si="133"/>
        <v>0</v>
      </c>
      <c r="G420" s="267">
        <f t="shared" si="135"/>
        <v>0</v>
      </c>
    </row>
    <row r="421" spans="1:7" ht="24" customHeight="1" x14ac:dyDescent="0.25">
      <c r="A421" s="211" t="str">
        <f t="shared" si="131"/>
        <v/>
      </c>
      <c r="B421" s="209" t="str">
        <f t="shared" si="134"/>
        <v/>
      </c>
      <c r="C421" s="210"/>
      <c r="D421" s="211" t="str">
        <f t="shared" si="132"/>
        <v/>
      </c>
      <c r="E421" s="212"/>
      <c r="F421" s="213">
        <f t="shared" si="133"/>
        <v>0</v>
      </c>
      <c r="G421" s="267">
        <f t="shared" si="135"/>
        <v>0</v>
      </c>
    </row>
    <row r="422" spans="1:7" ht="24" customHeight="1" x14ac:dyDescent="0.25">
      <c r="A422" s="211" t="str">
        <f t="shared" si="131"/>
        <v/>
      </c>
      <c r="B422" s="209" t="str">
        <f t="shared" si="134"/>
        <v/>
      </c>
      <c r="C422" s="210"/>
      <c r="D422" s="211" t="str">
        <f t="shared" si="132"/>
        <v/>
      </c>
      <c r="E422" s="212"/>
      <c r="F422" s="214">
        <f t="shared" si="133"/>
        <v>0</v>
      </c>
      <c r="G422" s="267">
        <f t="shared" si="135"/>
        <v>0</v>
      </c>
    </row>
    <row r="423" spans="1:7" ht="24" customHeight="1" x14ac:dyDescent="0.25">
      <c r="A423" s="310"/>
      <c r="B423" s="299"/>
      <c r="C423" s="299"/>
      <c r="D423" s="294"/>
      <c r="E423" s="295"/>
      <c r="F423" s="311" t="s">
        <v>31</v>
      </c>
      <c r="G423" s="312">
        <f>SUBTOTAL(9,G410:G422)</f>
        <v>0</v>
      </c>
    </row>
    <row r="424" spans="1:7" ht="24" customHeight="1" x14ac:dyDescent="0.25">
      <c r="A424" s="310"/>
      <c r="B424" s="299"/>
      <c r="C424" s="313" t="s">
        <v>605</v>
      </c>
      <c r="D424" s="294"/>
      <c r="E424" s="295"/>
      <c r="F424" s="296"/>
      <c r="G424" s="314"/>
    </row>
    <row r="425" spans="1:7" ht="24" customHeight="1" x14ac:dyDescent="0.25">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5">
      <c r="A426" s="211" t="str">
        <f t="shared" si="136"/>
        <v/>
      </c>
      <c r="B426" s="209">
        <f t="shared" si="137"/>
        <v>0</v>
      </c>
      <c r="C426" s="210"/>
      <c r="D426" s="211" t="str">
        <f t="shared" si="138"/>
        <v/>
      </c>
      <c r="E426" s="212"/>
      <c r="F426" s="215">
        <f t="shared" si="139"/>
        <v>0</v>
      </c>
      <c r="G426" s="267">
        <f>ROUND(E426*F426,2)</f>
        <v>0</v>
      </c>
    </row>
    <row r="427" spans="1:7" ht="24" customHeight="1" x14ac:dyDescent="0.25">
      <c r="A427" s="211" t="str">
        <f t="shared" si="136"/>
        <v/>
      </c>
      <c r="B427" s="209">
        <f t="shared" si="137"/>
        <v>0</v>
      </c>
      <c r="C427" s="210"/>
      <c r="D427" s="211" t="str">
        <f t="shared" si="138"/>
        <v/>
      </c>
      <c r="E427" s="212"/>
      <c r="F427" s="215">
        <f t="shared" si="139"/>
        <v>0</v>
      </c>
      <c r="G427" s="267">
        <f>ROUND(E427*F427,2)</f>
        <v>0</v>
      </c>
    </row>
    <row r="428" spans="1:7" ht="24" customHeight="1" x14ac:dyDescent="0.25">
      <c r="A428" s="211" t="str">
        <f t="shared" si="136"/>
        <v/>
      </c>
      <c r="B428" s="209">
        <f t="shared" si="137"/>
        <v>0</v>
      </c>
      <c r="C428" s="210"/>
      <c r="D428" s="211" t="str">
        <f t="shared" si="138"/>
        <v/>
      </c>
      <c r="E428" s="212"/>
      <c r="F428" s="215">
        <f t="shared" si="139"/>
        <v>0</v>
      </c>
      <c r="G428" s="267">
        <f>ROUND(E428*F428,2)</f>
        <v>0</v>
      </c>
    </row>
    <row r="429" spans="1:7" ht="24" customHeight="1" x14ac:dyDescent="0.25">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5">
      <c r="A430" s="211" t="str">
        <f t="shared" si="136"/>
        <v/>
      </c>
      <c r="B430" s="209">
        <f t="shared" si="137"/>
        <v>0</v>
      </c>
      <c r="C430" s="210"/>
      <c r="D430" s="211" t="str">
        <f t="shared" si="138"/>
        <v/>
      </c>
      <c r="E430" s="212"/>
      <c r="F430" s="213">
        <f t="shared" si="139"/>
        <v>0</v>
      </c>
      <c r="G430" s="267">
        <f t="shared" si="140"/>
        <v>0</v>
      </c>
    </row>
    <row r="431" spans="1:7" ht="24" customHeight="1" x14ac:dyDescent="0.25">
      <c r="A431" s="211" t="str">
        <f t="shared" si="136"/>
        <v/>
      </c>
      <c r="B431" s="209">
        <f t="shared" si="137"/>
        <v>0</v>
      </c>
      <c r="C431" s="210"/>
      <c r="D431" s="211" t="str">
        <f t="shared" si="138"/>
        <v/>
      </c>
      <c r="E431" s="212"/>
      <c r="F431" s="213">
        <f t="shared" si="139"/>
        <v>0</v>
      </c>
      <c r="G431" s="267">
        <f t="shared" si="140"/>
        <v>0</v>
      </c>
    </row>
    <row r="432" spans="1:7" ht="24" customHeight="1" x14ac:dyDescent="0.25">
      <c r="A432" s="211" t="str">
        <f t="shared" si="136"/>
        <v/>
      </c>
      <c r="B432" s="209">
        <f t="shared" si="137"/>
        <v>0</v>
      </c>
      <c r="C432" s="210"/>
      <c r="D432" s="211" t="str">
        <f t="shared" si="138"/>
        <v/>
      </c>
      <c r="E432" s="212"/>
      <c r="F432" s="213">
        <f t="shared" si="139"/>
        <v>0</v>
      </c>
      <c r="G432" s="267">
        <f t="shared" si="140"/>
        <v>0</v>
      </c>
    </row>
    <row r="433" spans="1:7" ht="24" customHeight="1" x14ac:dyDescent="0.25">
      <c r="A433" s="310"/>
      <c r="B433" s="299"/>
      <c r="C433" s="299"/>
      <c r="D433" s="294"/>
      <c r="E433" s="295"/>
      <c r="F433" s="311" t="s">
        <v>32</v>
      </c>
      <c r="G433" s="312">
        <f>SUBTOTAL(9,G425:G432)</f>
        <v>0</v>
      </c>
    </row>
    <row r="434" spans="1:7" ht="24" customHeight="1" x14ac:dyDescent="0.25">
      <c r="A434" s="310"/>
      <c r="B434" s="299"/>
      <c r="C434" s="313" t="s">
        <v>606</v>
      </c>
      <c r="D434" s="294"/>
      <c r="E434" s="295"/>
      <c r="F434" s="296"/>
      <c r="G434" s="314"/>
    </row>
    <row r="435" spans="1:7" ht="24" customHeight="1" x14ac:dyDescent="0.25">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5">
      <c r="A436" s="211" t="str">
        <f t="shared" si="141"/>
        <v/>
      </c>
      <c r="B436" s="209" t="str">
        <f t="shared" si="142"/>
        <v/>
      </c>
      <c r="C436" s="210"/>
      <c r="D436" s="211" t="str">
        <f t="shared" si="143"/>
        <v/>
      </c>
      <c r="E436" s="212"/>
      <c r="F436" s="213">
        <f t="shared" si="144"/>
        <v>0</v>
      </c>
      <c r="G436" s="267">
        <f t="shared" si="145"/>
        <v>0</v>
      </c>
    </row>
    <row r="437" spans="1:7" ht="24" customHeight="1" x14ac:dyDescent="0.25">
      <c r="A437" s="211" t="str">
        <f t="shared" si="141"/>
        <v/>
      </c>
      <c r="B437" s="209" t="str">
        <f t="shared" si="142"/>
        <v/>
      </c>
      <c r="C437" s="210"/>
      <c r="D437" s="211" t="str">
        <f t="shared" si="143"/>
        <v/>
      </c>
      <c r="E437" s="212"/>
      <c r="F437" s="213">
        <f t="shared" si="144"/>
        <v>0</v>
      </c>
      <c r="G437" s="267">
        <f t="shared" si="145"/>
        <v>0</v>
      </c>
    </row>
    <row r="438" spans="1:7" ht="24" customHeight="1" x14ac:dyDescent="0.25">
      <c r="A438" s="211" t="str">
        <f t="shared" si="141"/>
        <v/>
      </c>
      <c r="B438" s="209" t="str">
        <f t="shared" si="142"/>
        <v/>
      </c>
      <c r="C438" s="210"/>
      <c r="D438" s="211" t="str">
        <f t="shared" si="143"/>
        <v/>
      </c>
      <c r="E438" s="212"/>
      <c r="F438" s="213">
        <f t="shared" si="144"/>
        <v>0</v>
      </c>
      <c r="G438" s="267">
        <f t="shared" si="145"/>
        <v>0</v>
      </c>
    </row>
    <row r="439" spans="1:7" ht="24" customHeight="1" x14ac:dyDescent="0.25">
      <c r="A439" s="211" t="str">
        <f t="shared" si="141"/>
        <v/>
      </c>
      <c r="B439" s="209" t="str">
        <f t="shared" si="142"/>
        <v/>
      </c>
      <c r="C439" s="210"/>
      <c r="D439" s="211" t="str">
        <f t="shared" si="143"/>
        <v/>
      </c>
      <c r="E439" s="212"/>
      <c r="F439" s="213">
        <f t="shared" si="144"/>
        <v>0</v>
      </c>
      <c r="G439" s="267">
        <f t="shared" si="145"/>
        <v>0</v>
      </c>
    </row>
    <row r="440" spans="1:7" ht="24" customHeight="1" x14ac:dyDescent="0.25">
      <c r="A440" s="211" t="str">
        <f t="shared" si="141"/>
        <v/>
      </c>
      <c r="B440" s="209" t="str">
        <f t="shared" si="142"/>
        <v/>
      </c>
      <c r="C440" s="210"/>
      <c r="D440" s="211" t="str">
        <f t="shared" si="143"/>
        <v/>
      </c>
      <c r="E440" s="212"/>
      <c r="F440" s="213">
        <f t="shared" si="144"/>
        <v>0</v>
      </c>
      <c r="G440" s="267">
        <f t="shared" si="145"/>
        <v>0</v>
      </c>
    </row>
    <row r="441" spans="1:7" ht="24" customHeight="1" x14ac:dyDescent="0.25">
      <c r="A441" s="211" t="str">
        <f t="shared" si="141"/>
        <v/>
      </c>
      <c r="B441" s="209" t="str">
        <f t="shared" si="142"/>
        <v/>
      </c>
      <c r="C441" s="210"/>
      <c r="D441" s="211" t="str">
        <f t="shared" si="143"/>
        <v/>
      </c>
      <c r="E441" s="212"/>
      <c r="F441" s="213">
        <f t="shared" si="144"/>
        <v>0</v>
      </c>
      <c r="G441" s="267">
        <f t="shared" si="145"/>
        <v>0</v>
      </c>
    </row>
    <row r="442" spans="1:7" ht="24" customHeight="1" x14ac:dyDescent="0.25">
      <c r="A442" s="211" t="str">
        <f t="shared" si="141"/>
        <v/>
      </c>
      <c r="B442" s="209" t="str">
        <f t="shared" si="142"/>
        <v/>
      </c>
      <c r="C442" s="210"/>
      <c r="D442" s="211" t="str">
        <f t="shared" si="143"/>
        <v/>
      </c>
      <c r="E442" s="212"/>
      <c r="F442" s="213">
        <f t="shared" si="144"/>
        <v>0</v>
      </c>
      <c r="G442" s="267">
        <f t="shared" si="145"/>
        <v>0</v>
      </c>
    </row>
    <row r="443" spans="1:7" ht="24" customHeight="1" x14ac:dyDescent="0.25">
      <c r="A443" s="211" t="str">
        <f t="shared" si="141"/>
        <v/>
      </c>
      <c r="B443" s="209" t="str">
        <f t="shared" si="142"/>
        <v/>
      </c>
      <c r="C443" s="210"/>
      <c r="D443" s="211" t="str">
        <f t="shared" si="143"/>
        <v/>
      </c>
      <c r="E443" s="212"/>
      <c r="F443" s="213">
        <f t="shared" si="144"/>
        <v>0</v>
      </c>
      <c r="G443" s="267">
        <f t="shared" si="145"/>
        <v>0</v>
      </c>
    </row>
    <row r="444" spans="1:7" ht="24" customHeight="1" x14ac:dyDescent="0.25">
      <c r="A444" s="315"/>
      <c r="B444" s="294"/>
      <c r="C444" s="299"/>
      <c r="D444" s="294"/>
      <c r="E444" s="295"/>
      <c r="F444" s="311" t="s">
        <v>33</v>
      </c>
      <c r="G444" s="312">
        <f>SUBTOTAL(9,G435:G443)</f>
        <v>0</v>
      </c>
    </row>
    <row r="445" spans="1:7" ht="24" customHeight="1" x14ac:dyDescent="0.25">
      <c r="A445" s="316"/>
      <c r="B445" s="294"/>
      <c r="C445" s="299"/>
      <c r="D445" s="294"/>
      <c r="E445" s="295"/>
      <c r="F445" s="296"/>
      <c r="G445" s="314"/>
    </row>
    <row r="446" spans="1:7" ht="24" customHeight="1" x14ac:dyDescent="0.25">
      <c r="A446" s="317">
        <f>B405</f>
        <v>9</v>
      </c>
      <c r="B446" s="318" t="str">
        <f>C405</f>
        <v>Torre metalica de 17 metros según pliego</v>
      </c>
      <c r="C446" s="306"/>
      <c r="D446" s="306" t="s">
        <v>34</v>
      </c>
      <c r="E446" s="307"/>
      <c r="F446" s="319" t="s">
        <v>35</v>
      </c>
      <c r="G446" s="320">
        <f>SUBTOTAL(9,G410:G445)</f>
        <v>0</v>
      </c>
    </row>
    <row r="448" spans="1:7" ht="24" customHeight="1" x14ac:dyDescent="0.25">
      <c r="A448" s="279" t="s">
        <v>37</v>
      </c>
      <c r="B448" s="280"/>
      <c r="C448" s="280"/>
      <c r="D448" s="280"/>
      <c r="E448" s="280"/>
      <c r="F448" s="280"/>
      <c r="G448" s="281"/>
    </row>
    <row r="449" spans="1:7" ht="24" customHeight="1" x14ac:dyDescent="0.25">
      <c r="A449" s="282" t="s">
        <v>602</v>
      </c>
      <c r="B449" s="283" t="str">
        <f>Comitente</f>
        <v>DIRECCIÓN DE RECURSOS ENERGETICOS</v>
      </c>
      <c r="C449" s="284"/>
      <c r="D449" s="285"/>
      <c r="E449" s="285"/>
      <c r="F449" s="286"/>
      <c r="G449" s="287"/>
    </row>
    <row r="450" spans="1:7" ht="24" customHeight="1" x14ac:dyDescent="0.25">
      <c r="A450" s="282" t="s">
        <v>603</v>
      </c>
      <c r="B450" s="283">
        <f>Contratista</f>
        <v>0</v>
      </c>
      <c r="C450" s="288"/>
      <c r="D450" s="288"/>
      <c r="E450" s="288"/>
      <c r="F450" s="289"/>
      <c r="G450" s="290"/>
    </row>
    <row r="451" spans="1:7" ht="24" customHeight="1" x14ac:dyDescent="0.25">
      <c r="A451" s="282" t="s">
        <v>24</v>
      </c>
      <c r="B451" s="283" t="str">
        <f>Obra</f>
        <v>“ILUMINACIÓN RUTA PROVINCIAL N°155 DESDE CALLE FRIAS HASTA HIPOLITO YRIGOYEN".</v>
      </c>
      <c r="C451" s="288"/>
      <c r="D451" s="288"/>
      <c r="E451" s="288"/>
      <c r="F451" s="289" t="s">
        <v>38</v>
      </c>
      <c r="G451" s="291">
        <f>Fecha_Base</f>
        <v>0</v>
      </c>
    </row>
    <row r="452" spans="1:7" ht="24" customHeight="1" x14ac:dyDescent="0.25">
      <c r="A452" s="292" t="s">
        <v>601</v>
      </c>
      <c r="B452" s="293" t="str">
        <f>Ubicación</f>
        <v>RAWSON-POCITO</v>
      </c>
      <c r="C452" s="293"/>
      <c r="D452" s="294"/>
      <c r="E452" s="295"/>
      <c r="F452" s="296"/>
      <c r="G452" s="297"/>
    </row>
    <row r="453" spans="1:7" ht="24" customHeight="1" x14ac:dyDescent="0.25">
      <c r="A453" s="292" t="s">
        <v>39</v>
      </c>
      <c r="B453" s="298" t="str">
        <f>IFERROR(VALUE(LEFT(B454,FIND(".",B454)-1)),"")</f>
        <v/>
      </c>
      <c r="C453" s="299" t="str">
        <f>IFERROR(VLOOKUP(B453,Tabla_CyP,2,FALSE),"")</f>
        <v/>
      </c>
      <c r="D453" s="299"/>
      <c r="E453" s="295"/>
      <c r="F453" s="296"/>
      <c r="G453" s="297"/>
    </row>
    <row r="454" spans="1:7" ht="24" customHeight="1" x14ac:dyDescent="0.25">
      <c r="A454" s="292" t="s">
        <v>25</v>
      </c>
      <c r="B454" s="300">
        <f>IFERROR(VLOOKUP(COUNTIF($A$1:A454,"ANALISIS DE PRECIOS"),Tabla_NumeroItem,2,FALSE),"")</f>
        <v>10</v>
      </c>
      <c r="C454" s="299" t="str">
        <f>IFERROR(VLOOKUP(B454,Tabla_CyP,2,FALSE),"")</f>
        <v>Conductor preensamblado de aluminio</v>
      </c>
      <c r="D454" s="294"/>
      <c r="E454" s="295"/>
      <c r="F454" s="289" t="s">
        <v>26</v>
      </c>
      <c r="G454" s="301" t="str">
        <f>IFERROR(VLOOKUP(B454,Tabla_CyP,4,FALSE),"")</f>
        <v>m</v>
      </c>
    </row>
    <row r="455" spans="1:7" ht="24" customHeight="1" x14ac:dyDescent="0.25">
      <c r="A455" s="292"/>
      <c r="B455" s="293"/>
      <c r="C455" s="299"/>
      <c r="D455" s="294"/>
      <c r="E455" s="295"/>
      <c r="F455" s="296"/>
      <c r="G455" s="297"/>
    </row>
    <row r="456" spans="1:7" ht="24" customHeight="1" x14ac:dyDescent="0.25">
      <c r="A456" s="358" t="s">
        <v>507</v>
      </c>
      <c r="B456" s="359"/>
      <c r="C456" s="360" t="s">
        <v>0</v>
      </c>
      <c r="D456" s="360" t="s">
        <v>27</v>
      </c>
      <c r="E456" s="362" t="s">
        <v>28</v>
      </c>
      <c r="F456" s="356" t="s">
        <v>29</v>
      </c>
      <c r="G456" s="356" t="s">
        <v>30</v>
      </c>
    </row>
    <row r="457" spans="1:7" s="217" customFormat="1" ht="24" customHeight="1" x14ac:dyDescent="0.25">
      <c r="A457" s="302" t="s">
        <v>508</v>
      </c>
      <c r="B457" s="302" t="s">
        <v>509</v>
      </c>
      <c r="C457" s="361"/>
      <c r="D457" s="361"/>
      <c r="E457" s="363"/>
      <c r="F457" s="357"/>
      <c r="G457" s="357"/>
    </row>
    <row r="458" spans="1:7" ht="24" customHeight="1" x14ac:dyDescent="0.25">
      <c r="A458" s="303"/>
      <c r="B458" s="304"/>
      <c r="C458" s="305" t="s">
        <v>604</v>
      </c>
      <c r="D458" s="306"/>
      <c r="E458" s="307"/>
      <c r="F458" s="308"/>
      <c r="G458" s="309"/>
    </row>
    <row r="459" spans="1:7" ht="24" customHeight="1" x14ac:dyDescent="0.25">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5">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5">
      <c r="A461" s="211" t="str">
        <f t="shared" si="146"/>
        <v/>
      </c>
      <c r="B461" s="209" t="str">
        <f t="shared" si="149"/>
        <v/>
      </c>
      <c r="C461" s="210"/>
      <c r="D461" s="211" t="str">
        <f t="shared" si="150"/>
        <v/>
      </c>
      <c r="E461" s="212"/>
      <c r="F461" s="213">
        <f t="shared" si="148"/>
        <v>0</v>
      </c>
      <c r="G461" s="267">
        <f t="shared" si="151"/>
        <v>0</v>
      </c>
    </row>
    <row r="462" spans="1:7" ht="24" customHeight="1" x14ac:dyDescent="0.25">
      <c r="A462" s="211" t="str">
        <f t="shared" si="146"/>
        <v/>
      </c>
      <c r="B462" s="209" t="str">
        <f t="shared" si="149"/>
        <v/>
      </c>
      <c r="C462" s="210"/>
      <c r="D462" s="211" t="str">
        <f t="shared" si="150"/>
        <v/>
      </c>
      <c r="E462" s="212"/>
      <c r="F462" s="213">
        <f t="shared" si="148"/>
        <v>0</v>
      </c>
      <c r="G462" s="267">
        <f t="shared" si="151"/>
        <v>0</v>
      </c>
    </row>
    <row r="463" spans="1:7" ht="24" customHeight="1" x14ac:dyDescent="0.25">
      <c r="A463" s="211" t="str">
        <f t="shared" si="146"/>
        <v/>
      </c>
      <c r="B463" s="209" t="str">
        <f t="shared" si="149"/>
        <v/>
      </c>
      <c r="C463" s="210"/>
      <c r="D463" s="211" t="str">
        <f t="shared" si="150"/>
        <v/>
      </c>
      <c r="E463" s="212"/>
      <c r="F463" s="213">
        <f t="shared" si="148"/>
        <v>0</v>
      </c>
      <c r="G463" s="267">
        <f t="shared" si="151"/>
        <v>0</v>
      </c>
    </row>
    <row r="464" spans="1:7" ht="24" customHeight="1" x14ac:dyDescent="0.25">
      <c r="A464" s="211" t="str">
        <f t="shared" si="146"/>
        <v/>
      </c>
      <c r="B464" s="209" t="str">
        <f t="shared" si="149"/>
        <v/>
      </c>
      <c r="C464" s="210"/>
      <c r="D464" s="211" t="str">
        <f t="shared" si="150"/>
        <v/>
      </c>
      <c r="E464" s="212"/>
      <c r="F464" s="213">
        <f t="shared" si="148"/>
        <v>0</v>
      </c>
      <c r="G464" s="267">
        <f t="shared" si="151"/>
        <v>0</v>
      </c>
    </row>
    <row r="465" spans="1:7" ht="24" customHeight="1" x14ac:dyDescent="0.25">
      <c r="A465" s="211" t="str">
        <f t="shared" si="146"/>
        <v/>
      </c>
      <c r="B465" s="209" t="str">
        <f t="shared" si="149"/>
        <v/>
      </c>
      <c r="C465" s="210"/>
      <c r="D465" s="211" t="str">
        <f t="shared" si="150"/>
        <v/>
      </c>
      <c r="E465" s="212"/>
      <c r="F465" s="213">
        <f t="shared" si="148"/>
        <v>0</v>
      </c>
      <c r="G465" s="267">
        <f t="shared" si="151"/>
        <v>0</v>
      </c>
    </row>
    <row r="466" spans="1:7" ht="24" customHeight="1" x14ac:dyDescent="0.25">
      <c r="A466" s="211" t="str">
        <f t="shared" si="146"/>
        <v/>
      </c>
      <c r="B466" s="209" t="str">
        <f t="shared" si="149"/>
        <v/>
      </c>
      <c r="C466" s="210"/>
      <c r="D466" s="211" t="str">
        <f t="shared" si="150"/>
        <v/>
      </c>
      <c r="E466" s="212"/>
      <c r="F466" s="213">
        <f t="shared" si="148"/>
        <v>0</v>
      </c>
      <c r="G466" s="267">
        <f t="shared" si="151"/>
        <v>0</v>
      </c>
    </row>
    <row r="467" spans="1:7" ht="24" customHeight="1" x14ac:dyDescent="0.25">
      <c r="A467" s="211" t="str">
        <f t="shared" si="146"/>
        <v/>
      </c>
      <c r="B467" s="209" t="str">
        <f t="shared" si="149"/>
        <v/>
      </c>
      <c r="C467" s="210"/>
      <c r="D467" s="211" t="str">
        <f t="shared" si="150"/>
        <v/>
      </c>
      <c r="E467" s="212"/>
      <c r="F467" s="213">
        <f t="shared" si="148"/>
        <v>0</v>
      </c>
      <c r="G467" s="267">
        <f t="shared" si="151"/>
        <v>0</v>
      </c>
    </row>
    <row r="468" spans="1:7" ht="24" customHeight="1" x14ac:dyDescent="0.25">
      <c r="A468" s="211" t="str">
        <f t="shared" si="146"/>
        <v/>
      </c>
      <c r="B468" s="209" t="str">
        <f t="shared" si="149"/>
        <v/>
      </c>
      <c r="C468" s="210"/>
      <c r="D468" s="211" t="str">
        <f t="shared" si="150"/>
        <v/>
      </c>
      <c r="E468" s="212"/>
      <c r="F468" s="213">
        <f t="shared" si="148"/>
        <v>0</v>
      </c>
      <c r="G468" s="267">
        <f t="shared" si="151"/>
        <v>0</v>
      </c>
    </row>
    <row r="469" spans="1:7" ht="24" customHeight="1" x14ac:dyDescent="0.25">
      <c r="A469" s="211" t="str">
        <f t="shared" si="146"/>
        <v/>
      </c>
      <c r="B469" s="209" t="str">
        <f t="shared" si="149"/>
        <v/>
      </c>
      <c r="C469" s="210"/>
      <c r="D469" s="211" t="str">
        <f t="shared" si="150"/>
        <v/>
      </c>
      <c r="E469" s="212"/>
      <c r="F469" s="213">
        <f t="shared" si="148"/>
        <v>0</v>
      </c>
      <c r="G469" s="267">
        <f t="shared" si="151"/>
        <v>0</v>
      </c>
    </row>
    <row r="470" spans="1:7" ht="24" customHeight="1" x14ac:dyDescent="0.25">
      <c r="A470" s="211" t="str">
        <f t="shared" si="146"/>
        <v/>
      </c>
      <c r="B470" s="209" t="str">
        <f t="shared" si="149"/>
        <v/>
      </c>
      <c r="C470" s="210"/>
      <c r="D470" s="211" t="str">
        <f t="shared" si="150"/>
        <v/>
      </c>
      <c r="E470" s="212"/>
      <c r="F470" s="213">
        <f t="shared" si="148"/>
        <v>0</v>
      </c>
      <c r="G470" s="267">
        <f t="shared" si="151"/>
        <v>0</v>
      </c>
    </row>
    <row r="471" spans="1:7" ht="24" customHeight="1" x14ac:dyDescent="0.25">
      <c r="A471" s="211" t="str">
        <f t="shared" si="146"/>
        <v/>
      </c>
      <c r="B471" s="209" t="str">
        <f t="shared" si="149"/>
        <v/>
      </c>
      <c r="C471" s="210"/>
      <c r="D471" s="211" t="str">
        <f t="shared" si="150"/>
        <v/>
      </c>
      <c r="E471" s="212"/>
      <c r="F471" s="213">
        <f t="shared" si="148"/>
        <v>0</v>
      </c>
      <c r="G471" s="267">
        <f t="shared" si="151"/>
        <v>0</v>
      </c>
    </row>
    <row r="472" spans="1:7" ht="24" customHeight="1" x14ac:dyDescent="0.25">
      <c r="A472" s="211" t="str">
        <f t="shared" si="146"/>
        <v/>
      </c>
      <c r="B472" s="209" t="str">
        <f t="shared" si="149"/>
        <v/>
      </c>
      <c r="C472" s="210"/>
      <c r="D472" s="211" t="str">
        <f t="shared" si="150"/>
        <v/>
      </c>
      <c r="E472" s="212"/>
      <c r="F472" s="214">
        <f t="shared" si="148"/>
        <v>0</v>
      </c>
      <c r="G472" s="267">
        <f t="shared" si="151"/>
        <v>0</v>
      </c>
    </row>
    <row r="473" spans="1:7" ht="24" customHeight="1" x14ac:dyDescent="0.25">
      <c r="A473" s="310"/>
      <c r="B473" s="299"/>
      <c r="C473" s="299"/>
      <c r="D473" s="294"/>
      <c r="E473" s="295"/>
      <c r="F473" s="311" t="s">
        <v>31</v>
      </c>
      <c r="G473" s="312">
        <f>SUBTOTAL(9,G459:G472)</f>
        <v>0</v>
      </c>
    </row>
    <row r="474" spans="1:7" ht="24" customHeight="1" x14ac:dyDescent="0.25">
      <c r="A474" s="310"/>
      <c r="B474" s="299"/>
      <c r="C474" s="313" t="s">
        <v>605</v>
      </c>
      <c r="D474" s="294"/>
      <c r="E474" s="295"/>
      <c r="F474" s="296"/>
      <c r="G474" s="314"/>
    </row>
    <row r="475" spans="1:7" ht="24" customHeight="1" x14ac:dyDescent="0.25">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5">
      <c r="A476" s="211" t="str">
        <f t="shared" si="152"/>
        <v/>
      </c>
      <c r="B476" s="209">
        <f t="shared" si="153"/>
        <v>0</v>
      </c>
      <c r="C476" s="210"/>
      <c r="D476" s="211" t="str">
        <f t="shared" si="154"/>
        <v/>
      </c>
      <c r="E476" s="212"/>
      <c r="F476" s="215">
        <f t="shared" si="155"/>
        <v>0</v>
      </c>
      <c r="G476" s="267">
        <f>ROUND(E476*F476,2)</f>
        <v>0</v>
      </c>
    </row>
    <row r="477" spans="1:7" ht="24" customHeight="1" x14ac:dyDescent="0.25">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5">
      <c r="A478" s="211" t="str">
        <f t="shared" si="152"/>
        <v/>
      </c>
      <c r="B478" s="209">
        <f t="shared" si="153"/>
        <v>0</v>
      </c>
      <c r="C478" s="210"/>
      <c r="D478" s="211" t="str">
        <f t="shared" si="154"/>
        <v/>
      </c>
      <c r="E478" s="212"/>
      <c r="F478" s="215">
        <f t="shared" si="155"/>
        <v>0</v>
      </c>
      <c r="G478" s="267">
        <f t="shared" si="156"/>
        <v>0</v>
      </c>
    </row>
    <row r="479" spans="1:7" ht="24" customHeight="1" x14ac:dyDescent="0.25">
      <c r="A479" s="211" t="str">
        <f t="shared" si="152"/>
        <v/>
      </c>
      <c r="B479" s="209">
        <f t="shared" si="153"/>
        <v>0</v>
      </c>
      <c r="C479" s="210"/>
      <c r="D479" s="211" t="str">
        <f t="shared" si="154"/>
        <v/>
      </c>
      <c r="E479" s="212"/>
      <c r="F479" s="213">
        <f t="shared" si="155"/>
        <v>0</v>
      </c>
      <c r="G479" s="267">
        <f t="shared" si="156"/>
        <v>0</v>
      </c>
    </row>
    <row r="480" spans="1:7" ht="24" customHeight="1" x14ac:dyDescent="0.25">
      <c r="A480" s="211" t="str">
        <f t="shared" si="152"/>
        <v/>
      </c>
      <c r="B480" s="209">
        <f t="shared" si="153"/>
        <v>0</v>
      </c>
      <c r="C480" s="210"/>
      <c r="D480" s="211" t="str">
        <f t="shared" si="154"/>
        <v/>
      </c>
      <c r="E480" s="212"/>
      <c r="F480" s="213">
        <f t="shared" si="155"/>
        <v>0</v>
      </c>
      <c r="G480" s="267">
        <f t="shared" si="156"/>
        <v>0</v>
      </c>
    </row>
    <row r="481" spans="1:7" ht="24" customHeight="1" x14ac:dyDescent="0.25">
      <c r="A481" s="211" t="str">
        <f t="shared" si="152"/>
        <v/>
      </c>
      <c r="B481" s="209">
        <f t="shared" si="153"/>
        <v>0</v>
      </c>
      <c r="C481" s="210"/>
      <c r="D481" s="211" t="str">
        <f t="shared" si="154"/>
        <v/>
      </c>
      <c r="E481" s="212"/>
      <c r="F481" s="213">
        <f t="shared" si="155"/>
        <v>0</v>
      </c>
      <c r="G481" s="267">
        <f t="shared" si="156"/>
        <v>0</v>
      </c>
    </row>
    <row r="482" spans="1:7" ht="24" customHeight="1" x14ac:dyDescent="0.25">
      <c r="A482" s="211" t="str">
        <f t="shared" si="152"/>
        <v/>
      </c>
      <c r="B482" s="209">
        <f t="shared" si="153"/>
        <v>0</v>
      </c>
      <c r="C482" s="210"/>
      <c r="D482" s="211" t="str">
        <f t="shared" si="154"/>
        <v/>
      </c>
      <c r="E482" s="212"/>
      <c r="F482" s="213">
        <f t="shared" si="155"/>
        <v>0</v>
      </c>
      <c r="G482" s="267">
        <f t="shared" si="156"/>
        <v>0</v>
      </c>
    </row>
    <row r="483" spans="1:7" ht="24" customHeight="1" x14ac:dyDescent="0.25">
      <c r="A483" s="310"/>
      <c r="B483" s="299"/>
      <c r="C483" s="299"/>
      <c r="D483" s="294"/>
      <c r="E483" s="295"/>
      <c r="F483" s="311" t="s">
        <v>32</v>
      </c>
      <c r="G483" s="312">
        <f>SUBTOTAL(9,G475:G482)</f>
        <v>0</v>
      </c>
    </row>
    <row r="484" spans="1:7" ht="24" customHeight="1" x14ac:dyDescent="0.25">
      <c r="A484" s="310"/>
      <c r="B484" s="299"/>
      <c r="C484" s="313" t="s">
        <v>606</v>
      </c>
      <c r="D484" s="294"/>
      <c r="E484" s="295"/>
      <c r="F484" s="296"/>
      <c r="G484" s="314"/>
    </row>
    <row r="485" spans="1:7" ht="24" customHeight="1" x14ac:dyDescent="0.25">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5">
      <c r="A486" s="211" t="str">
        <f t="shared" si="157"/>
        <v/>
      </c>
      <c r="B486" s="209" t="str">
        <f t="shared" si="158"/>
        <v/>
      </c>
      <c r="C486" s="210"/>
      <c r="D486" s="211" t="str">
        <f t="shared" si="159"/>
        <v/>
      </c>
      <c r="E486" s="212"/>
      <c r="F486" s="213">
        <f t="shared" si="160"/>
        <v>0</v>
      </c>
      <c r="G486" s="267">
        <f t="shared" si="161"/>
        <v>0</v>
      </c>
    </row>
    <row r="487" spans="1:7" ht="24" customHeight="1" x14ac:dyDescent="0.25">
      <c r="A487" s="211" t="str">
        <f t="shared" si="157"/>
        <v/>
      </c>
      <c r="B487" s="209" t="str">
        <f t="shared" si="158"/>
        <v/>
      </c>
      <c r="C487" s="210"/>
      <c r="D487" s="211" t="str">
        <f t="shared" si="159"/>
        <v/>
      </c>
      <c r="E487" s="212"/>
      <c r="F487" s="213">
        <f t="shared" si="160"/>
        <v>0</v>
      </c>
      <c r="G487" s="267">
        <f t="shared" si="161"/>
        <v>0</v>
      </c>
    </row>
    <row r="488" spans="1:7" ht="24" customHeight="1" x14ac:dyDescent="0.25">
      <c r="A488" s="211" t="str">
        <f t="shared" si="157"/>
        <v/>
      </c>
      <c r="B488" s="209" t="str">
        <f t="shared" si="158"/>
        <v/>
      </c>
      <c r="C488" s="210"/>
      <c r="D488" s="211" t="str">
        <f t="shared" si="159"/>
        <v/>
      </c>
      <c r="E488" s="212"/>
      <c r="F488" s="213">
        <f t="shared" si="160"/>
        <v>0</v>
      </c>
      <c r="G488" s="267">
        <f t="shared" si="161"/>
        <v>0</v>
      </c>
    </row>
    <row r="489" spans="1:7" ht="24" customHeight="1" x14ac:dyDescent="0.25">
      <c r="A489" s="211" t="str">
        <f t="shared" si="157"/>
        <v/>
      </c>
      <c r="B489" s="209" t="str">
        <f t="shared" si="158"/>
        <v/>
      </c>
      <c r="C489" s="210"/>
      <c r="D489" s="211" t="str">
        <f t="shared" si="159"/>
        <v/>
      </c>
      <c r="E489" s="212"/>
      <c r="F489" s="213">
        <f t="shared" si="160"/>
        <v>0</v>
      </c>
      <c r="G489" s="267">
        <f t="shared" si="161"/>
        <v>0</v>
      </c>
    </row>
    <row r="490" spans="1:7" ht="24" customHeight="1" x14ac:dyDescent="0.25">
      <c r="A490" s="211" t="str">
        <f t="shared" si="157"/>
        <v/>
      </c>
      <c r="B490" s="209" t="str">
        <f t="shared" si="158"/>
        <v/>
      </c>
      <c r="C490" s="210"/>
      <c r="D490" s="211" t="str">
        <f t="shared" si="159"/>
        <v/>
      </c>
      <c r="E490" s="212"/>
      <c r="F490" s="213">
        <f t="shared" si="160"/>
        <v>0</v>
      </c>
      <c r="G490" s="267">
        <f t="shared" si="161"/>
        <v>0</v>
      </c>
    </row>
    <row r="491" spans="1:7" ht="24" customHeight="1" x14ac:dyDescent="0.25">
      <c r="A491" s="211" t="str">
        <f t="shared" si="157"/>
        <v/>
      </c>
      <c r="B491" s="209" t="str">
        <f t="shared" si="158"/>
        <v/>
      </c>
      <c r="C491" s="210"/>
      <c r="D491" s="211" t="str">
        <f t="shared" si="159"/>
        <v/>
      </c>
      <c r="E491" s="212"/>
      <c r="F491" s="213">
        <f t="shared" si="160"/>
        <v>0</v>
      </c>
      <c r="G491" s="267">
        <f t="shared" si="161"/>
        <v>0</v>
      </c>
    </row>
    <row r="492" spans="1:7" ht="24" customHeight="1" x14ac:dyDescent="0.25">
      <c r="A492" s="211" t="str">
        <f t="shared" si="157"/>
        <v/>
      </c>
      <c r="B492" s="209" t="str">
        <f t="shared" si="158"/>
        <v/>
      </c>
      <c r="C492" s="210"/>
      <c r="D492" s="211" t="str">
        <f t="shared" si="159"/>
        <v/>
      </c>
      <c r="E492" s="212"/>
      <c r="F492" s="213">
        <f t="shared" si="160"/>
        <v>0</v>
      </c>
      <c r="G492" s="267">
        <f t="shared" si="161"/>
        <v>0</v>
      </c>
    </row>
    <row r="493" spans="1:7" ht="24" customHeight="1" x14ac:dyDescent="0.25">
      <c r="A493" s="211" t="str">
        <f t="shared" si="157"/>
        <v/>
      </c>
      <c r="B493" s="209" t="str">
        <f t="shared" si="158"/>
        <v/>
      </c>
      <c r="C493" s="210"/>
      <c r="D493" s="211" t="str">
        <f t="shared" si="159"/>
        <v/>
      </c>
      <c r="E493" s="212"/>
      <c r="F493" s="213">
        <f t="shared" si="160"/>
        <v>0</v>
      </c>
      <c r="G493" s="267">
        <f t="shared" si="161"/>
        <v>0</v>
      </c>
    </row>
    <row r="494" spans="1:7" ht="24" customHeight="1" x14ac:dyDescent="0.25">
      <c r="A494" s="315"/>
      <c r="B494" s="294"/>
      <c r="C494" s="299"/>
      <c r="D494" s="294"/>
      <c r="E494" s="295"/>
      <c r="F494" s="311" t="s">
        <v>33</v>
      </c>
      <c r="G494" s="312">
        <f>SUBTOTAL(9,G485:G493)</f>
        <v>0</v>
      </c>
    </row>
    <row r="495" spans="1:7" ht="24" customHeight="1" x14ac:dyDescent="0.25">
      <c r="A495" s="316"/>
      <c r="B495" s="294"/>
      <c r="C495" s="299"/>
      <c r="D495" s="294"/>
      <c r="E495" s="295"/>
      <c r="F495" s="296"/>
      <c r="G495" s="314"/>
    </row>
    <row r="496" spans="1:7" ht="24" customHeight="1" x14ac:dyDescent="0.25">
      <c r="A496" s="317">
        <f>B454</f>
        <v>10</v>
      </c>
      <c r="B496" s="318" t="str">
        <f>C454</f>
        <v>Conductor preensamblado de aluminio</v>
      </c>
      <c r="C496" s="306"/>
      <c r="D496" s="306" t="s">
        <v>34</v>
      </c>
      <c r="E496" s="307"/>
      <c r="F496" s="319" t="s">
        <v>35</v>
      </c>
      <c r="G496" s="320">
        <f>SUBTOTAL(9,G459:G495)</f>
        <v>0</v>
      </c>
    </row>
    <row r="498" spans="1:7" ht="24" customHeight="1" x14ac:dyDescent="0.25">
      <c r="A498" s="279" t="s">
        <v>37</v>
      </c>
      <c r="B498" s="280"/>
      <c r="C498" s="280"/>
      <c r="D498" s="280"/>
      <c r="E498" s="280"/>
      <c r="F498" s="280"/>
      <c r="G498" s="281"/>
    </row>
    <row r="499" spans="1:7" ht="24" customHeight="1" x14ac:dyDescent="0.25">
      <c r="A499" s="282" t="s">
        <v>602</v>
      </c>
      <c r="B499" s="283" t="str">
        <f>Comitente</f>
        <v>DIRECCIÓN DE RECURSOS ENERGETICOS</v>
      </c>
      <c r="C499" s="284"/>
      <c r="D499" s="285"/>
      <c r="E499" s="285"/>
      <c r="F499" s="286"/>
      <c r="G499" s="287"/>
    </row>
    <row r="500" spans="1:7" ht="24" customHeight="1" x14ac:dyDescent="0.25">
      <c r="A500" s="282" t="s">
        <v>603</v>
      </c>
      <c r="B500" s="283">
        <f>Contratista</f>
        <v>0</v>
      </c>
      <c r="C500" s="288"/>
      <c r="D500" s="288"/>
      <c r="E500" s="288"/>
      <c r="F500" s="289"/>
      <c r="G500" s="290"/>
    </row>
    <row r="501" spans="1:7" ht="24" customHeight="1" x14ac:dyDescent="0.25">
      <c r="A501" s="282" t="s">
        <v>24</v>
      </c>
      <c r="B501" s="283" t="str">
        <f>Obra</f>
        <v>“ILUMINACIÓN RUTA PROVINCIAL N°155 DESDE CALLE FRIAS HASTA HIPOLITO YRIGOYEN".</v>
      </c>
      <c r="C501" s="288"/>
      <c r="D501" s="288"/>
      <c r="E501" s="288"/>
      <c r="F501" s="289" t="s">
        <v>38</v>
      </c>
      <c r="G501" s="291">
        <f>Fecha_Base</f>
        <v>0</v>
      </c>
    </row>
    <row r="502" spans="1:7" ht="24" customHeight="1" x14ac:dyDescent="0.25">
      <c r="A502" s="292" t="s">
        <v>601</v>
      </c>
      <c r="B502" s="293" t="str">
        <f>Ubicación</f>
        <v>RAWSON-POCITO</v>
      </c>
      <c r="C502" s="293"/>
      <c r="D502" s="294"/>
      <c r="E502" s="295"/>
      <c r="F502" s="296"/>
      <c r="G502" s="297"/>
    </row>
    <row r="503" spans="1:7" ht="24" customHeight="1" x14ac:dyDescent="0.25">
      <c r="A503" s="292" t="s">
        <v>39</v>
      </c>
      <c r="B503" s="298" t="str">
        <f>IFERROR(VALUE(LEFT(B504,FIND(".",B504)-1)),"")</f>
        <v/>
      </c>
      <c r="C503" s="299" t="str">
        <f>IFERROR(VLOOKUP(B503,Tabla_CyP,2,FALSE),"")</f>
        <v/>
      </c>
      <c r="D503" s="299"/>
      <c r="E503" s="295"/>
      <c r="F503" s="296"/>
      <c r="G503" s="297"/>
    </row>
    <row r="504" spans="1:7" ht="24" customHeight="1" x14ac:dyDescent="0.25">
      <c r="A504" s="292" t="s">
        <v>25</v>
      </c>
      <c r="B504" s="300">
        <f>IFERROR(VLOOKUP(COUNTIF($A$1:A504,"ANALISIS DE PRECIOS"),Tabla_NumeroItem,2,FALSE),"")</f>
        <v>11</v>
      </c>
      <c r="C504" s="299" t="str">
        <f>IFERROR(VLOOKUP(B504,Tabla_CyP,2,FALSE),"")</f>
        <v>Puesta a tierra completa</v>
      </c>
      <c r="D504" s="294"/>
      <c r="E504" s="295"/>
      <c r="F504" s="289" t="s">
        <v>26</v>
      </c>
      <c r="G504" s="301" t="str">
        <f>IFERROR(VLOOKUP(B504,Tabla_CyP,4,FALSE),"")</f>
        <v>Cjto</v>
      </c>
    </row>
    <row r="505" spans="1:7" ht="24" customHeight="1" x14ac:dyDescent="0.25">
      <c r="A505" s="292"/>
      <c r="B505" s="293"/>
      <c r="C505" s="299"/>
      <c r="D505" s="294"/>
      <c r="E505" s="295"/>
      <c r="F505" s="296"/>
      <c r="G505" s="297"/>
    </row>
    <row r="506" spans="1:7" ht="24" customHeight="1" x14ac:dyDescent="0.25">
      <c r="A506" s="358" t="s">
        <v>507</v>
      </c>
      <c r="B506" s="359"/>
      <c r="C506" s="360" t="s">
        <v>0</v>
      </c>
      <c r="D506" s="360" t="s">
        <v>27</v>
      </c>
      <c r="E506" s="362" t="s">
        <v>28</v>
      </c>
      <c r="F506" s="356" t="s">
        <v>29</v>
      </c>
      <c r="G506" s="356" t="s">
        <v>30</v>
      </c>
    </row>
    <row r="507" spans="1:7" s="217" customFormat="1" ht="24" customHeight="1" x14ac:dyDescent="0.25">
      <c r="A507" s="302" t="s">
        <v>508</v>
      </c>
      <c r="B507" s="302" t="s">
        <v>509</v>
      </c>
      <c r="C507" s="361"/>
      <c r="D507" s="361"/>
      <c r="E507" s="363"/>
      <c r="F507" s="357"/>
      <c r="G507" s="357"/>
    </row>
    <row r="508" spans="1:7" ht="24" customHeight="1" x14ac:dyDescent="0.25">
      <c r="A508" s="303"/>
      <c r="B508" s="304"/>
      <c r="C508" s="305" t="s">
        <v>604</v>
      </c>
      <c r="D508" s="306"/>
      <c r="E508" s="307"/>
      <c r="F508" s="308"/>
      <c r="G508" s="309"/>
    </row>
    <row r="509" spans="1:7" ht="24" customHeight="1" x14ac:dyDescent="0.25">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5">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5">
      <c r="A511" s="211" t="str">
        <f t="shared" si="162"/>
        <v/>
      </c>
      <c r="B511" s="209" t="str">
        <f t="shared" si="165"/>
        <v/>
      </c>
      <c r="C511" s="340"/>
      <c r="D511" s="211" t="str">
        <f t="shared" si="163"/>
        <v/>
      </c>
      <c r="E511" s="343"/>
      <c r="F511" s="213">
        <f t="shared" si="164"/>
        <v>0</v>
      </c>
      <c r="G511" s="267">
        <f t="shared" si="166"/>
        <v>0</v>
      </c>
    </row>
    <row r="512" spans="1:7" ht="24" customHeight="1" x14ac:dyDescent="0.25">
      <c r="A512" s="211" t="str">
        <f t="shared" si="162"/>
        <v/>
      </c>
      <c r="B512" s="209" t="str">
        <f t="shared" si="165"/>
        <v/>
      </c>
      <c r="C512" s="340"/>
      <c r="D512" s="211" t="str">
        <f t="shared" si="163"/>
        <v/>
      </c>
      <c r="E512" s="343"/>
      <c r="F512" s="213">
        <f t="shared" si="164"/>
        <v>0</v>
      </c>
      <c r="G512" s="267">
        <f t="shared" si="166"/>
        <v>0</v>
      </c>
    </row>
    <row r="513" spans="1:7" ht="24" customHeight="1" x14ac:dyDescent="0.25">
      <c r="A513" s="211" t="str">
        <f t="shared" si="162"/>
        <v/>
      </c>
      <c r="B513" s="209" t="str">
        <f t="shared" si="165"/>
        <v/>
      </c>
      <c r="C513" s="340"/>
      <c r="D513" s="211" t="str">
        <f t="shared" si="163"/>
        <v/>
      </c>
      <c r="E513" s="343"/>
      <c r="F513" s="213">
        <f t="shared" si="164"/>
        <v>0</v>
      </c>
      <c r="G513" s="267">
        <f t="shared" si="166"/>
        <v>0</v>
      </c>
    </row>
    <row r="514" spans="1:7" ht="24" customHeight="1" x14ac:dyDescent="0.25">
      <c r="A514" s="211" t="str">
        <f t="shared" si="162"/>
        <v/>
      </c>
      <c r="B514" s="209" t="str">
        <f t="shared" si="165"/>
        <v/>
      </c>
      <c r="C514" s="340"/>
      <c r="D514" s="211" t="str">
        <f t="shared" si="163"/>
        <v/>
      </c>
      <c r="E514" s="343"/>
      <c r="F514" s="213">
        <f t="shared" si="164"/>
        <v>0</v>
      </c>
      <c r="G514" s="267">
        <f t="shared" si="166"/>
        <v>0</v>
      </c>
    </row>
    <row r="515" spans="1:7" ht="24" customHeight="1" x14ac:dyDescent="0.25">
      <c r="A515" s="211" t="str">
        <f t="shared" si="162"/>
        <v/>
      </c>
      <c r="B515" s="209" t="str">
        <f t="shared" si="165"/>
        <v/>
      </c>
      <c r="C515" s="210"/>
      <c r="D515" s="211" t="str">
        <f t="shared" si="163"/>
        <v/>
      </c>
      <c r="E515" s="212"/>
      <c r="F515" s="213">
        <f t="shared" si="164"/>
        <v>0</v>
      </c>
      <c r="G515" s="267">
        <f t="shared" si="166"/>
        <v>0</v>
      </c>
    </row>
    <row r="516" spans="1:7" ht="24" customHeight="1" x14ac:dyDescent="0.25">
      <c r="A516" s="211" t="str">
        <f t="shared" si="162"/>
        <v/>
      </c>
      <c r="B516" s="209" t="str">
        <f t="shared" si="165"/>
        <v/>
      </c>
      <c r="C516" s="210"/>
      <c r="D516" s="211" t="str">
        <f t="shared" si="163"/>
        <v/>
      </c>
      <c r="E516" s="212"/>
      <c r="F516" s="213">
        <f t="shared" si="164"/>
        <v>0</v>
      </c>
      <c r="G516" s="267">
        <f t="shared" si="166"/>
        <v>0</v>
      </c>
    </row>
    <row r="517" spans="1:7" ht="24" customHeight="1" x14ac:dyDescent="0.25">
      <c r="A517" s="211" t="str">
        <f t="shared" si="162"/>
        <v/>
      </c>
      <c r="B517" s="209" t="str">
        <f t="shared" si="165"/>
        <v/>
      </c>
      <c r="C517" s="210"/>
      <c r="D517" s="211" t="str">
        <f t="shared" si="163"/>
        <v/>
      </c>
      <c r="E517" s="212"/>
      <c r="F517" s="213">
        <f t="shared" si="164"/>
        <v>0</v>
      </c>
      <c r="G517" s="267">
        <f t="shared" si="166"/>
        <v>0</v>
      </c>
    </row>
    <row r="518" spans="1:7" ht="24" customHeight="1" x14ac:dyDescent="0.25">
      <c r="A518" s="211" t="str">
        <f t="shared" si="162"/>
        <v/>
      </c>
      <c r="B518" s="209" t="str">
        <f t="shared" si="165"/>
        <v/>
      </c>
      <c r="C518" s="210"/>
      <c r="D518" s="211" t="str">
        <f t="shared" si="163"/>
        <v/>
      </c>
      <c r="E518" s="212"/>
      <c r="F518" s="213">
        <f t="shared" si="164"/>
        <v>0</v>
      </c>
      <c r="G518" s="267">
        <f t="shared" si="166"/>
        <v>0</v>
      </c>
    </row>
    <row r="519" spans="1:7" ht="24" customHeight="1" x14ac:dyDescent="0.25">
      <c r="A519" s="211" t="str">
        <f t="shared" si="162"/>
        <v/>
      </c>
      <c r="B519" s="209" t="str">
        <f t="shared" si="165"/>
        <v/>
      </c>
      <c r="C519" s="210"/>
      <c r="D519" s="211" t="str">
        <f t="shared" si="163"/>
        <v/>
      </c>
      <c r="E519" s="212"/>
      <c r="F519" s="213">
        <f t="shared" si="164"/>
        <v>0</v>
      </c>
      <c r="G519" s="267">
        <f t="shared" si="166"/>
        <v>0</v>
      </c>
    </row>
    <row r="520" spans="1:7" ht="24" customHeight="1" x14ac:dyDescent="0.25">
      <c r="A520" s="211" t="str">
        <f t="shared" si="162"/>
        <v/>
      </c>
      <c r="B520" s="209" t="str">
        <f t="shared" si="165"/>
        <v/>
      </c>
      <c r="C520" s="210"/>
      <c r="D520" s="211" t="str">
        <f t="shared" si="163"/>
        <v/>
      </c>
      <c r="E520" s="212"/>
      <c r="F520" s="213">
        <f t="shared" si="164"/>
        <v>0</v>
      </c>
      <c r="G520" s="267">
        <f t="shared" si="166"/>
        <v>0</v>
      </c>
    </row>
    <row r="521" spans="1:7" ht="24" customHeight="1" x14ac:dyDescent="0.25">
      <c r="A521" s="211" t="str">
        <f t="shared" si="162"/>
        <v/>
      </c>
      <c r="B521" s="209" t="str">
        <f t="shared" si="165"/>
        <v/>
      </c>
      <c r="C521" s="210"/>
      <c r="D521" s="211" t="str">
        <f t="shared" si="163"/>
        <v/>
      </c>
      <c r="E521" s="212"/>
      <c r="F521" s="214">
        <f t="shared" si="164"/>
        <v>0</v>
      </c>
      <c r="G521" s="267">
        <f t="shared" si="166"/>
        <v>0</v>
      </c>
    </row>
    <row r="522" spans="1:7" ht="24" customHeight="1" x14ac:dyDescent="0.25">
      <c r="A522" s="310"/>
      <c r="B522" s="299"/>
      <c r="C522" s="299"/>
      <c r="D522" s="294"/>
      <c r="E522" s="295"/>
      <c r="F522" s="311" t="s">
        <v>31</v>
      </c>
      <c r="G522" s="312">
        <f>SUBTOTAL(9,G509:G521)</f>
        <v>0</v>
      </c>
    </row>
    <row r="523" spans="1:7" ht="24" customHeight="1" x14ac:dyDescent="0.25">
      <c r="A523" s="310"/>
      <c r="B523" s="299"/>
      <c r="C523" s="313" t="s">
        <v>605</v>
      </c>
      <c r="D523" s="294"/>
      <c r="E523" s="295"/>
      <c r="F523" s="296"/>
      <c r="G523" s="314"/>
    </row>
    <row r="524" spans="1:7" ht="24" customHeight="1" x14ac:dyDescent="0.25">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5">
      <c r="A525" s="211" t="str">
        <f t="shared" si="167"/>
        <v/>
      </c>
      <c r="B525" s="209">
        <f t="shared" si="168"/>
        <v>0</v>
      </c>
      <c r="C525" s="340"/>
      <c r="D525" s="211" t="str">
        <f t="shared" si="169"/>
        <v/>
      </c>
      <c r="E525" s="343"/>
      <c r="F525" s="215">
        <f t="shared" si="170"/>
        <v>0</v>
      </c>
      <c r="G525" s="267">
        <f>ROUND(E525*F525,2)</f>
        <v>0</v>
      </c>
    </row>
    <row r="526" spans="1:7" ht="24" customHeight="1" x14ac:dyDescent="0.25">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5">
      <c r="A527" s="211" t="str">
        <f t="shared" si="167"/>
        <v/>
      </c>
      <c r="B527" s="209">
        <f t="shared" si="168"/>
        <v>0</v>
      </c>
      <c r="C527" s="340"/>
      <c r="D527" s="211" t="str">
        <f t="shared" si="169"/>
        <v/>
      </c>
      <c r="E527" s="343"/>
      <c r="F527" s="215">
        <f t="shared" si="170"/>
        <v>0</v>
      </c>
      <c r="G527" s="267">
        <f t="shared" si="171"/>
        <v>0</v>
      </c>
    </row>
    <row r="528" spans="1:7" ht="24" customHeight="1" x14ac:dyDescent="0.25">
      <c r="A528" s="211" t="str">
        <f t="shared" si="167"/>
        <v/>
      </c>
      <c r="B528" s="209">
        <f t="shared" si="168"/>
        <v>0</v>
      </c>
      <c r="C528" s="210"/>
      <c r="D528" s="211" t="str">
        <f t="shared" si="169"/>
        <v/>
      </c>
      <c r="E528" s="212"/>
      <c r="F528" s="213">
        <f t="shared" si="170"/>
        <v>0</v>
      </c>
      <c r="G528" s="267">
        <f t="shared" si="171"/>
        <v>0</v>
      </c>
    </row>
    <row r="529" spans="1:7" ht="24" customHeight="1" x14ac:dyDescent="0.25">
      <c r="A529" s="211" t="str">
        <f t="shared" si="167"/>
        <v/>
      </c>
      <c r="B529" s="209">
        <f t="shared" si="168"/>
        <v>0</v>
      </c>
      <c r="C529" s="210"/>
      <c r="D529" s="211" t="str">
        <f t="shared" si="169"/>
        <v/>
      </c>
      <c r="E529" s="212"/>
      <c r="F529" s="213">
        <f t="shared" si="170"/>
        <v>0</v>
      </c>
      <c r="G529" s="267">
        <f t="shared" si="171"/>
        <v>0</v>
      </c>
    </row>
    <row r="530" spans="1:7" ht="24" customHeight="1" x14ac:dyDescent="0.25">
      <c r="A530" s="211" t="str">
        <f t="shared" si="167"/>
        <v/>
      </c>
      <c r="B530" s="209">
        <f t="shared" si="168"/>
        <v>0</v>
      </c>
      <c r="C530" s="210"/>
      <c r="D530" s="211" t="str">
        <f t="shared" si="169"/>
        <v/>
      </c>
      <c r="E530" s="212"/>
      <c r="F530" s="213">
        <f t="shared" si="170"/>
        <v>0</v>
      </c>
      <c r="G530" s="267">
        <f t="shared" si="171"/>
        <v>0</v>
      </c>
    </row>
    <row r="531" spans="1:7" ht="24" customHeight="1" x14ac:dyDescent="0.25">
      <c r="A531" s="211" t="str">
        <f t="shared" si="167"/>
        <v/>
      </c>
      <c r="B531" s="209">
        <f t="shared" si="168"/>
        <v>0</v>
      </c>
      <c r="C531" s="210"/>
      <c r="D531" s="211" t="str">
        <f t="shared" si="169"/>
        <v/>
      </c>
      <c r="E531" s="212"/>
      <c r="F531" s="213">
        <f t="shared" si="170"/>
        <v>0</v>
      </c>
      <c r="G531" s="267">
        <f t="shared" si="171"/>
        <v>0</v>
      </c>
    </row>
    <row r="532" spans="1:7" ht="24" customHeight="1" x14ac:dyDescent="0.25">
      <c r="A532" s="310"/>
      <c r="B532" s="299"/>
      <c r="C532" s="299"/>
      <c r="D532" s="294"/>
      <c r="E532" s="295"/>
      <c r="F532" s="311" t="s">
        <v>32</v>
      </c>
      <c r="G532" s="312">
        <f>SUBTOTAL(9,G524:G531)</f>
        <v>0</v>
      </c>
    </row>
    <row r="533" spans="1:7" ht="24" customHeight="1" x14ac:dyDescent="0.25">
      <c r="A533" s="310"/>
      <c r="B533" s="299"/>
      <c r="C533" s="313" t="s">
        <v>606</v>
      </c>
      <c r="D533" s="294"/>
      <c r="E533" s="295"/>
      <c r="F533" s="296"/>
      <c r="G533" s="314"/>
    </row>
    <row r="534" spans="1:7" ht="24" customHeight="1" x14ac:dyDescent="0.25">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5">
      <c r="A535" s="211" t="str">
        <f t="shared" si="172"/>
        <v/>
      </c>
      <c r="B535" s="209" t="str">
        <f t="shared" si="173"/>
        <v/>
      </c>
      <c r="C535" s="210"/>
      <c r="D535" s="211" t="str">
        <f t="shared" si="174"/>
        <v/>
      </c>
      <c r="E535" s="212"/>
      <c r="F535" s="213">
        <f t="shared" si="175"/>
        <v>0</v>
      </c>
      <c r="G535" s="267">
        <f t="shared" si="176"/>
        <v>0</v>
      </c>
    </row>
    <row r="536" spans="1:7" ht="24" customHeight="1" x14ac:dyDescent="0.25">
      <c r="A536" s="211" t="str">
        <f t="shared" si="172"/>
        <v/>
      </c>
      <c r="B536" s="209" t="str">
        <f t="shared" si="173"/>
        <v/>
      </c>
      <c r="C536" s="210"/>
      <c r="D536" s="211" t="str">
        <f t="shared" si="174"/>
        <v/>
      </c>
      <c r="E536" s="212"/>
      <c r="F536" s="213">
        <f t="shared" si="175"/>
        <v>0</v>
      </c>
      <c r="G536" s="267">
        <f t="shared" si="176"/>
        <v>0</v>
      </c>
    </row>
    <row r="537" spans="1:7" ht="24" customHeight="1" x14ac:dyDescent="0.25">
      <c r="A537" s="211" t="str">
        <f t="shared" si="172"/>
        <v/>
      </c>
      <c r="B537" s="209" t="str">
        <f t="shared" si="173"/>
        <v/>
      </c>
      <c r="C537" s="210"/>
      <c r="D537" s="211" t="str">
        <f t="shared" si="174"/>
        <v/>
      </c>
      <c r="E537" s="212"/>
      <c r="F537" s="213">
        <f t="shared" si="175"/>
        <v>0</v>
      </c>
      <c r="G537" s="267">
        <f t="shared" si="176"/>
        <v>0</v>
      </c>
    </row>
    <row r="538" spans="1:7" ht="24" customHeight="1" x14ac:dyDescent="0.25">
      <c r="A538" s="211" t="str">
        <f t="shared" si="172"/>
        <v/>
      </c>
      <c r="B538" s="209" t="str">
        <f t="shared" si="173"/>
        <v/>
      </c>
      <c r="C538" s="210"/>
      <c r="D538" s="211" t="str">
        <f t="shared" si="174"/>
        <v/>
      </c>
      <c r="E538" s="212"/>
      <c r="F538" s="213">
        <f t="shared" si="175"/>
        <v>0</v>
      </c>
      <c r="G538" s="267">
        <f t="shared" si="176"/>
        <v>0</v>
      </c>
    </row>
    <row r="539" spans="1:7" ht="24" customHeight="1" x14ac:dyDescent="0.25">
      <c r="A539" s="211" t="str">
        <f t="shared" si="172"/>
        <v/>
      </c>
      <c r="B539" s="209" t="str">
        <f t="shared" si="173"/>
        <v/>
      </c>
      <c r="C539" s="210"/>
      <c r="D539" s="211" t="str">
        <f t="shared" si="174"/>
        <v/>
      </c>
      <c r="E539" s="212"/>
      <c r="F539" s="213">
        <f t="shared" si="175"/>
        <v>0</v>
      </c>
      <c r="G539" s="267">
        <f t="shared" si="176"/>
        <v>0</v>
      </c>
    </row>
    <row r="540" spans="1:7" ht="24" customHeight="1" x14ac:dyDescent="0.25">
      <c r="A540" s="211" t="str">
        <f t="shared" si="172"/>
        <v/>
      </c>
      <c r="B540" s="209" t="str">
        <f t="shared" si="173"/>
        <v/>
      </c>
      <c r="C540" s="210"/>
      <c r="D540" s="211" t="str">
        <f t="shared" si="174"/>
        <v/>
      </c>
      <c r="E540" s="212"/>
      <c r="F540" s="213">
        <f t="shared" si="175"/>
        <v>0</v>
      </c>
      <c r="G540" s="267">
        <f t="shared" si="176"/>
        <v>0</v>
      </c>
    </row>
    <row r="541" spans="1:7" ht="24" customHeight="1" x14ac:dyDescent="0.25">
      <c r="A541" s="211" t="str">
        <f t="shared" si="172"/>
        <v/>
      </c>
      <c r="B541" s="209" t="str">
        <f t="shared" si="173"/>
        <v/>
      </c>
      <c r="C541" s="210"/>
      <c r="D541" s="211" t="str">
        <f t="shared" si="174"/>
        <v/>
      </c>
      <c r="E541" s="212"/>
      <c r="F541" s="213">
        <f t="shared" si="175"/>
        <v>0</v>
      </c>
      <c r="G541" s="267">
        <f t="shared" si="176"/>
        <v>0</v>
      </c>
    </row>
    <row r="542" spans="1:7" ht="24" customHeight="1" x14ac:dyDescent="0.25">
      <c r="A542" s="211" t="str">
        <f t="shared" si="172"/>
        <v/>
      </c>
      <c r="B542" s="209" t="str">
        <f t="shared" si="173"/>
        <v/>
      </c>
      <c r="C542" s="210"/>
      <c r="D542" s="211" t="str">
        <f t="shared" si="174"/>
        <v/>
      </c>
      <c r="E542" s="212"/>
      <c r="F542" s="213">
        <f t="shared" si="175"/>
        <v>0</v>
      </c>
      <c r="G542" s="267">
        <f t="shared" si="176"/>
        <v>0</v>
      </c>
    </row>
    <row r="543" spans="1:7" ht="24" customHeight="1" x14ac:dyDescent="0.25">
      <c r="A543" s="315"/>
      <c r="B543" s="294"/>
      <c r="C543" s="299"/>
      <c r="D543" s="294"/>
      <c r="E543" s="295"/>
      <c r="F543" s="311" t="s">
        <v>33</v>
      </c>
      <c r="G543" s="312">
        <f>SUBTOTAL(9,G534:G542)</f>
        <v>0</v>
      </c>
    </row>
    <row r="544" spans="1:7" ht="24" customHeight="1" x14ac:dyDescent="0.25">
      <c r="A544" s="316"/>
      <c r="B544" s="294"/>
      <c r="C544" s="299"/>
      <c r="D544" s="294"/>
      <c r="E544" s="295"/>
      <c r="F544" s="296"/>
      <c r="G544" s="314"/>
    </row>
    <row r="545" spans="1:7" ht="24" customHeight="1" x14ac:dyDescent="0.25">
      <c r="A545" s="317">
        <f>B504</f>
        <v>11</v>
      </c>
      <c r="B545" s="318" t="str">
        <f>C504</f>
        <v>Puesta a tierra completa</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B35"/>
  <sheetViews>
    <sheetView showZeros="0" view="pageBreakPreview" zoomScaleNormal="100" zoomScaleSheetLayoutView="100" workbookViewId="0">
      <selection activeCell="G33" sqref="G33"/>
    </sheetView>
  </sheetViews>
  <sheetFormatPr baseColWidth="10" defaultColWidth="11.44140625" defaultRowHeight="20.100000000000001" customHeight="1" x14ac:dyDescent="0.25"/>
  <cols>
    <col min="1" max="1" width="8.6640625" style="9" customWidth="1"/>
    <col min="2" max="2" width="30.6640625" style="9" customWidth="1"/>
    <col min="3" max="3" width="32" style="9" customWidth="1"/>
    <col min="4" max="4" width="18.6640625" style="9" customWidth="1"/>
    <col min="5" max="5" width="15.6640625" style="10" customWidth="1"/>
    <col min="6" max="9" width="15.6640625" style="9" customWidth="1"/>
    <col min="10" max="10" width="10.6640625" style="10" customWidth="1"/>
    <col min="11" max="11" width="10.6640625" style="9" customWidth="1"/>
    <col min="12" max="31" width="10.6640625" style="101" customWidth="1"/>
    <col min="32" max="80" width="11.44140625" style="101"/>
    <col min="81" max="16384" width="11.44140625" style="9"/>
  </cols>
  <sheetData>
    <row r="1" spans="1:80" s="5" customFormat="1" ht="20.100000000000001" customHeight="1" x14ac:dyDescent="0.25">
      <c r="A1" s="3" t="s">
        <v>11</v>
      </c>
      <c r="B1" s="3"/>
      <c r="C1" s="3" t="str">
        <f>Comitente</f>
        <v>DIRECCIÓN DE RECURSOS ENERGETICOS</v>
      </c>
      <c r="D1" s="4"/>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row>
    <row r="2" spans="1:80" s="6" customFormat="1" ht="20.100000000000001" customHeight="1" x14ac:dyDescent="0.25">
      <c r="A2" s="13" t="s">
        <v>12</v>
      </c>
      <c r="B2" s="13"/>
      <c r="C2" s="13" t="str">
        <f>Obra</f>
        <v>“ILUMINACIÓN RUTA PROVINCIAL N°155 DESDE CALLE FRIAS HASTA HIPOLITO YRIGOYEN".</v>
      </c>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row>
    <row r="3" spans="1:80" s="6" customFormat="1" ht="20.100000000000001" customHeight="1" x14ac:dyDescent="0.25">
      <c r="A3" s="13" t="s">
        <v>16</v>
      </c>
      <c r="B3" s="13"/>
      <c r="C3" s="13" t="str">
        <f>Ubicación</f>
        <v>RAWSON-POCITO</v>
      </c>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row>
    <row r="4" spans="1:80" s="6" customFormat="1" ht="20.100000000000001" customHeight="1" x14ac:dyDescent="0.25">
      <c r="A4" s="13" t="s">
        <v>15</v>
      </c>
      <c r="B4" s="14"/>
      <c r="C4" s="77" t="str">
        <f>Licitación_N°</f>
        <v>03/22</v>
      </c>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row>
    <row r="5" spans="1:80" s="6" customFormat="1" ht="20.100000000000001" customHeight="1" x14ac:dyDescent="0.25">
      <c r="A5" s="13" t="s">
        <v>17</v>
      </c>
      <c r="B5" s="14"/>
      <c r="C5" s="78">
        <f>Plazo_Obra</f>
        <v>120</v>
      </c>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row>
    <row r="6" spans="1:80" s="6" customFormat="1" ht="20.100000000000001" customHeight="1" x14ac:dyDescent="0.25">
      <c r="A6" s="13" t="s">
        <v>13</v>
      </c>
      <c r="B6" s="13"/>
      <c r="C6" s="13">
        <f>Contratista</f>
        <v>0</v>
      </c>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row>
    <row r="7" spans="1:80" s="2" customFormat="1" ht="20.100000000000001" customHeight="1" x14ac:dyDescent="0.25">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row>
    <row r="8" spans="1:80" s="2" customFormat="1" ht="20.100000000000001" customHeight="1" x14ac:dyDescent="0.25">
      <c r="A8" s="364" t="s">
        <v>45</v>
      </c>
      <c r="B8" s="365"/>
      <c r="C8" s="365"/>
      <c r="D8" s="366"/>
      <c r="E8" s="8"/>
      <c r="F8" s="8"/>
      <c r="G8" s="8"/>
      <c r="H8" s="8"/>
      <c r="I8" s="8"/>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row>
    <row r="10" spans="1:80" ht="20.100000000000001" customHeight="1" x14ac:dyDescent="0.25">
      <c r="A10" s="371" t="s">
        <v>991</v>
      </c>
      <c r="B10" s="369" t="s">
        <v>0</v>
      </c>
      <c r="C10" s="369"/>
      <c r="D10" s="372" t="s">
        <v>14</v>
      </c>
      <c r="E10" s="54"/>
      <c r="F10" s="369" t="s">
        <v>20</v>
      </c>
      <c r="G10" s="369"/>
      <c r="H10" s="369"/>
      <c r="I10" s="369"/>
      <c r="J10" s="17"/>
      <c r="K10" s="370" t="s">
        <v>19</v>
      </c>
    </row>
    <row r="11" spans="1:80" ht="20.100000000000001" customHeight="1" x14ac:dyDescent="0.25">
      <c r="A11" s="371"/>
      <c r="B11" s="369"/>
      <c r="C11" s="369"/>
      <c r="D11" s="372"/>
      <c r="E11" s="54">
        <v>0</v>
      </c>
      <c r="F11" s="26">
        <v>1</v>
      </c>
      <c r="G11" s="26">
        <f>F11+1</f>
        <v>2</v>
      </c>
      <c r="H11" s="26">
        <f t="shared" ref="H11:I11" si="0">G11+1</f>
        <v>3</v>
      </c>
      <c r="I11" s="26">
        <f t="shared" si="0"/>
        <v>4</v>
      </c>
      <c r="J11" s="18"/>
      <c r="K11" s="370"/>
    </row>
    <row r="12" spans="1:80" ht="20.100000000000001" customHeight="1" x14ac:dyDescent="0.25">
      <c r="A12" s="27"/>
      <c r="B12" s="59"/>
      <c r="C12" s="59"/>
      <c r="D12" s="60"/>
      <c r="E12" s="54"/>
      <c r="F12" s="28"/>
      <c r="G12" s="66"/>
      <c r="H12" s="66"/>
      <c r="I12" s="66"/>
      <c r="J12" s="18"/>
      <c r="K12" s="92"/>
    </row>
    <row r="13" spans="1:80" ht="20.100000000000001" customHeight="1" x14ac:dyDescent="0.25">
      <c r="A13" s="57">
        <f>CyP!A18</f>
        <v>1</v>
      </c>
      <c r="B13" s="367" t="str">
        <f t="shared" ref="B13:B25" si="1">IFERROR(VLOOKUP(A13,Tabla_CyP,2,FALSE),"")</f>
        <v>Proyecto Ejecutivo y Replanteo</v>
      </c>
      <c r="C13" s="368"/>
      <c r="D13" s="15">
        <f>IFERROR(VLOOKUP(A13,Tabla_CyP,9,FALSE),0)</f>
        <v>0</v>
      </c>
      <c r="E13" s="30"/>
      <c r="F13" s="97"/>
      <c r="G13" s="97"/>
      <c r="H13" s="97"/>
      <c r="I13" s="97"/>
      <c r="J13" s="19"/>
      <c r="K13" s="20"/>
    </row>
    <row r="14" spans="1:80" ht="20.100000000000001" customHeight="1" x14ac:dyDescent="0.25">
      <c r="A14" s="57">
        <f>CyP!A19</f>
        <v>2</v>
      </c>
      <c r="B14" s="367" t="str">
        <f t="shared" si="1"/>
        <v>Base completa para columna simple</v>
      </c>
      <c r="C14" s="368"/>
      <c r="D14" s="15">
        <f t="shared" ref="D14:D25" si="2">IFERROR(VLOOKUP(A14,Tabla_CyP,9,FALSE),0)</f>
        <v>0</v>
      </c>
      <c r="E14" s="55"/>
      <c r="F14" s="97"/>
      <c r="G14" s="97"/>
      <c r="H14" s="97"/>
      <c r="I14" s="97"/>
      <c r="J14" s="21"/>
      <c r="K14" s="20">
        <f t="shared" ref="K14:K26" si="3">SUM(F14:I14)</f>
        <v>0</v>
      </c>
    </row>
    <row r="15" spans="1:80" ht="20.100000000000001" customHeight="1" x14ac:dyDescent="0.25">
      <c r="A15" s="57">
        <f>CyP!A20</f>
        <v>3</v>
      </c>
      <c r="B15" s="367" t="str">
        <f t="shared" si="1"/>
        <v>Base completa para columna doble</v>
      </c>
      <c r="C15" s="368"/>
      <c r="D15" s="15">
        <f t="shared" si="2"/>
        <v>0</v>
      </c>
      <c r="E15" s="55"/>
      <c r="F15" s="97"/>
      <c r="G15" s="97"/>
      <c r="H15" s="97"/>
      <c r="I15" s="97"/>
      <c r="J15" s="21"/>
      <c r="K15" s="20">
        <f t="shared" si="3"/>
        <v>0</v>
      </c>
    </row>
    <row r="16" spans="1:80" ht="20.100000000000001" customHeight="1" x14ac:dyDescent="0.25">
      <c r="A16" s="57">
        <f>CyP!A21</f>
        <v>4</v>
      </c>
      <c r="B16" s="367" t="str">
        <f t="shared" si="1"/>
        <v>Base completa para Torre</v>
      </c>
      <c r="C16" s="368"/>
      <c r="D16" s="15">
        <f t="shared" si="2"/>
        <v>0</v>
      </c>
      <c r="E16" s="55"/>
      <c r="F16" s="97"/>
      <c r="G16" s="97"/>
      <c r="H16" s="97"/>
      <c r="I16" s="97"/>
      <c r="J16" s="21"/>
      <c r="K16" s="20">
        <f t="shared" si="3"/>
        <v>0</v>
      </c>
    </row>
    <row r="17" spans="1:80" ht="20.100000000000001" customHeight="1" x14ac:dyDescent="0.25">
      <c r="A17" s="57">
        <f>CyP!A22</f>
        <v>5</v>
      </c>
      <c r="B17" s="367" t="str">
        <f t="shared" si="1"/>
        <v>Reflector LED de potencia según pliego</v>
      </c>
      <c r="C17" s="368"/>
      <c r="D17" s="15">
        <f t="shared" si="2"/>
        <v>0</v>
      </c>
      <c r="E17" s="55"/>
      <c r="F17" s="97"/>
      <c r="G17" s="97"/>
      <c r="H17" s="97"/>
      <c r="I17" s="97"/>
      <c r="J17" s="21"/>
      <c r="K17" s="20">
        <f t="shared" si="3"/>
        <v>0</v>
      </c>
    </row>
    <row r="18" spans="1:80" ht="20.100000000000001" customHeight="1" x14ac:dyDescent="0.25">
      <c r="A18" s="57">
        <f>CyP!A23</f>
        <v>6</v>
      </c>
      <c r="B18" s="367" t="str">
        <f t="shared" si="1"/>
        <v>Luminaria LED de potencia según pliego</v>
      </c>
      <c r="C18" s="368"/>
      <c r="D18" s="15">
        <f t="shared" si="2"/>
        <v>0</v>
      </c>
      <c r="E18" s="55"/>
      <c r="F18" s="97"/>
      <c r="G18" s="97"/>
      <c r="H18" s="97"/>
      <c r="I18" s="97"/>
      <c r="J18" s="21"/>
      <c r="K18" s="20">
        <f t="shared" si="3"/>
        <v>0</v>
      </c>
    </row>
    <row r="19" spans="1:80" ht="20.100000000000001" customHeight="1" x14ac:dyDescent="0.25">
      <c r="A19" s="57">
        <f>CyP!A24</f>
        <v>7</v>
      </c>
      <c r="B19" s="367" t="str">
        <f t="shared" si="1"/>
        <v>Columnas metálicas simples con dos brazo</v>
      </c>
      <c r="C19" s="368"/>
      <c r="D19" s="15">
        <f t="shared" si="2"/>
        <v>0</v>
      </c>
      <c r="E19" s="55"/>
      <c r="F19" s="97"/>
      <c r="G19" s="97"/>
      <c r="H19" s="97"/>
      <c r="I19" s="97"/>
      <c r="J19" s="21"/>
      <c r="K19" s="20">
        <f t="shared" si="3"/>
        <v>0</v>
      </c>
    </row>
    <row r="20" spans="1:80" ht="20.100000000000001" customHeight="1" x14ac:dyDescent="0.25">
      <c r="A20" s="57">
        <f>CyP!A25</f>
        <v>8</v>
      </c>
      <c r="B20" s="367" t="str">
        <f t="shared" si="1"/>
        <v>Columnas metálicas doble con dos brazo</v>
      </c>
      <c r="C20" s="368"/>
      <c r="D20" s="15">
        <f t="shared" si="2"/>
        <v>0</v>
      </c>
      <c r="E20" s="55"/>
      <c r="F20" s="97"/>
      <c r="G20" s="97"/>
      <c r="H20" s="97"/>
      <c r="I20" s="97"/>
      <c r="J20" s="21"/>
      <c r="K20" s="20">
        <f t="shared" si="3"/>
        <v>0</v>
      </c>
    </row>
    <row r="21" spans="1:80" ht="20.100000000000001" customHeight="1" x14ac:dyDescent="0.25">
      <c r="A21" s="57">
        <f>CyP!A26</f>
        <v>9</v>
      </c>
      <c r="B21" s="367" t="str">
        <f t="shared" si="1"/>
        <v>Torre metalica de 17 metros según pliego</v>
      </c>
      <c r="C21" s="368"/>
      <c r="D21" s="15">
        <f t="shared" si="2"/>
        <v>0</v>
      </c>
      <c r="E21" s="55"/>
      <c r="F21" s="97"/>
      <c r="G21" s="97"/>
      <c r="H21" s="97"/>
      <c r="I21" s="97"/>
      <c r="J21" s="21"/>
      <c r="K21" s="20">
        <f t="shared" si="3"/>
        <v>0</v>
      </c>
    </row>
    <row r="22" spans="1:80" ht="20.100000000000001" customHeight="1" x14ac:dyDescent="0.25">
      <c r="A22" s="57">
        <f>CyP!A27</f>
        <v>10</v>
      </c>
      <c r="B22" s="367" t="str">
        <f t="shared" si="1"/>
        <v>Conductor preensamblado de aluminio</v>
      </c>
      <c r="C22" s="368"/>
      <c r="D22" s="15">
        <f t="shared" si="2"/>
        <v>0</v>
      </c>
      <c r="E22" s="55"/>
      <c r="F22" s="97"/>
      <c r="G22" s="97"/>
      <c r="H22" s="97"/>
      <c r="I22" s="97"/>
      <c r="J22" s="21"/>
      <c r="K22" s="20">
        <f t="shared" si="3"/>
        <v>0</v>
      </c>
    </row>
    <row r="23" spans="1:80" ht="20.100000000000001" customHeight="1" x14ac:dyDescent="0.25">
      <c r="A23" s="57">
        <f>CyP!A28</f>
        <v>11</v>
      </c>
      <c r="B23" s="367" t="str">
        <f t="shared" ref="B23:B25" si="4">IFERROR(VLOOKUP(A23,Tabla_CyP,2,FALSE),"")</f>
        <v>Puesta a tierra completa</v>
      </c>
      <c r="C23" s="368"/>
      <c r="D23" s="15"/>
      <c r="E23" s="55"/>
      <c r="F23" s="97"/>
      <c r="G23" s="97"/>
      <c r="H23" s="97"/>
      <c r="I23" s="97"/>
      <c r="J23" s="21"/>
      <c r="K23" s="20"/>
    </row>
    <row r="24" spans="1:80" ht="20.100000000000001" customHeight="1" x14ac:dyDescent="0.25">
      <c r="A24" s="57">
        <f>CyP!A29</f>
        <v>12</v>
      </c>
      <c r="B24" s="367" t="str">
        <f t="shared" si="4"/>
        <v>Estructuras de alineación, retención y terminal para cable preensamblado</v>
      </c>
      <c r="C24" s="368"/>
      <c r="D24" s="15"/>
      <c r="E24" s="55"/>
      <c r="F24" s="97"/>
      <c r="G24" s="97"/>
      <c r="H24" s="97"/>
      <c r="I24" s="97"/>
      <c r="J24" s="21"/>
      <c r="K24" s="20"/>
    </row>
    <row r="25" spans="1:80" ht="20.100000000000001" customHeight="1" x14ac:dyDescent="0.25">
      <c r="A25" s="57">
        <f>CyP!A30</f>
        <v>13</v>
      </c>
      <c r="B25" s="367" t="str">
        <f t="shared" si="4"/>
        <v>Tableros de comando y medición trifasicos completos</v>
      </c>
      <c r="C25" s="368"/>
      <c r="D25" s="15">
        <f t="shared" si="2"/>
        <v>0</v>
      </c>
      <c r="E25" s="55"/>
      <c r="F25" s="97"/>
      <c r="G25" s="97"/>
      <c r="H25" s="97"/>
      <c r="I25" s="97"/>
      <c r="J25" s="21"/>
      <c r="K25" s="20">
        <f t="shared" si="3"/>
        <v>0</v>
      </c>
    </row>
    <row r="26" spans="1:80" s="10" customFormat="1" ht="20.100000000000001" customHeight="1" x14ac:dyDescent="0.25">
      <c r="A26" s="61" t="s">
        <v>3</v>
      </c>
      <c r="B26" s="29" t="s">
        <v>3</v>
      </c>
      <c r="C26" s="29"/>
      <c r="D26" s="62" t="s">
        <v>4</v>
      </c>
      <c r="E26" s="30"/>
      <c r="F26" s="64"/>
      <c r="G26" s="65"/>
      <c r="H26" s="65"/>
      <c r="I26" s="65"/>
      <c r="K26" s="22">
        <f t="shared" si="3"/>
        <v>0</v>
      </c>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row>
    <row r="27" spans="1:80" ht="20.100000000000001" customHeight="1" x14ac:dyDescent="0.25">
      <c r="A27" s="61" t="s">
        <v>3</v>
      </c>
      <c r="B27" s="59" t="s">
        <v>10</v>
      </c>
      <c r="C27" s="63"/>
      <c r="D27" s="58">
        <f>SUM(D13:D26)</f>
        <v>0</v>
      </c>
      <c r="E27" s="56"/>
      <c r="F27" s="31"/>
      <c r="G27" s="31"/>
      <c r="H27" s="31"/>
      <c r="I27" s="31"/>
    </row>
    <row r="28" spans="1:80" ht="20.100000000000001" customHeight="1" x14ac:dyDescent="0.25">
      <c r="A28" s="32"/>
      <c r="B28" s="32"/>
      <c r="C28" s="32"/>
      <c r="D28" s="32"/>
      <c r="E28" s="33"/>
      <c r="F28" s="32"/>
      <c r="G28" s="32"/>
      <c r="H28" s="32"/>
      <c r="I28" s="32"/>
    </row>
    <row r="29" spans="1:80" ht="20.100000000000001" customHeight="1" x14ac:dyDescent="0.25">
      <c r="A29" s="32"/>
      <c r="B29" s="32"/>
      <c r="C29" s="32"/>
      <c r="D29" s="34" t="s">
        <v>21</v>
      </c>
      <c r="E29" s="33">
        <v>0</v>
      </c>
      <c r="F29" s="35">
        <f>SUMPRODUCT($D$13:$D$25,F13:F25)</f>
        <v>0</v>
      </c>
      <c r="G29" s="35">
        <f t="shared" ref="G29:I29" si="5">SUMPRODUCT($D$13:$D$25,G13:G25)</f>
        <v>0</v>
      </c>
      <c r="H29" s="35">
        <f t="shared" si="5"/>
        <v>0</v>
      </c>
      <c r="I29" s="35">
        <f t="shared" si="5"/>
        <v>0</v>
      </c>
      <c r="J29" s="23"/>
    </row>
    <row r="30" spans="1:80" ht="20.100000000000001" customHeight="1" x14ac:dyDescent="0.25">
      <c r="A30" s="32"/>
      <c r="B30" s="32"/>
      <c r="C30" s="32"/>
      <c r="D30" s="34" t="s">
        <v>22</v>
      </c>
      <c r="E30" s="33">
        <v>0</v>
      </c>
      <c r="F30" s="35">
        <f>E30+F29</f>
        <v>0</v>
      </c>
      <c r="G30" s="35">
        <f>F30+G29</f>
        <v>0</v>
      </c>
      <c r="H30" s="35">
        <f t="shared" ref="H30:I30" si="6">G30+H29</f>
        <v>0</v>
      </c>
      <c r="I30" s="35">
        <f t="shared" si="6"/>
        <v>0</v>
      </c>
      <c r="J30" s="23"/>
    </row>
    <row r="31" spans="1:80" ht="20.100000000000001" customHeight="1" x14ac:dyDescent="0.25">
      <c r="A31" s="32"/>
      <c r="B31" s="32"/>
      <c r="C31" s="32"/>
      <c r="D31" s="36"/>
      <c r="E31" s="37" t="s">
        <v>1012</v>
      </c>
      <c r="F31" s="32"/>
      <c r="G31" s="32"/>
      <c r="H31" s="32"/>
      <c r="I31" s="32"/>
    </row>
    <row r="32" spans="1:80" ht="20.100000000000001" customHeight="1" x14ac:dyDescent="0.25">
      <c r="A32" s="32"/>
      <c r="B32" s="32"/>
      <c r="C32" s="32"/>
      <c r="D32" s="34" t="s">
        <v>23</v>
      </c>
      <c r="E32" s="38">
        <f>Anticipo_Financiero*Monto_Oferta</f>
        <v>0</v>
      </c>
      <c r="F32" s="38">
        <f t="shared" ref="F32:I32" si="7">Monto_Oferta*F29*(1-Anticipo_Financiero)</f>
        <v>0</v>
      </c>
      <c r="G32" s="38">
        <f t="shared" si="7"/>
        <v>0</v>
      </c>
      <c r="H32" s="38">
        <f t="shared" si="7"/>
        <v>0</v>
      </c>
      <c r="I32" s="38">
        <f t="shared" si="7"/>
        <v>0</v>
      </c>
      <c r="J32" s="11"/>
      <c r="K32" s="25"/>
    </row>
    <row r="33" spans="1:10" ht="20.100000000000001" customHeight="1" x14ac:dyDescent="0.25">
      <c r="A33" s="32"/>
      <c r="B33" s="32"/>
      <c r="C33" s="32"/>
      <c r="D33" s="34" t="s">
        <v>988</v>
      </c>
      <c r="E33" s="38">
        <f>E32</f>
        <v>0</v>
      </c>
      <c r="F33" s="38">
        <f>E33+F32</f>
        <v>0</v>
      </c>
      <c r="G33" s="38">
        <f>F33+G32</f>
        <v>0</v>
      </c>
      <c r="H33" s="38">
        <f t="shared" ref="H33:I33" si="8">G33+H32</f>
        <v>0</v>
      </c>
      <c r="I33" s="38">
        <f t="shared" si="8"/>
        <v>0</v>
      </c>
      <c r="J33" s="11"/>
    </row>
    <row r="34" spans="1:10" ht="20.100000000000001" customHeight="1" x14ac:dyDescent="0.25">
      <c r="E34" s="24">
        <v>0</v>
      </c>
    </row>
    <row r="35" spans="1:10" ht="20.100000000000001" customHeight="1" x14ac:dyDescent="0.25">
      <c r="E35" s="24">
        <v>0</v>
      </c>
    </row>
  </sheetData>
  <mergeCells count="19">
    <mergeCell ref="F10:I10"/>
    <mergeCell ref="K10:K11"/>
    <mergeCell ref="A10:A11"/>
    <mergeCell ref="B10:C11"/>
    <mergeCell ref="D10:D11"/>
    <mergeCell ref="B25:C25"/>
    <mergeCell ref="A8:D8"/>
    <mergeCell ref="B18:C18"/>
    <mergeCell ref="B19:C19"/>
    <mergeCell ref="B20:C20"/>
    <mergeCell ref="B21:C21"/>
    <mergeCell ref="B22:C22"/>
    <mergeCell ref="B13:C13"/>
    <mergeCell ref="B14:C14"/>
    <mergeCell ref="B15:C15"/>
    <mergeCell ref="B16:C16"/>
    <mergeCell ref="B17:C17"/>
    <mergeCell ref="B23:C23"/>
    <mergeCell ref="B24:C24"/>
  </mergeCells>
  <conditionalFormatting sqref="A13:B13 A14:A27">
    <cfRule type="expression" dxfId="125" priority="159" stopIfTrue="1">
      <formula>#REF!&gt;0</formula>
    </cfRule>
    <cfRule type="expression" dxfId="124" priority="160" stopIfTrue="1">
      <formula>#REF!&gt;0</formula>
    </cfRule>
    <cfRule type="expression" dxfId="123" priority="161" stopIfTrue="1">
      <formula>#REF!&gt;0</formula>
    </cfRule>
  </conditionalFormatting>
  <conditionalFormatting sqref="B26:C26">
    <cfRule type="expression" dxfId="122" priority="162" stopIfTrue="1">
      <formula>#REF!&gt;0</formula>
    </cfRule>
    <cfRule type="expression" dxfId="121" priority="163" stopIfTrue="1">
      <formula>#REF!&gt;0</formula>
    </cfRule>
    <cfRule type="expression" dxfId="120" priority="164" stopIfTrue="1">
      <formula>#REF!&gt;0</formula>
    </cfRule>
  </conditionalFormatting>
  <conditionalFormatting sqref="B14:B25">
    <cfRule type="expression" dxfId="119" priority="4" stopIfTrue="1">
      <formula>#REF!&gt;0</formula>
    </cfRule>
    <cfRule type="expression" dxfId="118" priority="5" stopIfTrue="1">
      <formula>#REF!&gt;0</formula>
    </cfRule>
    <cfRule type="expression" dxfId="117" priority="6"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11"/>
  <sheetViews>
    <sheetView showGridLines="0" showZeros="0" view="pageBreakPreview" topLeftCell="A13" zoomScale="90" zoomScaleNormal="90" zoomScaleSheetLayoutView="90" workbookViewId="0">
      <selection activeCell="B26" sqref="B26:C26"/>
    </sheetView>
  </sheetViews>
  <sheetFormatPr baseColWidth="10" defaultColWidth="11.44140625" defaultRowHeight="13.2" x14ac:dyDescent="0.25"/>
  <cols>
    <col min="1" max="1" width="8.6640625" style="156" customWidth="1"/>
    <col min="2" max="2" width="32.88671875" style="156" customWidth="1"/>
    <col min="3" max="3" width="30.6640625" style="156" customWidth="1"/>
    <col min="4" max="4" width="6.6640625" style="156" customWidth="1"/>
    <col min="5" max="5" width="10.6640625" style="156" customWidth="1"/>
    <col min="6" max="7" width="17.6640625" style="156" customWidth="1"/>
    <col min="8" max="8" width="22.6640625" style="156" customWidth="1"/>
    <col min="9" max="9" width="14.6640625" style="156" customWidth="1"/>
    <col min="10" max="10" width="13.88671875" style="156" bestFit="1" customWidth="1"/>
    <col min="11" max="11" width="13.44140625" style="156" bestFit="1" customWidth="1"/>
    <col min="12" max="16384" width="11.44140625" style="156"/>
  </cols>
  <sheetData>
    <row r="1" spans="1:9" s="143" customFormat="1" ht="20.100000000000001" customHeight="1" x14ac:dyDescent="0.25">
      <c r="A1" s="142" t="s">
        <v>11</v>
      </c>
      <c r="B1" s="142"/>
      <c r="C1" s="142" t="str">
        <f>Comitente</f>
        <v>DIRECCIÓN DE RECURSOS ENERGETICOS</v>
      </c>
      <c r="D1" s="142"/>
      <c r="E1" s="142"/>
      <c r="F1" s="142"/>
      <c r="G1" s="142"/>
      <c r="I1" s="144"/>
    </row>
    <row r="2" spans="1:9" s="147" customFormat="1" ht="20.100000000000001" customHeight="1" x14ac:dyDescent="0.25">
      <c r="A2" s="145" t="s">
        <v>12</v>
      </c>
      <c r="B2" s="145"/>
      <c r="C2" s="142" t="str">
        <f>Obra</f>
        <v>“ILUMINACIÓN RUTA PROVINCIAL N°155 DESDE CALLE FRIAS HASTA HIPOLITO YRIGOYEN".</v>
      </c>
      <c r="D2" s="146"/>
      <c r="E2" s="146"/>
      <c r="F2" s="146"/>
      <c r="G2" s="146"/>
      <c r="I2" s="146"/>
    </row>
    <row r="3" spans="1:9" s="147" customFormat="1" ht="20.100000000000001" customHeight="1" x14ac:dyDescent="0.25">
      <c r="A3" s="145" t="s">
        <v>16</v>
      </c>
      <c r="B3" s="145"/>
      <c r="C3" s="148" t="str">
        <f>Ubicación</f>
        <v>RAWSON-POCITO</v>
      </c>
      <c r="D3" s="148"/>
      <c r="E3" s="148"/>
      <c r="F3" s="148"/>
      <c r="G3" s="148"/>
      <c r="I3" s="148"/>
    </row>
    <row r="4" spans="1:9" s="147" customFormat="1" ht="20.100000000000001" customHeight="1" x14ac:dyDescent="0.25">
      <c r="A4" s="145" t="s">
        <v>1477</v>
      </c>
      <c r="B4" s="149"/>
      <c r="C4" s="333" t="str">
        <f>Licitación_N°</f>
        <v>03/22</v>
      </c>
    </row>
    <row r="5" spans="1:9" s="147" customFormat="1" ht="20.100000000000001" customHeight="1" x14ac:dyDescent="0.25">
      <c r="A5" s="145" t="s">
        <v>36</v>
      </c>
      <c r="B5" s="149"/>
      <c r="C5" s="150">
        <f>Expediente_N°</f>
        <v>0</v>
      </c>
    </row>
    <row r="6" spans="1:9" s="147" customFormat="1" ht="20.100000000000001" customHeight="1" x14ac:dyDescent="0.25">
      <c r="A6" s="145" t="s">
        <v>18</v>
      </c>
      <c r="B6" s="149"/>
      <c r="C6" s="151">
        <f>P_Oficial</f>
        <v>43076443.543800004</v>
      </c>
    </row>
    <row r="7" spans="1:9" s="147" customFormat="1" ht="20.100000000000001" customHeight="1" x14ac:dyDescent="0.25">
      <c r="A7" s="145" t="s">
        <v>990</v>
      </c>
      <c r="B7" s="149"/>
      <c r="C7" s="152">
        <f>Anticipo_Financiero</f>
        <v>0</v>
      </c>
    </row>
    <row r="8" spans="1:9" s="147" customFormat="1" ht="20.100000000000001" customHeight="1" x14ac:dyDescent="0.25">
      <c r="A8" s="145" t="s">
        <v>989</v>
      </c>
      <c r="B8" s="149"/>
      <c r="C8" s="153">
        <f>Fecha_Base</f>
        <v>0</v>
      </c>
    </row>
    <row r="9" spans="1:9" s="147" customFormat="1" ht="20.100000000000001" customHeight="1" x14ac:dyDescent="0.25">
      <c r="A9" s="145" t="s">
        <v>17</v>
      </c>
      <c r="B9" s="149"/>
      <c r="C9" s="154">
        <f>Plazo_Obra</f>
        <v>120</v>
      </c>
    </row>
    <row r="10" spans="1:9" s="147" customFormat="1" ht="20.100000000000001" customHeight="1" x14ac:dyDescent="0.25">
      <c r="A10" s="145" t="s">
        <v>13</v>
      </c>
      <c r="B10" s="149"/>
      <c r="C10" s="145">
        <f>Contratista</f>
        <v>0</v>
      </c>
    </row>
    <row r="11" spans="1:9" s="147" customFormat="1" ht="20.100000000000001" customHeight="1" x14ac:dyDescent="0.25">
      <c r="A11" s="145" t="s">
        <v>47</v>
      </c>
      <c r="B11" s="149"/>
      <c r="C11" s="155">
        <f>Monto_Oferta</f>
        <v>0</v>
      </c>
    </row>
    <row r="12" spans="1:9" ht="20.100000000000001" customHeight="1" x14ac:dyDescent="0.25"/>
    <row r="13" spans="1:9" ht="20.100000000000001" customHeight="1" x14ac:dyDescent="0.25">
      <c r="A13" s="157" t="s">
        <v>46</v>
      </c>
      <c r="B13" s="158"/>
      <c r="C13" s="158"/>
      <c r="D13" s="158"/>
      <c r="E13" s="158"/>
      <c r="F13" s="158"/>
      <c r="G13" s="158"/>
      <c r="H13" s="159"/>
      <c r="I13" s="160"/>
    </row>
    <row r="14" spans="1:9" ht="20.100000000000001" customHeight="1" x14ac:dyDescent="0.25"/>
    <row r="15" spans="1:9" ht="20.100000000000001" customHeight="1" x14ac:dyDescent="0.25">
      <c r="A15" s="376" t="s">
        <v>991</v>
      </c>
      <c r="B15" s="378" t="s">
        <v>0</v>
      </c>
      <c r="C15" s="379"/>
      <c r="D15" s="376" t="s">
        <v>1</v>
      </c>
      <c r="E15" s="376" t="s">
        <v>2</v>
      </c>
      <c r="F15" s="373" t="s">
        <v>1030</v>
      </c>
      <c r="G15" s="373" t="s">
        <v>1031</v>
      </c>
      <c r="H15" s="373" t="s">
        <v>1009</v>
      </c>
      <c r="I15" s="376" t="s">
        <v>14</v>
      </c>
    </row>
    <row r="16" spans="1:9" ht="20.100000000000001" customHeight="1" x14ac:dyDescent="0.25">
      <c r="A16" s="377"/>
      <c r="B16" s="380"/>
      <c r="C16" s="381"/>
      <c r="D16" s="377"/>
      <c r="E16" s="377"/>
      <c r="F16" s="373"/>
      <c r="G16" s="373"/>
      <c r="H16" s="373"/>
      <c r="I16" s="377"/>
    </row>
    <row r="17" spans="1:9" ht="20.100000000000001" customHeight="1" x14ac:dyDescent="0.25">
      <c r="A17" s="88"/>
      <c r="B17" s="130"/>
      <c r="C17" s="130"/>
      <c r="D17" s="88"/>
      <c r="E17" s="88"/>
      <c r="F17" s="130"/>
      <c r="G17" s="130"/>
      <c r="I17" s="161"/>
    </row>
    <row r="18" spans="1:9" ht="24.9" customHeight="1" x14ac:dyDescent="0.25">
      <c r="A18" s="140">
        <f>Datos!B26</f>
        <v>1</v>
      </c>
      <c r="B18" s="374" t="str">
        <f t="shared" ref="B18:B26" si="0">IFERROR(VLOOKUP(A18,Tabla_Datos,2,FALSE),"")</f>
        <v>Proyecto Ejecutivo y Replanteo</v>
      </c>
      <c r="C18" s="375"/>
      <c r="D18" s="162" t="str">
        <f t="shared" ref="D18:D30" si="1">IFERROR(VLOOKUP(A18,Tabla_Datos,3,FALSE),"")</f>
        <v>Gl</v>
      </c>
      <c r="E18" s="163">
        <f>Datos!E26</f>
        <v>1</v>
      </c>
      <c r="F18" s="164">
        <f>IFERROR(VLOOKUP(A18,Tabla_Analisis_Precio,7,FALSE),0)</f>
        <v>0</v>
      </c>
      <c r="G18" s="121">
        <f t="shared" ref="G18:G30" si="2">ROUND(PrecioUnitario(F18,Costo_Financiero,Gasto_Generales_Porcentaje,Beneficio,Ingresos_Brutos,IVA),2)</f>
        <v>0</v>
      </c>
      <c r="H18" s="121">
        <f>ROUND(E18*G18,2)</f>
        <v>0</v>
      </c>
      <c r="I18" s="165">
        <f t="shared" ref="I18:I30" si="3">IFERROR(H18/Monto_Oferta,0)</f>
        <v>0</v>
      </c>
    </row>
    <row r="19" spans="1:9" ht="24.9" customHeight="1" x14ac:dyDescent="0.25">
      <c r="A19" s="140">
        <f>Datos!B27</f>
        <v>2</v>
      </c>
      <c r="B19" s="374" t="str">
        <f t="shared" ref="B19:B20" si="4">IFERROR(VLOOKUP(A19,Tabla_Datos,2,FALSE),"")</f>
        <v>Base completa para columna simple</v>
      </c>
      <c r="C19" s="375"/>
      <c r="D19" s="162" t="str">
        <f t="shared" si="1"/>
        <v>Un</v>
      </c>
      <c r="E19" s="163">
        <f>Datos!E27</f>
        <v>43</v>
      </c>
      <c r="F19" s="164">
        <f t="shared" ref="F19:F26" si="5">IFERROR(VLOOKUP(A19,Tabla_Analisis_Precio,7,FALSE),0)</f>
        <v>0</v>
      </c>
      <c r="G19" s="121">
        <f t="shared" si="2"/>
        <v>0</v>
      </c>
      <c r="H19" s="121">
        <f t="shared" ref="H19:H30" si="6">ROUND(E19*G19,2)</f>
        <v>0</v>
      </c>
      <c r="I19" s="165">
        <f t="shared" si="3"/>
        <v>0</v>
      </c>
    </row>
    <row r="20" spans="1:9" ht="24.9" customHeight="1" x14ac:dyDescent="0.25">
      <c r="A20" s="140">
        <f>Datos!B28</f>
        <v>3</v>
      </c>
      <c r="B20" s="374" t="str">
        <f t="shared" si="4"/>
        <v>Base completa para columna doble</v>
      </c>
      <c r="C20" s="375"/>
      <c r="D20" s="162" t="str">
        <f t="shared" si="1"/>
        <v>Un</v>
      </c>
      <c r="E20" s="163">
        <f>Datos!E28</f>
        <v>9</v>
      </c>
      <c r="F20" s="164">
        <f t="shared" si="5"/>
        <v>0</v>
      </c>
      <c r="G20" s="121">
        <f t="shared" si="2"/>
        <v>0</v>
      </c>
      <c r="H20" s="121">
        <f t="shared" si="6"/>
        <v>0</v>
      </c>
      <c r="I20" s="165">
        <f t="shared" si="3"/>
        <v>0</v>
      </c>
    </row>
    <row r="21" spans="1:9" ht="24.9" customHeight="1" x14ac:dyDescent="0.25">
      <c r="A21" s="140">
        <f>Datos!B29</f>
        <v>4</v>
      </c>
      <c r="B21" s="374" t="str">
        <f t="shared" si="0"/>
        <v>Base completa para Torre</v>
      </c>
      <c r="C21" s="375"/>
      <c r="D21" s="162" t="str">
        <f t="shared" si="1"/>
        <v>Un</v>
      </c>
      <c r="E21" s="163">
        <f>Datos!E29</f>
        <v>18</v>
      </c>
      <c r="F21" s="164">
        <f t="shared" si="5"/>
        <v>0</v>
      </c>
      <c r="G21" s="121">
        <f t="shared" si="2"/>
        <v>0</v>
      </c>
      <c r="H21" s="121">
        <f t="shared" si="6"/>
        <v>0</v>
      </c>
      <c r="I21" s="165">
        <f t="shared" si="3"/>
        <v>0</v>
      </c>
    </row>
    <row r="22" spans="1:9" ht="24.9" customHeight="1" x14ac:dyDescent="0.25">
      <c r="A22" s="140">
        <f>Datos!B30</f>
        <v>5</v>
      </c>
      <c r="B22" s="374" t="str">
        <f t="shared" si="0"/>
        <v>Reflector LED de potencia según pliego</v>
      </c>
      <c r="C22" s="375"/>
      <c r="D22" s="162" t="str">
        <f t="shared" si="1"/>
        <v>Un</v>
      </c>
      <c r="E22" s="163">
        <f>Datos!E30</f>
        <v>62</v>
      </c>
      <c r="F22" s="164">
        <f t="shared" si="5"/>
        <v>0</v>
      </c>
      <c r="G22" s="121">
        <f t="shared" si="2"/>
        <v>0</v>
      </c>
      <c r="H22" s="121">
        <f t="shared" si="6"/>
        <v>0</v>
      </c>
      <c r="I22" s="165">
        <f t="shared" si="3"/>
        <v>0</v>
      </c>
    </row>
    <row r="23" spans="1:9" ht="24.9" customHeight="1" x14ac:dyDescent="0.25">
      <c r="A23" s="140">
        <f>Datos!B31</f>
        <v>6</v>
      </c>
      <c r="B23" s="374" t="str">
        <f t="shared" si="0"/>
        <v>Luminaria LED de potencia según pliego</v>
      </c>
      <c r="C23" s="375"/>
      <c r="D23" s="162" t="str">
        <f t="shared" si="1"/>
        <v>Un</v>
      </c>
      <c r="E23" s="163">
        <f>Datos!E31</f>
        <v>140</v>
      </c>
      <c r="F23" s="164">
        <f t="shared" si="5"/>
        <v>0</v>
      </c>
      <c r="G23" s="121">
        <f t="shared" si="2"/>
        <v>0</v>
      </c>
      <c r="H23" s="121">
        <f t="shared" si="6"/>
        <v>0</v>
      </c>
      <c r="I23" s="165">
        <f t="shared" si="3"/>
        <v>0</v>
      </c>
    </row>
    <row r="24" spans="1:9" ht="24.9" customHeight="1" x14ac:dyDescent="0.25">
      <c r="A24" s="140">
        <f>Datos!B32</f>
        <v>7</v>
      </c>
      <c r="B24" s="374" t="str">
        <f t="shared" si="0"/>
        <v>Columnas metálicas simples con dos brazo</v>
      </c>
      <c r="C24" s="375"/>
      <c r="D24" s="162" t="str">
        <f t="shared" si="1"/>
        <v>Un</v>
      </c>
      <c r="E24" s="163">
        <f>Datos!E32</f>
        <v>43</v>
      </c>
      <c r="F24" s="164">
        <f t="shared" si="5"/>
        <v>0</v>
      </c>
      <c r="G24" s="121">
        <f t="shared" si="2"/>
        <v>0</v>
      </c>
      <c r="H24" s="121">
        <f t="shared" si="6"/>
        <v>0</v>
      </c>
      <c r="I24" s="165">
        <f t="shared" si="3"/>
        <v>0</v>
      </c>
    </row>
    <row r="25" spans="1:9" ht="24.9" customHeight="1" x14ac:dyDescent="0.25">
      <c r="A25" s="140">
        <f>Datos!B33</f>
        <v>8</v>
      </c>
      <c r="B25" s="374" t="str">
        <f t="shared" si="0"/>
        <v>Columnas metálicas doble con dos brazo</v>
      </c>
      <c r="C25" s="375"/>
      <c r="D25" s="162" t="str">
        <f t="shared" si="1"/>
        <v>Un</v>
      </c>
      <c r="E25" s="163">
        <f>Datos!E33</f>
        <v>9</v>
      </c>
      <c r="F25" s="164">
        <f t="shared" si="5"/>
        <v>0</v>
      </c>
      <c r="G25" s="121">
        <f t="shared" si="2"/>
        <v>0</v>
      </c>
      <c r="H25" s="121">
        <f t="shared" si="6"/>
        <v>0</v>
      </c>
      <c r="I25" s="165">
        <f t="shared" si="3"/>
        <v>0</v>
      </c>
    </row>
    <row r="26" spans="1:9" ht="24.9" customHeight="1" x14ac:dyDescent="0.25">
      <c r="A26" s="140">
        <f>Datos!B34</f>
        <v>9</v>
      </c>
      <c r="B26" s="374" t="str">
        <f t="shared" si="0"/>
        <v>Torre metalica de 17 metros según pliego</v>
      </c>
      <c r="C26" s="375"/>
      <c r="D26" s="162" t="str">
        <f t="shared" si="1"/>
        <v>Un</v>
      </c>
      <c r="E26" s="163">
        <f>Datos!E34</f>
        <v>18</v>
      </c>
      <c r="F26" s="164">
        <f t="shared" si="5"/>
        <v>0</v>
      </c>
      <c r="G26" s="121">
        <f t="shared" si="2"/>
        <v>0</v>
      </c>
      <c r="H26" s="121">
        <f t="shared" si="6"/>
        <v>0</v>
      </c>
      <c r="I26" s="165">
        <f t="shared" si="3"/>
        <v>0</v>
      </c>
    </row>
    <row r="27" spans="1:9" ht="24.9" customHeight="1" x14ac:dyDescent="0.25">
      <c r="A27" s="140">
        <v>10</v>
      </c>
      <c r="B27" s="374" t="str">
        <f t="shared" ref="B27" si="7">IFERROR(VLOOKUP(A27,Tabla_Datos,2,FALSE),"")</f>
        <v>Conductor preensamblado de aluminio</v>
      </c>
      <c r="C27" s="375"/>
      <c r="D27" s="162" t="str">
        <f t="shared" si="1"/>
        <v>m</v>
      </c>
      <c r="E27" s="163">
        <f>Datos!E35</f>
        <v>2450</v>
      </c>
      <c r="F27" s="164"/>
      <c r="G27" s="121"/>
      <c r="H27" s="121"/>
      <c r="I27" s="165"/>
    </row>
    <row r="28" spans="1:9" ht="24.9" customHeight="1" x14ac:dyDescent="0.25">
      <c r="A28" s="140">
        <v>11</v>
      </c>
      <c r="B28" s="374" t="str">
        <f t="shared" ref="B28:B30" si="8">IFERROR(VLOOKUP(A28,Tabla_Datos,2,FALSE),"")</f>
        <v>Puesta a tierra completa</v>
      </c>
      <c r="C28" s="375"/>
      <c r="D28" s="162" t="str">
        <f t="shared" si="1"/>
        <v>Cjto</v>
      </c>
      <c r="E28" s="163">
        <f>Datos!E36</f>
        <v>79</v>
      </c>
      <c r="F28" s="164"/>
      <c r="G28" s="121"/>
      <c r="H28" s="121"/>
      <c r="I28" s="165"/>
    </row>
    <row r="29" spans="1:9" ht="24.9" customHeight="1" x14ac:dyDescent="0.25">
      <c r="A29" s="345">
        <v>12</v>
      </c>
      <c r="B29" s="374" t="str">
        <f t="shared" si="8"/>
        <v>Estructuras de alineación, retención y terminal para cable preensamblado</v>
      </c>
      <c r="C29" s="375"/>
      <c r="D29" s="162" t="str">
        <f t="shared" si="1"/>
        <v>Cjto</v>
      </c>
      <c r="E29" s="163">
        <f>Datos!E37</f>
        <v>79</v>
      </c>
      <c r="F29" s="164"/>
      <c r="G29" s="121"/>
      <c r="H29" s="121"/>
      <c r="I29" s="165"/>
    </row>
    <row r="30" spans="1:9" ht="24.9" customHeight="1" x14ac:dyDescent="0.25">
      <c r="A30" s="345">
        <v>13</v>
      </c>
      <c r="B30" s="374" t="str">
        <f t="shared" si="8"/>
        <v>Tableros de comando y medición trifasicos completos</v>
      </c>
      <c r="C30" s="375"/>
      <c r="D30" s="162" t="str">
        <f t="shared" si="1"/>
        <v>Cjto</v>
      </c>
      <c r="E30" s="163">
        <f>Datos!E38</f>
        <v>9</v>
      </c>
      <c r="F30" s="164">
        <f>IFERROR(VLOOKUP(A28,Tabla_Analisis_Precio,7,FALSE),0)</f>
        <v>0</v>
      </c>
      <c r="G30" s="121">
        <f t="shared" si="2"/>
        <v>0</v>
      </c>
      <c r="H30" s="121">
        <f t="shared" si="6"/>
        <v>0</v>
      </c>
      <c r="I30" s="165">
        <f t="shared" si="3"/>
        <v>0</v>
      </c>
    </row>
    <row r="31" spans="1:9" ht="24.9" customHeight="1" x14ac:dyDescent="0.25">
      <c r="A31" s="329"/>
      <c r="B31" s="168"/>
      <c r="C31" s="168"/>
      <c r="D31" s="169"/>
      <c r="E31" s="330"/>
      <c r="F31" s="331"/>
      <c r="G31" s="332"/>
      <c r="H31" s="331"/>
      <c r="I31" s="172"/>
    </row>
    <row r="32" spans="1:9" ht="20.100000000000001" customHeight="1" x14ac:dyDescent="0.25">
      <c r="A32" s="166"/>
      <c r="B32" s="167"/>
      <c r="C32" s="168"/>
      <c r="D32" s="169"/>
      <c r="E32" s="170"/>
      <c r="F32" s="171"/>
      <c r="G32" s="171"/>
      <c r="I32" s="172"/>
    </row>
    <row r="33" spans="1:11" ht="20.100000000000001" customHeight="1" x14ac:dyDescent="0.25">
      <c r="A33" s="173" t="s">
        <v>3</v>
      </c>
      <c r="B33" s="264" t="s">
        <v>1190</v>
      </c>
      <c r="C33" s="174"/>
      <c r="D33" s="174"/>
      <c r="E33" s="174"/>
      <c r="F33" s="175">
        <f>ROUND(SUMPRODUCT(E18:E30,F18:F30),2)</f>
        <v>0</v>
      </c>
      <c r="G33" s="130" t="s">
        <v>1037</v>
      </c>
      <c r="H33" s="324">
        <f>SUM(H18:H30)</f>
        <v>0</v>
      </c>
      <c r="I33" s="176">
        <f>SUM(I18:I32)</f>
        <v>0</v>
      </c>
    </row>
    <row r="34" spans="1:11" ht="20.100000000000001" customHeight="1" thickBot="1" x14ac:dyDescent="0.3">
      <c r="G34" s="177"/>
    </row>
    <row r="35" spans="1:11" ht="20.100000000000001" customHeight="1" thickTop="1" x14ac:dyDescent="0.25">
      <c r="A35" s="178" t="s">
        <v>992</v>
      </c>
      <c r="B35" s="179" t="s">
        <v>1191</v>
      </c>
      <c r="C35" s="180"/>
      <c r="D35" s="181"/>
      <c r="E35" s="182"/>
      <c r="F35" s="183"/>
      <c r="G35" s="182"/>
      <c r="H35" s="184">
        <f>ROUND(H44/Coeficiente_Paso,2)</f>
        <v>0</v>
      </c>
      <c r="I35" s="185"/>
    </row>
    <row r="36" spans="1:11" ht="20.100000000000001" customHeight="1" x14ac:dyDescent="0.25">
      <c r="A36" s="186" t="s">
        <v>993</v>
      </c>
      <c r="B36" s="191" t="str">
        <f>"COSTO FINANCIERO  "&amp;ROUND(Costo_Financiero*100,2)&amp;" % de ( 1 )"</f>
        <v>COSTO FINANCIERO  0 % de ( 1 )</v>
      </c>
      <c r="C36" s="192"/>
      <c r="D36" s="265"/>
      <c r="E36" s="189">
        <f>Costo_Financiero</f>
        <v>0</v>
      </c>
      <c r="F36" s="90"/>
      <c r="G36" s="143"/>
      <c r="H36" s="190">
        <f>ROUND(H35*Costo_Financiero,2)</f>
        <v>0</v>
      </c>
      <c r="I36" s="185"/>
    </row>
    <row r="37" spans="1:11" ht="20.100000000000001" customHeight="1" x14ac:dyDescent="0.25">
      <c r="A37" s="186" t="s">
        <v>994</v>
      </c>
      <c r="B37" s="191" t="s">
        <v>1196</v>
      </c>
      <c r="C37" s="192"/>
      <c r="D37" s="265"/>
      <c r="E37" s="336"/>
      <c r="F37" s="90"/>
      <c r="G37" s="143"/>
      <c r="H37" s="190">
        <f>H35+H36</f>
        <v>0</v>
      </c>
      <c r="I37" s="185"/>
    </row>
    <row r="38" spans="1:11" ht="20.100000000000001" customHeight="1" x14ac:dyDescent="0.25">
      <c r="A38" s="186" t="s">
        <v>995</v>
      </c>
      <c r="B38" s="187" t="str">
        <f>CONCATENATE("GASTOS GENERALES  ",ROUND(Gasto_Generales_Porcentaje*100,3)," % de ( 3 )")</f>
        <v>GASTOS GENERALES  0 % de ( 3 )</v>
      </c>
      <c r="C38" s="187"/>
      <c r="D38" s="188"/>
      <c r="E38" s="189">
        <f>Gasto_Generales_Porcentaje</f>
        <v>0</v>
      </c>
      <c r="F38" s="90"/>
      <c r="G38" s="143"/>
      <c r="H38" s="190">
        <f>ROUND(Gasto_Generales_Porcentaje*H37,2)</f>
        <v>0</v>
      </c>
      <c r="I38" s="188"/>
    </row>
    <row r="39" spans="1:11" ht="20.100000000000001" customHeight="1" x14ac:dyDescent="0.25">
      <c r="A39" s="186" t="s">
        <v>996</v>
      </c>
      <c r="B39" s="187" t="str">
        <f>CONCATENATE("BENEFICIOS  ",ROUND(Beneficio*100,2)," % de ( 3 )")</f>
        <v>BENEFICIOS  0 % de ( 3 )</v>
      </c>
      <c r="C39" s="187"/>
      <c r="D39" s="188"/>
      <c r="E39" s="189">
        <f>Beneficio</f>
        <v>0</v>
      </c>
      <c r="F39" s="90"/>
      <c r="G39" s="143"/>
      <c r="H39" s="190">
        <f>IF(Beneficio=0,,ROUND(Beneficio*H37,2))</f>
        <v>0</v>
      </c>
      <c r="I39" s="188"/>
    </row>
    <row r="40" spans="1:11" ht="20.100000000000001" customHeight="1" x14ac:dyDescent="0.25">
      <c r="A40" s="186">
        <v>6</v>
      </c>
      <c r="B40" s="191" t="s">
        <v>1192</v>
      </c>
      <c r="C40" s="192"/>
      <c r="D40" s="188"/>
      <c r="E40" s="336"/>
      <c r="F40" s="90"/>
      <c r="G40" s="143"/>
      <c r="H40" s="190">
        <f>H37+H38+H39</f>
        <v>0</v>
      </c>
      <c r="I40" s="188"/>
    </row>
    <row r="41" spans="1:11" ht="20.100000000000001" customHeight="1" x14ac:dyDescent="0.25">
      <c r="A41" s="186" t="s">
        <v>1193</v>
      </c>
      <c r="B41" s="187" t="str">
        <f>CONCATENATE("INGRESOS BRUTOS Y LOTE HOGAR  ",ROUND(Ingresos_Brutos*100,2)," % de ( 6 )")</f>
        <v>INGRESOS BRUTOS Y LOTE HOGAR  0 % de ( 6 )</v>
      </c>
      <c r="C41" s="187"/>
      <c r="D41" s="188"/>
      <c r="E41" s="189">
        <f>Ingresos_Brutos</f>
        <v>0</v>
      </c>
      <c r="F41" s="90"/>
      <c r="G41" s="143"/>
      <c r="H41" s="190">
        <f>ROUND(Ingresos_Brutos*H40,2)</f>
        <v>0</v>
      </c>
      <c r="I41" s="188"/>
    </row>
    <row r="42" spans="1:11" ht="20.100000000000001" customHeight="1" thickBot="1" x14ac:dyDescent="0.3">
      <c r="A42" s="193" t="s">
        <v>1194</v>
      </c>
      <c r="B42" s="194" t="str">
        <f>CONCATENATE("IMPUESTO AL VALOR AGREGADO ",IVA*100," % de ( 6 )")</f>
        <v>IMPUESTO AL VALOR AGREGADO 0 % de ( 6 )</v>
      </c>
      <c r="C42" s="194"/>
      <c r="D42" s="195"/>
      <c r="E42" s="196">
        <f>IVA</f>
        <v>0</v>
      </c>
      <c r="F42" s="197"/>
      <c r="G42" s="198"/>
      <c r="H42" s="199">
        <f>ROUND(IVA*H40,2)</f>
        <v>0</v>
      </c>
      <c r="I42" s="188"/>
    </row>
    <row r="43" spans="1:11" ht="20.100000000000001" customHeight="1" thickTop="1" x14ac:dyDescent="0.25">
      <c r="A43" s="200"/>
      <c r="B43" s="187"/>
      <c r="C43" s="187"/>
      <c r="D43" s="188"/>
      <c r="E43" s="189"/>
      <c r="F43" s="90"/>
      <c r="H43" s="201"/>
      <c r="I43" s="188"/>
    </row>
    <row r="44" spans="1:11" ht="20.100000000000001" customHeight="1" x14ac:dyDescent="0.25">
      <c r="A44" s="202"/>
      <c r="B44" s="202" t="s">
        <v>1037</v>
      </c>
      <c r="C44" s="202"/>
      <c r="D44" s="188"/>
      <c r="E44" s="143"/>
      <c r="F44" s="90"/>
      <c r="H44" s="201">
        <f>Monto_Oferta</f>
        <v>0</v>
      </c>
      <c r="I44" s="188"/>
      <c r="J44" s="322"/>
      <c r="K44" s="323"/>
    </row>
    <row r="45" spans="1:11" ht="20.100000000000001" customHeight="1" x14ac:dyDescent="0.25">
      <c r="I45" s="203"/>
    </row>
    <row r="46" spans="1:11" ht="60" customHeight="1" x14ac:dyDescent="0.25">
      <c r="B46" s="382" t="str">
        <f>"El presente presupuesto asciende a la suma de: " &amp; UPPER(CONVERTIRNUM(Monto_Oferta))</f>
        <v>El presente presupuesto asciende a la suma de: CERO PESOS CON 00/100</v>
      </c>
      <c r="C46" s="382"/>
      <c r="D46" s="382"/>
      <c r="E46" s="382"/>
      <c r="F46" s="382"/>
      <c r="G46" s="382"/>
      <c r="H46" s="382"/>
      <c r="I46" s="382"/>
    </row>
    <row r="47" spans="1:11" x14ac:dyDescent="0.25">
      <c r="A47" s="91" t="s">
        <v>1011</v>
      </c>
    </row>
    <row r="51" spans="8:8" x14ac:dyDescent="0.25">
      <c r="H51" s="337"/>
    </row>
    <row r="210" spans="2:2" x14ac:dyDescent="0.25">
      <c r="B210" s="156">
        <v>4</v>
      </c>
    </row>
    <row r="260" spans="2:2" x14ac:dyDescent="0.25">
      <c r="B260" s="156">
        <v>4</v>
      </c>
    </row>
    <row r="310" spans="2:2" x14ac:dyDescent="0.25">
      <c r="B310" s="156">
        <v>4</v>
      </c>
    </row>
    <row r="360" spans="2:2" x14ac:dyDescent="0.25">
      <c r="B360" s="156">
        <v>4</v>
      </c>
    </row>
    <row r="410" spans="2:2" x14ac:dyDescent="0.25">
      <c r="B410" s="156">
        <v>5</v>
      </c>
    </row>
    <row r="460" spans="2:2" x14ac:dyDescent="0.25">
      <c r="B460" s="156">
        <v>5</v>
      </c>
    </row>
    <row r="510" spans="2:2" x14ac:dyDescent="0.25">
      <c r="B510" s="156">
        <v>5</v>
      </c>
    </row>
    <row r="560" spans="2:2" x14ac:dyDescent="0.25">
      <c r="B560" s="156">
        <v>5</v>
      </c>
    </row>
    <row r="610" spans="2:2" x14ac:dyDescent="0.25">
      <c r="B610" s="156">
        <v>5</v>
      </c>
    </row>
    <row r="660" spans="2:2" x14ac:dyDescent="0.25">
      <c r="B660" s="156">
        <v>5</v>
      </c>
    </row>
    <row r="710" spans="2:2" x14ac:dyDescent="0.25">
      <c r="B710" s="156">
        <v>5</v>
      </c>
    </row>
    <row r="760" spans="2:2" x14ac:dyDescent="0.25">
      <c r="B760" s="156">
        <v>5</v>
      </c>
    </row>
    <row r="810" spans="2:2" x14ac:dyDescent="0.25">
      <c r="B810" s="156">
        <v>5</v>
      </c>
    </row>
    <row r="860" spans="2:2" x14ac:dyDescent="0.25">
      <c r="B860" s="156">
        <v>5</v>
      </c>
    </row>
    <row r="910" spans="2:2" x14ac:dyDescent="0.25">
      <c r="B910" s="156">
        <v>5</v>
      </c>
    </row>
    <row r="960" spans="2:2" x14ac:dyDescent="0.25">
      <c r="B960" s="156">
        <v>5</v>
      </c>
    </row>
    <row r="961" spans="2:2" x14ac:dyDescent="0.25">
      <c r="B961" s="156" t="e">
        <f>CyP!#REF!</f>
        <v>#REF!</v>
      </c>
    </row>
    <row r="1010" spans="2:2" x14ac:dyDescent="0.25">
      <c r="B1010" s="156">
        <v>5</v>
      </c>
    </row>
    <row r="1011" spans="2:2" x14ac:dyDescent="0.25">
      <c r="B1011" s="156" t="e">
        <f>CyP!#REF!</f>
        <v>#REF!</v>
      </c>
    </row>
    <row r="1060" spans="2:2" x14ac:dyDescent="0.25">
      <c r="B1060" s="156">
        <v>5</v>
      </c>
    </row>
    <row r="1061" spans="2:2" x14ac:dyDescent="0.25">
      <c r="B1061" s="156" t="e">
        <f>CyP!#REF!</f>
        <v>#REF!</v>
      </c>
    </row>
    <row r="1110" spans="2:2" x14ac:dyDescent="0.25">
      <c r="B1110" s="156">
        <v>5</v>
      </c>
    </row>
    <row r="1111" spans="2:2" x14ac:dyDescent="0.25">
      <c r="B1111" s="156" t="e">
        <f>CyP!#REF!</f>
        <v>#REF!</v>
      </c>
    </row>
    <row r="1161" spans="2:2" x14ac:dyDescent="0.25">
      <c r="B1161" s="156" t="e">
        <f>CyP!#REF!</f>
        <v>#REF!</v>
      </c>
    </row>
    <row r="1210" spans="2:2" x14ac:dyDescent="0.25">
      <c r="B1210" s="156">
        <v>7</v>
      </c>
    </row>
    <row r="1211" spans="2:2" x14ac:dyDescent="0.25">
      <c r="B1211" s="156" t="e">
        <f>CyP!#REF!</f>
        <v>#REF!</v>
      </c>
    </row>
    <row r="1261" spans="2:2" x14ac:dyDescent="0.25">
      <c r="B1261" s="156" t="e">
        <f>CyP!#REF!</f>
        <v>#REF!</v>
      </c>
    </row>
    <row r="1310" spans="2:2" x14ac:dyDescent="0.25">
      <c r="B1310" s="156">
        <v>8</v>
      </c>
    </row>
    <row r="1311" spans="2:2" x14ac:dyDescent="0.25">
      <c r="B1311" s="156" t="e">
        <f>CyP!#REF!</f>
        <v>#REF!</v>
      </c>
    </row>
    <row r="1360" spans="2:2" x14ac:dyDescent="0.25">
      <c r="B1360" s="156">
        <v>8</v>
      </c>
    </row>
    <row r="1361" spans="2:2" x14ac:dyDescent="0.25">
      <c r="B1361" s="156" t="e">
        <f>CyP!#REF!</f>
        <v>#REF!</v>
      </c>
    </row>
    <row r="1410" spans="2:2" x14ac:dyDescent="0.25">
      <c r="B1410" s="156">
        <v>8</v>
      </c>
    </row>
    <row r="1411" spans="2:2" x14ac:dyDescent="0.25">
      <c r="B1411" s="156" t="e">
        <f>CyP!#REF!</f>
        <v>#REF!</v>
      </c>
    </row>
    <row r="1460" spans="2:2" x14ac:dyDescent="0.25">
      <c r="B1460" s="156">
        <v>8</v>
      </c>
    </row>
    <row r="1461" spans="2:2" x14ac:dyDescent="0.25">
      <c r="B1461" s="156" t="e">
        <f>CyP!#REF!</f>
        <v>#REF!</v>
      </c>
    </row>
    <row r="1510" spans="2:2" x14ac:dyDescent="0.25">
      <c r="B1510" s="156">
        <v>8</v>
      </c>
    </row>
    <row r="1511" spans="2:2" x14ac:dyDescent="0.25">
      <c r="B1511" s="156" t="e">
        <f>CyP!#REF!</f>
        <v>#REF!</v>
      </c>
    </row>
    <row r="1561" spans="2:2" x14ac:dyDescent="0.25">
      <c r="B1561" s="156" t="e">
        <f>CyP!#REF!</f>
        <v>#REF!</v>
      </c>
    </row>
    <row r="1611" spans="2:2" x14ac:dyDescent="0.25">
      <c r="B1611" s="156" t="e">
        <f>CyP!#REF!</f>
        <v>#REF!</v>
      </c>
    </row>
    <row r="1661" spans="2:2" x14ac:dyDescent="0.25">
      <c r="B1661" s="156" t="e">
        <f>CyP!#REF!</f>
        <v>#REF!</v>
      </c>
    </row>
    <row r="1710" spans="2:2" x14ac:dyDescent="0.25">
      <c r="B1710" s="156">
        <v>12</v>
      </c>
    </row>
    <row r="1711" spans="2:2" x14ac:dyDescent="0.25">
      <c r="B1711" s="156" t="e">
        <f>CyP!#REF!</f>
        <v>#REF!</v>
      </c>
    </row>
    <row r="1760" spans="2:2" x14ac:dyDescent="0.25">
      <c r="B1760" s="156">
        <v>12</v>
      </c>
    </row>
    <row r="1761" spans="2:2" x14ac:dyDescent="0.25">
      <c r="B1761" s="156" t="e">
        <f>CyP!#REF!</f>
        <v>#REF!</v>
      </c>
    </row>
    <row r="1810" spans="2:2" x14ac:dyDescent="0.25">
      <c r="B1810" s="156">
        <v>12</v>
      </c>
    </row>
    <row r="1811" spans="2:2" x14ac:dyDescent="0.25">
      <c r="B1811" s="156" t="e">
        <f>CyP!#REF!</f>
        <v>#REF!</v>
      </c>
    </row>
    <row r="1860" spans="2:2" x14ac:dyDescent="0.25">
      <c r="B1860" s="156">
        <v>12</v>
      </c>
    </row>
    <row r="1861" spans="2:2" x14ac:dyDescent="0.25">
      <c r="B1861" s="156" t="e">
        <f>CyP!#REF!</f>
        <v>#REF!</v>
      </c>
    </row>
    <row r="1910" spans="2:2" x14ac:dyDescent="0.25">
      <c r="B1910" s="156">
        <v>12</v>
      </c>
    </row>
    <row r="1911" spans="2:2" x14ac:dyDescent="0.25">
      <c r="B1911" s="156" t="e">
        <f>CyP!#REF!</f>
        <v>#REF!</v>
      </c>
    </row>
    <row r="1960" spans="2:2" x14ac:dyDescent="0.25">
      <c r="B1960" s="156">
        <v>13</v>
      </c>
    </row>
    <row r="1961" spans="2:2" x14ac:dyDescent="0.25">
      <c r="B1961" s="156" t="e">
        <f>CyP!#REF!</f>
        <v>#REF!</v>
      </c>
    </row>
    <row r="2010" spans="2:2" x14ac:dyDescent="0.25">
      <c r="B2010" s="156">
        <v>13</v>
      </c>
    </row>
    <row r="2011" spans="2:2" x14ac:dyDescent="0.25">
      <c r="B2011" s="156" t="e">
        <f>CyP!#REF!</f>
        <v>#REF!</v>
      </c>
    </row>
  </sheetData>
  <mergeCells count="22">
    <mergeCell ref="A15:A16"/>
    <mergeCell ref="B15:C16"/>
    <mergeCell ref="B46:I46"/>
    <mergeCell ref="F15:F16"/>
    <mergeCell ref="G15:G16"/>
    <mergeCell ref="B18:C18"/>
    <mergeCell ref="B19:C19"/>
    <mergeCell ref="B20:C20"/>
    <mergeCell ref="B21:C21"/>
    <mergeCell ref="B22:C22"/>
    <mergeCell ref="B23:C23"/>
    <mergeCell ref="B24:C24"/>
    <mergeCell ref="D15:D16"/>
    <mergeCell ref="B30:C30"/>
    <mergeCell ref="E15:E16"/>
    <mergeCell ref="I15:I16"/>
    <mergeCell ref="H15:H16"/>
    <mergeCell ref="B25:C25"/>
    <mergeCell ref="B26:C26"/>
    <mergeCell ref="B29:C29"/>
    <mergeCell ref="B27:C27"/>
    <mergeCell ref="B28:C28"/>
  </mergeCells>
  <conditionalFormatting sqref="A38:D44 I45">
    <cfRule type="expression" dxfId="116" priority="281" stopIfTrue="1">
      <formula>#REF!=1</formula>
    </cfRule>
  </conditionalFormatting>
  <conditionalFormatting sqref="A31:A32 A18:A28">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B32:C32 B21:B31 E18:E31">
    <cfRule type="expression" dxfId="112" priority="285" stopIfTrue="1">
      <formula>#REF!&gt;0</formula>
    </cfRule>
    <cfRule type="expression" dxfId="111" priority="286" stopIfTrue="1">
      <formula>#REF!&gt;0</formula>
    </cfRule>
    <cfRule type="expression" dxfId="110" priority="287" stopIfTrue="1">
      <formula>#REF!&gt;0</formula>
    </cfRule>
  </conditionalFormatting>
  <conditionalFormatting sqref="A37:D37 B38:C39 B41:C44 A39 A41">
    <cfRule type="expression" dxfId="109" priority="288" stopIfTrue="1">
      <formula>#REF!=1</formula>
    </cfRule>
  </conditionalFormatting>
  <conditionalFormatting sqref="D37:D44 B37:C39 B41:C44 A37:A44 F37:F44 H38:I39 H41:I44 I40 I37">
    <cfRule type="expression" dxfId="108" priority="289" stopIfTrue="1">
      <formula>#REF!=1</formula>
    </cfRule>
  </conditionalFormatting>
  <conditionalFormatting sqref="I38">
    <cfRule type="expression" dxfId="107" priority="279" stopIfTrue="1">
      <formula>#REF!=1</formula>
    </cfRule>
  </conditionalFormatting>
  <conditionalFormatting sqref="I40">
    <cfRule type="expression" dxfId="106" priority="278" stopIfTrue="1">
      <formula>#REF!=1</formula>
    </cfRule>
  </conditionalFormatting>
  <conditionalFormatting sqref="I42:I43">
    <cfRule type="expression" dxfId="105" priority="277" stopIfTrue="1">
      <formula>#REF!=1</formula>
    </cfRule>
  </conditionalFormatting>
  <conditionalFormatting sqref="I44">
    <cfRule type="expression" dxfId="104" priority="276" stopIfTrue="1">
      <formula>#REF!=1</formula>
    </cfRule>
  </conditionalFormatting>
  <conditionalFormatting sqref="I41">
    <cfRule type="expression" dxfId="103" priority="275" stopIfTrue="1">
      <formula>#REF!=1</formula>
    </cfRule>
  </conditionalFormatting>
  <conditionalFormatting sqref="I39">
    <cfRule type="expression" dxfId="102" priority="274" stopIfTrue="1">
      <formula>#REF!=1</formula>
    </cfRule>
  </conditionalFormatting>
  <conditionalFormatting sqref="A37 A39 A41">
    <cfRule type="expression" dxfId="101" priority="273" stopIfTrue="1">
      <formula>#REF!=1</formula>
    </cfRule>
  </conditionalFormatting>
  <conditionalFormatting sqref="B37:C37">
    <cfRule type="expression" dxfId="100" priority="272" stopIfTrue="1">
      <formula>#REF!=1</formula>
    </cfRule>
  </conditionalFormatting>
  <conditionalFormatting sqref="B40:C40">
    <cfRule type="expression" dxfId="99" priority="271" stopIfTrue="1">
      <formula>#REF!=1</formula>
    </cfRule>
  </conditionalFormatting>
  <conditionalFormatting sqref="B42:C43">
    <cfRule type="expression" dxfId="98" priority="270" stopIfTrue="1">
      <formula>#REF!=1</formula>
    </cfRule>
  </conditionalFormatting>
  <conditionalFormatting sqref="A38 A40 A42:A43">
    <cfRule type="expression" dxfId="97" priority="269" stopIfTrue="1">
      <formula>#REF!=1</formula>
    </cfRule>
  </conditionalFormatting>
  <conditionalFormatting sqref="A38 A40 A42:A43">
    <cfRule type="expression" dxfId="96" priority="268" stopIfTrue="1">
      <formula>#REF!=1</formula>
    </cfRule>
  </conditionalFormatting>
  <conditionalFormatting sqref="B41:C41">
    <cfRule type="expression" dxfId="95" priority="138" stopIfTrue="1">
      <formula>#REF!=1</formula>
    </cfRule>
  </conditionalFormatting>
  <conditionalFormatting sqref="B18:B20">
    <cfRule type="expression" dxfId="94" priority="36" stopIfTrue="1">
      <formula>#REF!&gt;0</formula>
    </cfRule>
    <cfRule type="expression" dxfId="93" priority="37" stopIfTrue="1">
      <formula>#REF!&gt;0</formula>
    </cfRule>
    <cfRule type="expression" dxfId="92" priority="38" stopIfTrue="1">
      <formula>#REF!&gt;0</formula>
    </cfRule>
  </conditionalFormatting>
  <conditionalFormatting sqref="A33">
    <cfRule type="expression" dxfId="91" priority="12" stopIfTrue="1">
      <formula>#REF!&gt;0</formula>
    </cfRule>
    <cfRule type="expression" dxfId="90" priority="13" stopIfTrue="1">
      <formula>#REF!&gt;0</formula>
    </cfRule>
    <cfRule type="expression" dxfId="89" priority="14" stopIfTrue="1">
      <formula>#REF!&gt;0</formula>
    </cfRule>
  </conditionalFormatting>
  <conditionalFormatting sqref="H40">
    <cfRule type="expression" dxfId="88" priority="11" stopIfTrue="1">
      <formula>#REF!=1</formula>
    </cfRule>
  </conditionalFormatting>
  <conditionalFormatting sqref="H37">
    <cfRule type="expression" dxfId="87" priority="10" stopIfTrue="1">
      <formula>#REF!=1</formula>
    </cfRule>
  </conditionalFormatting>
  <conditionalFormatting sqref="A35:D36">
    <cfRule type="expression" dxfId="86" priority="5" stopIfTrue="1">
      <formula>#REF!=1</formula>
    </cfRule>
  </conditionalFormatting>
  <conditionalFormatting sqref="A35:D36 F35:F36 I35:I36 A37">
    <cfRule type="expression" dxfId="85" priority="6" stopIfTrue="1">
      <formula>#REF!=1</formula>
    </cfRule>
  </conditionalFormatting>
  <conditionalFormatting sqref="A35:A37">
    <cfRule type="expression" dxfId="84" priority="4" stopIfTrue="1">
      <formula>#REF!=1</formula>
    </cfRule>
  </conditionalFormatting>
  <conditionalFormatting sqref="B35:C36">
    <cfRule type="expression" dxfId="83" priority="3" stopIfTrue="1">
      <formula>#REF!=1</formula>
    </cfRule>
  </conditionalFormatting>
  <conditionalFormatting sqref="H35">
    <cfRule type="expression" dxfId="82" priority="2" stopIfTrue="1">
      <formula>#REF!=1</formula>
    </cfRule>
  </conditionalFormatting>
  <conditionalFormatting sqref="H36">
    <cfRule type="expression" dxfId="81"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topLeftCell="A22" zoomScale="90" zoomScaleNormal="90" zoomScaleSheetLayoutView="75" workbookViewId="0">
      <selection activeCell="H54" sqref="H54"/>
    </sheetView>
  </sheetViews>
  <sheetFormatPr baseColWidth="10" defaultColWidth="10.6640625" defaultRowHeight="14.4" x14ac:dyDescent="0.3"/>
  <cols>
    <col min="1" max="16384" width="10.6640625" style="1"/>
  </cols>
  <sheetData>
    <row r="1" spans="3:12" ht="23.4" x14ac:dyDescent="0.45">
      <c r="C1" s="383" t="str">
        <f>"OBRA: " &amp; UPPER(Obra)</f>
        <v>OBRA: “ILUMINACIÓN RUTA PROVINCIAL N°155 DESDE CALLE FRIAS HASTA HIPOLITO YRIGOYEN".</v>
      </c>
      <c r="D1" s="383"/>
      <c r="E1" s="383"/>
      <c r="F1" s="383"/>
      <c r="G1" s="383"/>
      <c r="H1" s="383"/>
      <c r="I1" s="383"/>
      <c r="J1" s="383"/>
      <c r="K1" s="383"/>
      <c r="L1" s="383"/>
    </row>
    <row r="2" spans="3:12" ht="23.4" x14ac:dyDescent="0.45">
      <c r="C2" s="383" t="s">
        <v>1026</v>
      </c>
      <c r="D2" s="383"/>
      <c r="E2" s="383"/>
      <c r="F2" s="383"/>
      <c r="G2" s="383"/>
      <c r="H2" s="383"/>
      <c r="I2" s="383"/>
      <c r="J2" s="383"/>
      <c r="K2" s="383"/>
      <c r="L2" s="383"/>
    </row>
    <row r="3" spans="3:12" ht="23.4" x14ac:dyDescent="0.45">
      <c r="C3" s="383" t="s">
        <v>1027</v>
      </c>
      <c r="D3" s="383"/>
      <c r="E3" s="383"/>
      <c r="F3" s="383"/>
      <c r="G3" s="383"/>
      <c r="H3" s="383"/>
      <c r="I3" s="383"/>
      <c r="J3" s="383"/>
      <c r="K3" s="383"/>
      <c r="L3" s="38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abSelected="1" zoomScaleNormal="100" zoomScaleSheetLayoutView="75" workbookViewId="0">
      <selection activeCell="N11" sqref="N11"/>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3:10" ht="23.4" x14ac:dyDescent="0.45">
      <c r="C1" s="384" t="str">
        <f>"OBRA: " &amp; UPPER(Obra)</f>
        <v>OBRA: “ILUMINACIÓN RUTA PROVINCIAL N°155 DESDE CALLE FRIAS HASTA HIPOLITO YRIGOYEN".</v>
      </c>
      <c r="D1" s="384"/>
      <c r="E1" s="384"/>
      <c r="F1" s="384"/>
      <c r="G1" s="384"/>
      <c r="H1" s="384"/>
      <c r="I1" s="384"/>
      <c r="J1" s="384"/>
    </row>
    <row r="2" spans="3:10" ht="23.4" x14ac:dyDescent="0.45">
      <c r="C2" s="383" t="s">
        <v>1028</v>
      </c>
      <c r="D2" s="383"/>
      <c r="E2" s="383"/>
      <c r="F2" s="383"/>
      <c r="G2" s="383"/>
      <c r="H2" s="383"/>
      <c r="I2" s="383"/>
      <c r="J2" s="383"/>
    </row>
    <row r="3" spans="3:10" ht="23.4" x14ac:dyDescent="0.45">
      <c r="C3" s="383" t="s">
        <v>1029</v>
      </c>
      <c r="D3" s="383"/>
      <c r="E3" s="383"/>
      <c r="F3" s="383"/>
      <c r="G3" s="383"/>
      <c r="H3" s="383"/>
      <c r="I3" s="383"/>
      <c r="J3" s="38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43"/>
  <sheetViews>
    <sheetView showZeros="0" topLeftCell="A22" workbookViewId="0">
      <selection activeCell="A21" sqref="A12:B21"/>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6" width="11.44140625" style="2"/>
    <col min="7" max="7" width="12.88671875" style="2" bestFit="1" customWidth="1"/>
    <col min="8" max="16384" width="11.44140625" style="2"/>
  </cols>
  <sheetData>
    <row r="1" spans="1:7" s="5" customFormat="1" ht="20.100000000000001" customHeight="1" x14ac:dyDescent="0.25">
      <c r="A1" s="3" t="s">
        <v>11</v>
      </c>
      <c r="B1" s="3" t="str">
        <f>Comitente</f>
        <v>DIRECCIÓN DE RECURSOS ENERGETICOS</v>
      </c>
      <c r="E1" s="4"/>
    </row>
    <row r="2" spans="1:7" s="6" customFormat="1" ht="20.100000000000001" customHeight="1" x14ac:dyDescent="0.25">
      <c r="A2" s="13" t="s">
        <v>12</v>
      </c>
      <c r="B2" s="13" t="str">
        <f>Obra</f>
        <v>“ILUMINACIÓN RUTA PROVINCIAL N°155 DESDE CALLE FRIAS HASTA HIPOLITO YRIGOYEN".</v>
      </c>
    </row>
    <row r="3" spans="1:7" s="6" customFormat="1" ht="20.100000000000001" customHeight="1" x14ac:dyDescent="0.25">
      <c r="A3" s="13" t="s">
        <v>16</v>
      </c>
      <c r="B3" s="13" t="str">
        <f>Ubicación</f>
        <v>RAWSON-POCITO</v>
      </c>
    </row>
    <row r="4" spans="1:7" s="6" customFormat="1" ht="20.100000000000001" customHeight="1" x14ac:dyDescent="0.25">
      <c r="A4" s="13" t="s">
        <v>15</v>
      </c>
      <c r="B4" s="14" t="str">
        <f>Licitación_N°</f>
        <v>03/22</v>
      </c>
    </row>
    <row r="5" spans="1:7" s="6" customFormat="1" ht="20.100000000000001" customHeight="1" x14ac:dyDescent="0.25">
      <c r="A5" s="13" t="s">
        <v>13</v>
      </c>
      <c r="B5" s="13">
        <f>Contratista</f>
        <v>0</v>
      </c>
    </row>
    <row r="6" spans="1:7" s="5" customFormat="1" ht="20.100000000000001" customHeight="1" x14ac:dyDescent="0.25">
      <c r="A6" s="3"/>
      <c r="B6" s="3"/>
      <c r="C6" s="3"/>
      <c r="D6" s="3"/>
      <c r="E6" s="3"/>
      <c r="F6" s="3"/>
    </row>
    <row r="7" spans="1:7" ht="20.100000000000001" customHeight="1" x14ac:dyDescent="0.25">
      <c r="A7" s="387" t="s">
        <v>40</v>
      </c>
      <c r="B7" s="388"/>
      <c r="C7" s="388"/>
      <c r="D7" s="388"/>
      <c r="E7" s="389"/>
    </row>
    <row r="8" spans="1:7" ht="20.100000000000001" customHeight="1" x14ac:dyDescent="0.25">
      <c r="A8" s="390" t="s">
        <v>599</v>
      </c>
      <c r="B8" s="391"/>
      <c r="C8" s="392"/>
      <c r="D8" s="392"/>
      <c r="E8" s="393"/>
    </row>
    <row r="10" spans="1:7" ht="20.100000000000001" customHeight="1" x14ac:dyDescent="0.25">
      <c r="A10" s="385"/>
      <c r="B10" s="386"/>
      <c r="C10" s="70" t="s">
        <v>44</v>
      </c>
      <c r="D10" s="71" t="s">
        <v>41</v>
      </c>
      <c r="E10" s="71" t="s">
        <v>42</v>
      </c>
    </row>
    <row r="11" spans="1:7" ht="20.100000000000001" customHeight="1" x14ac:dyDescent="0.25">
      <c r="A11" s="394" t="s">
        <v>1016</v>
      </c>
      <c r="B11" s="395"/>
      <c r="C11" s="94">
        <f>ROUND(SUBTOTAL(9,C12:C25),2)</f>
        <v>0</v>
      </c>
      <c r="D11" s="16">
        <f>SUBTOTAL(9,D12:D25)</f>
        <v>0</v>
      </c>
      <c r="E11" s="12"/>
      <c r="G11" s="328"/>
    </row>
    <row r="12" spans="1:7" ht="20.100000000000001" customHeight="1" x14ac:dyDescent="0.25">
      <c r="A12" s="126"/>
      <c r="B12" s="127"/>
      <c r="C12" s="128"/>
      <c r="D12" s="15"/>
      <c r="E12" s="15"/>
      <c r="G12" s="327"/>
    </row>
    <row r="13" spans="1:7" ht="20.100000000000001" customHeight="1" x14ac:dyDescent="0.25">
      <c r="A13" s="126"/>
      <c r="B13" s="127"/>
      <c r="C13" s="128"/>
      <c r="D13" s="15"/>
      <c r="E13" s="15"/>
    </row>
    <row r="14" spans="1:7" ht="20.100000000000001" customHeight="1" x14ac:dyDescent="0.25">
      <c r="A14" s="126"/>
      <c r="B14" s="127"/>
      <c r="C14" s="128"/>
      <c r="D14" s="15"/>
      <c r="E14" s="15"/>
    </row>
    <row r="15" spans="1:7" ht="20.100000000000001" customHeight="1" x14ac:dyDescent="0.25">
      <c r="A15" s="126"/>
      <c r="B15" s="127"/>
      <c r="C15" s="128"/>
      <c r="D15" s="15"/>
      <c r="E15" s="15"/>
    </row>
    <row r="16" spans="1:7" ht="20.100000000000001" customHeight="1" x14ac:dyDescent="0.25">
      <c r="A16" s="126"/>
      <c r="B16" s="127"/>
      <c r="C16" s="128"/>
      <c r="D16" s="15"/>
      <c r="E16" s="15"/>
    </row>
    <row r="17" spans="1:5" ht="20.100000000000001" customHeight="1" x14ac:dyDescent="0.25">
      <c r="A17" s="126"/>
      <c r="B17" s="127"/>
      <c r="C17" s="128"/>
      <c r="D17" s="15"/>
      <c r="E17" s="15"/>
    </row>
    <row r="18" spans="1:5" ht="20.100000000000001" customHeight="1" x14ac:dyDescent="0.25">
      <c r="A18" s="385"/>
      <c r="B18" s="386"/>
      <c r="C18" s="95"/>
      <c r="D18" s="15">
        <f t="shared" ref="D18:D19" si="0">IFERROR(C18/GG_Obra,0)</f>
        <v>0</v>
      </c>
      <c r="E18" s="15">
        <f t="shared" ref="E18:E19" si="1">IFERROR(C18/Gastos_Generales_Pesos,0)</f>
        <v>0</v>
      </c>
    </row>
    <row r="19" spans="1:5" ht="20.100000000000001" customHeight="1" x14ac:dyDescent="0.25">
      <c r="A19" s="385"/>
      <c r="B19" s="386"/>
      <c r="C19" s="95"/>
      <c r="D19" s="15">
        <f t="shared" si="0"/>
        <v>0</v>
      </c>
      <c r="E19" s="15">
        <f t="shared" si="1"/>
        <v>0</v>
      </c>
    </row>
    <row r="20" spans="1:5" ht="20.100000000000001" customHeight="1" x14ac:dyDescent="0.25">
      <c r="A20" s="385"/>
      <c r="B20" s="386"/>
      <c r="C20" s="95"/>
      <c r="D20" s="15">
        <f t="shared" ref="D20:D25" si="2">IFERROR(C20/GG_Obra,0)</f>
        <v>0</v>
      </c>
      <c r="E20" s="15">
        <f t="shared" ref="E20:E25" si="3">IFERROR(C20/Gastos_Generales_Pesos,0)</f>
        <v>0</v>
      </c>
    </row>
    <row r="21" spans="1:5" ht="20.100000000000001" customHeight="1" x14ac:dyDescent="0.25">
      <c r="A21" s="385"/>
      <c r="B21" s="386"/>
      <c r="C21" s="95"/>
      <c r="D21" s="15">
        <f t="shared" si="2"/>
        <v>0</v>
      </c>
      <c r="E21" s="15">
        <f t="shared" si="3"/>
        <v>0</v>
      </c>
    </row>
    <row r="22" spans="1:5" ht="20.100000000000001" customHeight="1" x14ac:dyDescent="0.25">
      <c r="A22" s="385"/>
      <c r="B22" s="386"/>
      <c r="C22" s="95"/>
      <c r="D22" s="15">
        <f t="shared" si="2"/>
        <v>0</v>
      </c>
      <c r="E22" s="15">
        <f t="shared" si="3"/>
        <v>0</v>
      </c>
    </row>
    <row r="23" spans="1:5" ht="20.100000000000001" customHeight="1" x14ac:dyDescent="0.25">
      <c r="A23" s="385"/>
      <c r="B23" s="386"/>
      <c r="C23" s="95"/>
      <c r="D23" s="15">
        <f t="shared" si="2"/>
        <v>0</v>
      </c>
      <c r="E23" s="15">
        <f t="shared" si="3"/>
        <v>0</v>
      </c>
    </row>
    <row r="24" spans="1:5" ht="20.100000000000001" customHeight="1" x14ac:dyDescent="0.25">
      <c r="A24" s="385"/>
      <c r="B24" s="386"/>
      <c r="C24" s="95"/>
      <c r="D24" s="15">
        <f t="shared" si="2"/>
        <v>0</v>
      </c>
      <c r="E24" s="15">
        <f t="shared" si="3"/>
        <v>0</v>
      </c>
    </row>
    <row r="25" spans="1:5" ht="20.100000000000001" customHeight="1" x14ac:dyDescent="0.25">
      <c r="A25" s="385"/>
      <c r="B25" s="386"/>
      <c r="C25" s="95"/>
      <c r="D25" s="15">
        <f t="shared" si="2"/>
        <v>0</v>
      </c>
      <c r="E25" s="15">
        <f t="shared" si="3"/>
        <v>0</v>
      </c>
    </row>
    <row r="26" spans="1:5" ht="20.100000000000001" customHeight="1" x14ac:dyDescent="0.25">
      <c r="A26" s="72"/>
      <c r="B26" s="5"/>
      <c r="C26" s="5"/>
      <c r="D26" s="5"/>
      <c r="E26" s="73"/>
    </row>
    <row r="27" spans="1:5" ht="20.100000000000001" customHeight="1" x14ac:dyDescent="0.25">
      <c r="A27" s="394" t="s">
        <v>43</v>
      </c>
      <c r="B27" s="395"/>
      <c r="C27" s="94">
        <f>ROUND(SUBTOTAL(9,C28:C37),2)</f>
        <v>0</v>
      </c>
      <c r="D27" s="67">
        <f>SUBTOTAL(9,D28:D44)</f>
        <v>0</v>
      </c>
      <c r="E27" s="73"/>
    </row>
    <row r="28" spans="1:5" ht="20.100000000000001" customHeight="1" x14ac:dyDescent="0.25">
      <c r="A28" s="122"/>
      <c r="B28" s="123"/>
      <c r="C28" s="124"/>
      <c r="D28" s="15"/>
      <c r="E28" s="15"/>
    </row>
    <row r="29" spans="1:5" ht="20.100000000000001" customHeight="1" x14ac:dyDescent="0.25">
      <c r="A29" s="122"/>
      <c r="B29" s="123"/>
      <c r="C29" s="124"/>
      <c r="D29" s="15">
        <f t="shared" ref="D29:D37" si="4">IFERROR(C29/GG_Empresa,0)</f>
        <v>0</v>
      </c>
      <c r="E29" s="15">
        <f t="shared" ref="E29:E37" si="5">IFERROR(C29/Gastos_Generales_Pesos,0)</f>
        <v>0</v>
      </c>
    </row>
    <row r="30" spans="1:5" ht="20.100000000000001" customHeight="1" x14ac:dyDescent="0.25">
      <c r="A30" s="122"/>
      <c r="B30" s="123"/>
      <c r="C30" s="124"/>
      <c r="D30" s="15">
        <f t="shared" si="4"/>
        <v>0</v>
      </c>
      <c r="E30" s="15">
        <f t="shared" si="5"/>
        <v>0</v>
      </c>
    </row>
    <row r="31" spans="1:5" ht="20.100000000000001" customHeight="1" x14ac:dyDescent="0.25">
      <c r="A31" s="122"/>
      <c r="B31" s="125"/>
      <c r="C31" s="124"/>
      <c r="D31" s="15">
        <f t="shared" si="4"/>
        <v>0</v>
      </c>
      <c r="E31" s="15">
        <f t="shared" si="5"/>
        <v>0</v>
      </c>
    </row>
    <row r="32" spans="1:5" ht="20.100000000000001" customHeight="1" x14ac:dyDescent="0.25">
      <c r="A32" s="122"/>
      <c r="B32" s="125"/>
      <c r="C32" s="124"/>
      <c r="D32" s="15">
        <f t="shared" si="4"/>
        <v>0</v>
      </c>
      <c r="E32" s="15">
        <f t="shared" si="5"/>
        <v>0</v>
      </c>
    </row>
    <row r="33" spans="1:5" ht="20.100000000000001" customHeight="1" x14ac:dyDescent="0.25">
      <c r="A33" s="122"/>
      <c r="B33" s="125"/>
      <c r="C33" s="124"/>
      <c r="D33" s="15">
        <f t="shared" si="4"/>
        <v>0</v>
      </c>
      <c r="E33" s="15">
        <f t="shared" si="5"/>
        <v>0</v>
      </c>
    </row>
    <row r="34" spans="1:5" ht="20.100000000000001" customHeight="1" x14ac:dyDescent="0.25">
      <c r="A34" s="122"/>
      <c r="B34" s="125"/>
      <c r="C34" s="124"/>
      <c r="D34" s="15">
        <f t="shared" ref="D34:D36" si="6">IFERROR(C34/GG_Empresa,0)</f>
        <v>0</v>
      </c>
      <c r="E34" s="15">
        <f t="shared" ref="E34:E36" si="7">IFERROR(C34/Gastos_Generales_Pesos,0)</f>
        <v>0</v>
      </c>
    </row>
    <row r="35" spans="1:5" ht="20.100000000000001" customHeight="1" x14ac:dyDescent="0.25">
      <c r="A35" s="122"/>
      <c r="B35" s="125"/>
      <c r="C35" s="124"/>
      <c r="D35" s="15">
        <f t="shared" si="6"/>
        <v>0</v>
      </c>
      <c r="E35" s="15">
        <f t="shared" si="7"/>
        <v>0</v>
      </c>
    </row>
    <row r="36" spans="1:5" ht="20.100000000000001" customHeight="1" x14ac:dyDescent="0.25">
      <c r="A36" s="122"/>
      <c r="B36" s="125"/>
      <c r="C36" s="124"/>
      <c r="D36" s="15">
        <f t="shared" si="6"/>
        <v>0</v>
      </c>
      <c r="E36" s="15">
        <f t="shared" si="7"/>
        <v>0</v>
      </c>
    </row>
    <row r="37" spans="1:5" ht="20.100000000000001" customHeight="1" x14ac:dyDescent="0.25">
      <c r="A37" s="122"/>
      <c r="B37" s="125"/>
      <c r="C37" s="124"/>
      <c r="D37" s="15">
        <f t="shared" si="4"/>
        <v>0</v>
      </c>
      <c r="E37" s="15">
        <f t="shared" si="5"/>
        <v>0</v>
      </c>
    </row>
    <row r="38" spans="1:5" ht="20.100000000000001" customHeight="1" x14ac:dyDescent="0.25">
      <c r="A38" s="72"/>
      <c r="B38" s="5"/>
      <c r="C38" s="5"/>
      <c r="D38" s="5"/>
      <c r="E38" s="73"/>
    </row>
    <row r="39" spans="1:5" ht="20.100000000000001" customHeight="1" x14ac:dyDescent="0.25">
      <c r="A39" s="394" t="s">
        <v>600</v>
      </c>
      <c r="B39" s="395"/>
      <c r="C39" s="94">
        <f>ROUND(SUBTOTAL(9,C11:C37),2)</f>
        <v>0</v>
      </c>
      <c r="D39" s="74"/>
      <c r="E39" s="75">
        <f>SUBTOTAL(9,E11:E37)</f>
        <v>0</v>
      </c>
    </row>
    <row r="40" spans="1:5" ht="20.100000000000001" customHeight="1" x14ac:dyDescent="0.25">
      <c r="E40" s="68"/>
    </row>
    <row r="41" spans="1:5" ht="20.100000000000001" customHeight="1" x14ac:dyDescent="0.25">
      <c r="C41" s="326"/>
      <c r="D41" s="69"/>
    </row>
    <row r="42" spans="1:5" ht="20.100000000000001" customHeight="1" x14ac:dyDescent="0.25">
      <c r="C42" s="7"/>
    </row>
    <row r="43" spans="1:5" ht="20.100000000000001" customHeight="1" x14ac:dyDescent="0.25">
      <c r="C43" s="327"/>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Test</cp:lastModifiedBy>
  <cp:lastPrinted>2022-08-05T10:45:53Z</cp:lastPrinted>
  <dcterms:created xsi:type="dcterms:W3CDTF">2016-09-02T20:54:46Z</dcterms:created>
  <dcterms:modified xsi:type="dcterms:W3CDTF">2022-09-22T11:56:48Z</dcterms:modified>
</cp:coreProperties>
</file>