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1-Lic-Concursos-Contrataciones Directas\Lic Pub-Conj 1al 4\Prensa Web\"/>
    </mc:Choice>
  </mc:AlternateContent>
  <bookViews>
    <workbookView xWindow="0" yWindow="0" windowWidth="25455" windowHeight="10290" tabRatio="855" activeTab="3"/>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8"/>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AP!$H$1:$H$849</definedName>
    <definedName name="_xlnm._FilterDatabase" localSheetId="3" hidden="1">CyP!$A$1:$A$224</definedName>
    <definedName name="_xlnm._FilterDatabase" localSheetId="2" hidden="1">Datos!#REF!</definedName>
    <definedName name="_xlnm._FilterDatabase" localSheetId="10" hidden="1">Indices!$B$1:$D$969</definedName>
    <definedName name="_xlnm._FilterDatabase" localSheetId="5" hidden="1">PTyCI!$D$1:$D$45</definedName>
    <definedName name="Anticipo_Financiero">Datos!$B$8</definedName>
    <definedName name="_xlnm.Print_Area" localSheetId="4">AP!$A$1:$G$898</definedName>
    <definedName name="_xlnm.Print_Area" localSheetId="3">CyP!$A$18:$I$224</definedName>
    <definedName name="_xlnm.Print_Area" localSheetId="2">Datos!$A$1:$I$48</definedName>
    <definedName name="_xlnm.Print_Area" localSheetId="5">PTyCI!$A$13:$K$42</definedName>
    <definedName name="Beneficio">Datos!$B$15</definedName>
    <definedName name="Coeficiente_Paso">Datos!$B$18</definedName>
    <definedName name="Comitente">Datos!$B$2</definedName>
    <definedName name="Contratista">Datos!$B$13</definedName>
    <definedName name="Costo_Obra">CyP!$F$213</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CyP!$H$213</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Códigos'!$G:$I</definedName>
    <definedName name="Tabla_NumeroItem">Datos!$L:$R</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62913"/>
</workbook>
</file>

<file path=xl/calcChain.xml><?xml version="1.0" encoding="utf-8"?>
<calcChain xmlns="http://schemas.openxmlformats.org/spreadsheetml/2006/main">
  <c r="M33" i="15" l="1"/>
  <c r="M34" i="15"/>
  <c r="M35" i="15"/>
  <c r="M36" i="15"/>
  <c r="M37" i="15"/>
  <c r="M38" i="15"/>
  <c r="M39" i="15"/>
  <c r="M40" i="15"/>
  <c r="M41" i="15"/>
  <c r="M42" i="15"/>
  <c r="L39" i="15"/>
  <c r="R31" i="15"/>
  <c r="L32" i="15"/>
  <c r="R36" i="15"/>
  <c r="B36" i="15"/>
  <c r="O25" i="15"/>
  <c r="P33" i="15"/>
  <c r="P34" i="15"/>
  <c r="P35" i="15" s="1"/>
  <c r="Q33" i="15"/>
  <c r="Q34" i="15"/>
  <c r="Q35" i="15" s="1"/>
  <c r="Q36" i="15" s="1"/>
  <c r="Q37" i="15" s="1"/>
  <c r="Q38" i="15" s="1"/>
  <c r="Q39" i="15" s="1"/>
  <c r="Q40" i="15" s="1"/>
  <c r="Q41" i="15" s="1"/>
  <c r="Q42" i="15" s="1"/>
  <c r="Q43" i="15"/>
  <c r="Q44" i="15"/>
  <c r="Q45" i="15"/>
  <c r="Q46" i="15"/>
  <c r="R33" i="15"/>
  <c r="R34" i="15"/>
  <c r="R35" i="15"/>
  <c r="R37" i="15"/>
  <c r="R38" i="15"/>
  <c r="R39" i="15"/>
  <c r="R40" i="15"/>
  <c r="R41" i="15"/>
  <c r="R42" i="15"/>
  <c r="R43" i="15"/>
  <c r="R44" i="15"/>
  <c r="R45" i="15"/>
  <c r="R46" i="15"/>
  <c r="P36" i="15" l="1"/>
  <c r="P37" i="15" s="1"/>
  <c r="P38" i="15" s="1"/>
  <c r="P39" i="15" s="1"/>
  <c r="P40" i="15" s="1"/>
  <c r="P41" i="15" s="1"/>
  <c r="P42" i="15" s="1"/>
  <c r="P43" i="15" s="1"/>
  <c r="P44" i="15" s="1"/>
  <c r="P45" i="15" s="1"/>
  <c r="P46" i="15" s="1"/>
  <c r="B33" i="15"/>
  <c r="C33" i="15"/>
  <c r="A34" i="2" l="1"/>
  <c r="A29" i="9" s="1"/>
  <c r="A33" i="2"/>
  <c r="A28" i="9" s="1"/>
  <c r="A898" i="6" l="1"/>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G890" i="6"/>
  <c r="F890" i="6"/>
  <c r="D890" i="6"/>
  <c r="B890" i="6"/>
  <c r="A890" i="6"/>
  <c r="F889" i="6"/>
  <c r="G889" i="6" s="1"/>
  <c r="D889" i="6"/>
  <c r="B889" i="6"/>
  <c r="A889" i="6"/>
  <c r="G888" i="6"/>
  <c r="F888" i="6"/>
  <c r="D888" i="6"/>
  <c r="B888" i="6"/>
  <c r="A888" i="6"/>
  <c r="F887" i="6"/>
  <c r="G887" i="6" s="1"/>
  <c r="D887" i="6"/>
  <c r="B887" i="6"/>
  <c r="A887"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7" i="6"/>
  <c r="G877" i="6" s="1"/>
  <c r="D877" i="6"/>
  <c r="B877" i="6"/>
  <c r="A877" i="6"/>
  <c r="F874" i="6"/>
  <c r="G874" i="6" s="1"/>
  <c r="D874" i="6"/>
  <c r="B874" i="6"/>
  <c r="A874" i="6"/>
  <c r="F873" i="6"/>
  <c r="G873" i="6" s="1"/>
  <c r="D873" i="6"/>
  <c r="B873" i="6"/>
  <c r="A873" i="6"/>
  <c r="F872" i="6"/>
  <c r="G872" i="6" s="1"/>
  <c r="D872" i="6"/>
  <c r="B872" i="6"/>
  <c r="A872" i="6"/>
  <c r="F871" i="6"/>
  <c r="G871" i="6" s="1"/>
  <c r="D871" i="6"/>
  <c r="B871" i="6"/>
  <c r="A871" i="6"/>
  <c r="G870" i="6"/>
  <c r="F870" i="6"/>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F861" i="6"/>
  <c r="G861" i="6" s="1"/>
  <c r="D861" i="6"/>
  <c r="B861" i="6"/>
  <c r="A861" i="6"/>
  <c r="B855" i="6"/>
  <c r="B854" i="6"/>
  <c r="G853" i="6"/>
  <c r="B853" i="6"/>
  <c r="B852" i="6"/>
  <c r="B851" i="6"/>
  <c r="G896" i="6" l="1"/>
  <c r="G875" i="6"/>
  <c r="G885" i="6"/>
  <c r="A32" i="2"/>
  <c r="A27" i="9" s="1"/>
  <c r="G898" i="6" l="1"/>
  <c r="E32" i="2"/>
  <c r="H53" i="15"/>
  <c r="I50" i="15" l="1"/>
  <c r="I51" i="15" s="1"/>
  <c r="B756" i="6" l="1"/>
  <c r="B106" i="6"/>
  <c r="H1" i="6"/>
  <c r="A19" i="2"/>
  <c r="R27" i="15"/>
  <c r="R26" i="15"/>
  <c r="E19" i="2" l="1"/>
  <c r="A14" i="9"/>
  <c r="A26" i="2"/>
  <c r="B806" i="6" l="1"/>
  <c r="B706" i="6"/>
  <c r="B656" i="6"/>
  <c r="B606" i="6"/>
  <c r="B556" i="6"/>
  <c r="B506" i="6"/>
  <c r="B456" i="6"/>
  <c r="B406" i="6"/>
  <c r="B356" i="6"/>
  <c r="B306" i="6"/>
  <c r="B256" i="6"/>
  <c r="B206" i="6"/>
  <c r="B156" i="6"/>
  <c r="B56" i="6"/>
  <c r="B6" i="6"/>
  <c r="G4" i="6"/>
  <c r="R25" i="15"/>
  <c r="R48" i="15" l="1"/>
  <c r="R47" i="15"/>
  <c r="R32" i="15"/>
  <c r="R30" i="15"/>
  <c r="R29" i="15"/>
  <c r="R28" i="15"/>
  <c r="F846" i="6" l="1"/>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C36" i="8"/>
  <c r="C11" i="8"/>
  <c r="C75" i="8" l="1"/>
  <c r="G97" i="6"/>
  <c r="G147" i="6"/>
  <c r="G326" i="6"/>
  <c r="G426" i="6"/>
  <c r="G797" i="6"/>
  <c r="G697" i="6"/>
  <c r="G747" i="6"/>
  <c r="G847" i="6"/>
  <c r="G86" i="6"/>
  <c r="G336" i="6"/>
  <c r="G536" i="6"/>
  <c r="G736" i="6"/>
  <c r="G836" i="6"/>
  <c r="G247" i="6"/>
  <c r="G647" i="6"/>
  <c r="G297" i="6"/>
  <c r="G397" i="6"/>
  <c r="G447" i="6"/>
  <c r="G497" i="6"/>
  <c r="G597" i="6"/>
  <c r="G786" i="6"/>
  <c r="G347" i="6"/>
  <c r="G197" i="6"/>
  <c r="G547" i="6"/>
  <c r="G586" i="6"/>
  <c r="G526" i="6"/>
  <c r="G576" i="6"/>
  <c r="G686" i="6"/>
  <c r="G626" i="6"/>
  <c r="G636" i="6"/>
  <c r="G676" i="6"/>
  <c r="G726" i="6"/>
  <c r="G776" i="6"/>
  <c r="G826" i="6"/>
  <c r="G476" i="6"/>
  <c r="G486" i="6"/>
  <c r="G436" i="6"/>
  <c r="G376" i="6"/>
  <c r="G386" i="6"/>
  <c r="G276" i="6"/>
  <c r="G286" i="6"/>
  <c r="G236" i="6"/>
  <c r="G226" i="6"/>
  <c r="G176" i="6"/>
  <c r="G186" i="6"/>
  <c r="G126" i="6"/>
  <c r="G136" i="6"/>
  <c r="G76" i="6"/>
  <c r="G799" i="6" l="1"/>
  <c r="G349" i="6"/>
  <c r="G99" i="6"/>
  <c r="G849" i="6"/>
  <c r="G449" i="6"/>
  <c r="G749" i="6"/>
  <c r="G649" i="6"/>
  <c r="G149" i="6"/>
  <c r="G599" i="6"/>
  <c r="G199" i="6"/>
  <c r="G299" i="6"/>
  <c r="G249" i="6"/>
  <c r="G399" i="6"/>
  <c r="G499" i="6"/>
  <c r="G549" i="6"/>
  <c r="G699" i="6"/>
  <c r="C1" i="5" l="1"/>
  <c r="C3"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220" i="2" l="1"/>
  <c r="E219" i="2"/>
  <c r="B219" i="2" s="1"/>
  <c r="E217" i="2"/>
  <c r="B217" i="2" s="1"/>
  <c r="C10" i="2"/>
  <c r="C9" i="2"/>
  <c r="C8" i="2"/>
  <c r="C7" i="2"/>
  <c r="C6" i="2"/>
  <c r="C5" i="2"/>
  <c r="C4" i="2"/>
  <c r="C3" i="2"/>
  <c r="C2" i="2"/>
  <c r="C1"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B4" i="6"/>
  <c r="B3" i="6"/>
  <c r="B2" i="6"/>
  <c r="G36" i="6" l="1"/>
  <c r="G47" i="6"/>
  <c r="G26" i="6"/>
  <c r="G49" i="6" l="1"/>
  <c r="B1" i="8" l="1"/>
  <c r="G3" i="12" l="1"/>
  <c r="G5" i="12" l="1"/>
  <c r="G8" i="12"/>
  <c r="G10" i="12"/>
  <c r="G6" i="12"/>
  <c r="G9" i="12"/>
  <c r="G4" i="12"/>
  <c r="G7" i="12"/>
  <c r="G252" i="12"/>
  <c r="G256" i="12" s="1"/>
  <c r="G245" i="12"/>
  <c r="G249" i="12" s="1"/>
  <c r="G239" i="12"/>
  <c r="G240" i="12" s="1"/>
  <c r="G228" i="12"/>
  <c r="G236" i="12" s="1"/>
  <c r="G222" i="12"/>
  <c r="G215" i="12"/>
  <c r="G220" i="12" s="1"/>
  <c r="G186" i="12"/>
  <c r="G208" i="12" s="1"/>
  <c r="G178" i="12"/>
  <c r="G183" i="12" s="1"/>
  <c r="G166" i="12"/>
  <c r="G174" i="12" s="1"/>
  <c r="G154" i="12"/>
  <c r="G163" i="12" s="1"/>
  <c r="G139" i="12"/>
  <c r="G147" i="12" s="1"/>
  <c r="G134" i="12"/>
  <c r="G135" i="12" s="1"/>
  <c r="G118" i="12"/>
  <c r="G129" i="12" s="1"/>
  <c r="G109" i="12"/>
  <c r="G114" i="12" s="1"/>
  <c r="G101" i="12"/>
  <c r="G104" i="12" s="1"/>
  <c r="G91" i="12"/>
  <c r="G98" i="12" s="1"/>
  <c r="G86" i="12"/>
  <c r="G88" i="12" s="1"/>
  <c r="G79" i="12"/>
  <c r="G83" i="12" s="1"/>
  <c r="G72" i="12"/>
  <c r="G76" i="12" s="1"/>
  <c r="G54" i="12"/>
  <c r="G65" i="12" s="1"/>
  <c r="G41" i="12"/>
  <c r="G48" i="12" s="1"/>
  <c r="G26" i="12"/>
  <c r="G30" i="12" s="1"/>
  <c r="G19" i="12"/>
  <c r="G23" i="12" s="1"/>
  <c r="G13" i="12"/>
  <c r="G22" i="12" l="1"/>
  <c r="G97" i="12"/>
  <c r="G47" i="12"/>
  <c r="G73" i="12"/>
  <c r="G157" i="12"/>
  <c r="G36" i="12"/>
  <c r="G75" i="12"/>
  <c r="G160" i="12"/>
  <c r="G15" i="12"/>
  <c r="C37" i="15" s="1"/>
  <c r="G14" i="12"/>
  <c r="B38" i="15" s="1"/>
  <c r="G16" i="12"/>
  <c r="G224" i="12"/>
  <c r="G223" i="12"/>
  <c r="G219" i="12"/>
  <c r="G218" i="12"/>
  <c r="G216" i="12"/>
  <c r="G148" i="12"/>
  <c r="G50" i="12"/>
  <c r="G87" i="12"/>
  <c r="G119" i="12"/>
  <c r="G128" i="12"/>
  <c r="G140" i="12"/>
  <c r="G151" i="12"/>
  <c r="G180" i="12"/>
  <c r="G246" i="12"/>
  <c r="G28" i="12"/>
  <c r="G103" i="12"/>
  <c r="G121" i="12"/>
  <c r="G130" i="12"/>
  <c r="G142" i="12"/>
  <c r="G162" i="12"/>
  <c r="G248" i="12"/>
  <c r="G125" i="12"/>
  <c r="G42" i="12"/>
  <c r="G20" i="12"/>
  <c r="G32" i="12"/>
  <c r="G44" i="12"/>
  <c r="G81" i="12"/>
  <c r="G93" i="12"/>
  <c r="G123" i="12"/>
  <c r="G145" i="12"/>
  <c r="G155" i="12"/>
  <c r="G34" i="12"/>
  <c r="G38" i="12"/>
  <c r="G56" i="12"/>
  <c r="G60" i="12"/>
  <c r="G66" i="12"/>
  <c r="G95" i="12"/>
  <c r="G105" i="12"/>
  <c r="G111" i="12"/>
  <c r="G115" i="12"/>
  <c r="G136" i="12"/>
  <c r="G21" i="12"/>
  <c r="G27" i="12"/>
  <c r="G31" i="12"/>
  <c r="G35" i="12"/>
  <c r="G46" i="12"/>
  <c r="G51" i="12"/>
  <c r="G57" i="12"/>
  <c r="G61" i="12"/>
  <c r="G68" i="12"/>
  <c r="G74" i="12"/>
  <c r="G80" i="12"/>
  <c r="G92" i="12"/>
  <c r="G96" i="12"/>
  <c r="G102" i="12"/>
  <c r="G106" i="12"/>
  <c r="G112" i="12"/>
  <c r="G122" i="12"/>
  <c r="G126" i="12"/>
  <c r="G131" i="12"/>
  <c r="G144" i="12"/>
  <c r="G149" i="12"/>
  <c r="G156" i="12"/>
  <c r="G161" i="12"/>
  <c r="G167" i="12"/>
  <c r="G171" i="12"/>
  <c r="G175" i="12"/>
  <c r="G181" i="12"/>
  <c r="G187" i="12"/>
  <c r="G191" i="12"/>
  <c r="G198" i="12"/>
  <c r="G203" i="12"/>
  <c r="G210" i="12"/>
  <c r="G217" i="12"/>
  <c r="G229" i="12"/>
  <c r="G233" i="12"/>
  <c r="G247" i="12"/>
  <c r="G253" i="12"/>
  <c r="G168" i="12"/>
  <c r="G172" i="12"/>
  <c r="G182" i="12"/>
  <c r="G188" i="12"/>
  <c r="G192" i="12"/>
  <c r="G199" i="12"/>
  <c r="G204" i="12"/>
  <c r="G212" i="12"/>
  <c r="G230" i="12"/>
  <c r="G234" i="12"/>
  <c r="G254" i="12"/>
  <c r="G58" i="12"/>
  <c r="G62" i="12"/>
  <c r="G69" i="12"/>
  <c r="G113" i="12"/>
  <c r="G29" i="12"/>
  <c r="G33" i="12"/>
  <c r="G37" i="12"/>
  <c r="G43" i="12"/>
  <c r="G55" i="12"/>
  <c r="G59" i="12"/>
  <c r="G82" i="12"/>
  <c r="G94" i="12"/>
  <c r="G110" i="12"/>
  <c r="G120" i="12"/>
  <c r="G124" i="12"/>
  <c r="G141" i="12"/>
  <c r="G158" i="12"/>
  <c r="G169" i="12"/>
  <c r="G173" i="12"/>
  <c r="G179" i="12"/>
  <c r="G189" i="12"/>
  <c r="G196" i="12"/>
  <c r="G200" i="12"/>
  <c r="G206" i="12"/>
  <c r="G231" i="12"/>
  <c r="G235" i="12"/>
  <c r="G255" i="12"/>
  <c r="G170" i="12"/>
  <c r="G190" i="12"/>
  <c r="G197" i="12"/>
  <c r="G202" i="12"/>
  <c r="G232" i="12"/>
  <c r="C41" i="15" l="1"/>
  <c r="C38" i="15"/>
  <c r="C40" i="15"/>
  <c r="D32" i="2" s="1"/>
  <c r="C39" i="15"/>
  <c r="C26" i="15"/>
  <c r="B26" i="15"/>
  <c r="B30" i="15"/>
  <c r="B25" i="15"/>
  <c r="B43" i="15"/>
  <c r="B29" i="15"/>
  <c r="C45" i="15"/>
  <c r="B45" i="15"/>
  <c r="C27" i="15"/>
  <c r="C35" i="15"/>
  <c r="B28" i="15"/>
  <c r="B42" i="15"/>
  <c r="C34" i="15"/>
  <c r="B48" i="15"/>
  <c r="B35" i="15"/>
  <c r="C29" i="15"/>
  <c r="B46" i="15"/>
  <c r="B27" i="15"/>
  <c r="C32" i="15"/>
  <c r="B40" i="15"/>
  <c r="B32" i="2" s="1"/>
  <c r="C47" i="15"/>
  <c r="B34" i="15"/>
  <c r="C36" i="15"/>
  <c r="C44" i="15"/>
  <c r="B39" i="15"/>
  <c r="B32" i="15"/>
  <c r="B44" i="15"/>
  <c r="B31" i="15"/>
  <c r="C30" i="15"/>
  <c r="B47" i="15"/>
  <c r="C28" i="15"/>
  <c r="C43" i="15"/>
  <c r="B41" i="15"/>
  <c r="B37" i="15"/>
  <c r="C48" i="15"/>
  <c r="C31" i="15"/>
  <c r="C42" i="15"/>
  <c r="C46" i="15"/>
  <c r="C25" i="15"/>
  <c r="Q25" i="15" s="1"/>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P26" i="15" l="1"/>
  <c r="B19" i="2"/>
  <c r="M26" i="15"/>
  <c r="O26" i="15" s="1"/>
  <c r="L26" i="15"/>
  <c r="Q26" i="15"/>
  <c r="D19" i="2"/>
  <c r="Q27" i="15"/>
  <c r="Q28" i="15" s="1"/>
  <c r="Q29" i="15" s="1"/>
  <c r="Q30" i="15" s="1"/>
  <c r="Q31" i="15" s="1"/>
  <c r="M43" i="15"/>
  <c r="M44" i="15"/>
  <c r="M29" i="15"/>
  <c r="M31" i="15"/>
  <c r="M48" i="15"/>
  <c r="M28" i="15"/>
  <c r="M27" i="15"/>
  <c r="M30" i="15"/>
  <c r="M25" i="15"/>
  <c r="P25" i="15"/>
  <c r="P27" i="15" s="1"/>
  <c r="P28" i="15" s="1"/>
  <c r="P29" i="15" s="1"/>
  <c r="P30" i="15" s="1"/>
  <c r="P31" i="15" s="1"/>
  <c r="P32" i="15" s="1"/>
  <c r="L25" i="15"/>
  <c r="L27" i="15" s="1"/>
  <c r="L28" i="15" s="1"/>
  <c r="L29" i="15" s="1"/>
  <c r="L30" i="15" s="1"/>
  <c r="L31" i="15" s="1"/>
  <c r="L34" i="15" s="1"/>
  <c r="L35" i="15" s="1"/>
  <c r="L36" i="15" s="1"/>
  <c r="L37" i="15" s="1"/>
  <c r="L40" i="15" s="1"/>
  <c r="L41" i="15" s="1"/>
  <c r="L42" i="15" s="1"/>
  <c r="M47" i="15"/>
  <c r="M32" i="15"/>
  <c r="M46" i="15"/>
  <c r="M45"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5" i="9"/>
  <c r="Q32" i="15" l="1"/>
  <c r="L43" i="15"/>
  <c r="L44" i="15" s="1"/>
  <c r="L45" i="15" s="1"/>
  <c r="L46" i="15" s="1"/>
  <c r="L47" i="15" s="1"/>
  <c r="L48" i="15" s="1"/>
  <c r="O27" i="15"/>
  <c r="O28" i="15" s="1"/>
  <c r="O29" i="15" s="1"/>
  <c r="O30" i="15" s="1"/>
  <c r="O31" i="15" s="1"/>
  <c r="O32" i="15" s="1"/>
  <c r="O34" i="15" s="1"/>
  <c r="O35" i="15" s="1"/>
  <c r="O36" i="15" s="1"/>
  <c r="O37" i="15" s="1"/>
  <c r="O39" i="15" s="1"/>
  <c r="O40" i="15" s="1"/>
  <c r="O41" i="15" s="1"/>
  <c r="O42" i="15" s="1"/>
  <c r="Q47" i="15"/>
  <c r="Q48" i="15" s="1"/>
  <c r="G11" i="9"/>
  <c r="H11" i="9" s="1"/>
  <c r="I11" i="9" s="1"/>
  <c r="J11" i="9" s="1"/>
  <c r="K11" i="9" s="1"/>
  <c r="A23" i="2" l="1"/>
  <c r="A18" i="9"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A21" i="9" l="1"/>
  <c r="A27" i="2"/>
  <c r="B5" i="8"/>
  <c r="B4" i="8"/>
  <c r="B3" i="8"/>
  <c r="B2" i="8"/>
  <c r="A22" i="9" l="1"/>
  <c r="A28" i="2"/>
  <c r="C6" i="9"/>
  <c r="C4" i="9"/>
  <c r="C3" i="9"/>
  <c r="C2" i="9"/>
  <c r="C1" i="9"/>
  <c r="C5" i="9"/>
  <c r="B220" i="2"/>
  <c r="O43" i="15" l="1"/>
  <c r="A29" i="2"/>
  <c r="A23" i="9"/>
  <c r="M35" i="9"/>
  <c r="M34" i="9"/>
  <c r="M33" i="9"/>
  <c r="M32" i="9"/>
  <c r="M31" i="9"/>
  <c r="M30" i="9"/>
  <c r="M29" i="9"/>
  <c r="M26" i="9"/>
  <c r="M25" i="9"/>
  <c r="M24" i="9"/>
  <c r="M23" i="9"/>
  <c r="M22" i="9"/>
  <c r="M21" i="9"/>
  <c r="M20" i="9"/>
  <c r="M19" i="9"/>
  <c r="M18" i="9"/>
  <c r="M17" i="9"/>
  <c r="M16" i="9"/>
  <c r="O44" i="15" l="1"/>
  <c r="A24" i="9"/>
  <c r="O45" i="15" l="1"/>
  <c r="A30" i="2"/>
  <c r="O46" i="15" l="1"/>
  <c r="P47" i="15" s="1"/>
  <c r="A25" i="9"/>
  <c r="A31" i="2"/>
  <c r="O47" i="15" l="1"/>
  <c r="O48" i="15" s="1"/>
  <c r="P48" i="15"/>
  <c r="A26" i="9"/>
  <c r="A35" i="2" l="1"/>
  <c r="A30" i="9" l="1"/>
  <c r="A36" i="2"/>
  <c r="A31" i="9" l="1"/>
  <c r="A37" i="2"/>
  <c r="A32" i="9" l="1"/>
  <c r="A38" i="2"/>
  <c r="A39" i="2" l="1"/>
  <c r="A33" i="9"/>
  <c r="A34" i="9" l="1"/>
  <c r="A40" i="2"/>
  <c r="B894" i="15" l="1"/>
  <c r="B1139" i="2" l="1"/>
  <c r="B944" i="15"/>
  <c r="B1189" i="2" l="1"/>
  <c r="B994" i="15"/>
  <c r="B1239" i="2" l="1"/>
  <c r="B1044" i="15"/>
  <c r="B1289" i="2" l="1"/>
  <c r="B1094" i="15"/>
  <c r="B1339" i="2" l="1"/>
  <c r="A56" i="2" l="1"/>
  <c r="B1744" i="15"/>
  <c r="B1989" i="2" l="1"/>
  <c r="A57" i="2"/>
  <c r="B1794" i="15"/>
  <c r="A58" i="2" l="1"/>
  <c r="B1844" i="15"/>
  <c r="A59" i="2"/>
  <c r="B2039" i="2"/>
  <c r="B2089" i="2" l="1"/>
  <c r="A60" i="2" l="1"/>
  <c r="B1894" i="15"/>
  <c r="A61" i="2" l="1"/>
  <c r="B1944" i="15"/>
  <c r="B2139" i="2"/>
  <c r="A62" i="2"/>
  <c r="A63" i="2" l="1"/>
  <c r="B2189" i="2"/>
  <c r="A64" i="2" l="1"/>
  <c r="A65" i="2" l="1"/>
  <c r="A66" i="2" l="1"/>
  <c r="A67" i="2" l="1"/>
  <c r="A68" i="2" l="1"/>
  <c r="A69" i="2" l="1"/>
  <c r="A70" i="2" l="1"/>
  <c r="A71" i="2" l="1"/>
  <c r="A72" i="2" l="1"/>
  <c r="A73" i="2" l="1"/>
  <c r="A74" i="2" l="1"/>
  <c r="A75" i="2" l="1"/>
  <c r="A76" i="2" l="1"/>
  <c r="A77" i="2" l="1"/>
  <c r="A78" i="2" l="1"/>
  <c r="A79" i="2" l="1"/>
  <c r="A80" i="2" l="1"/>
  <c r="A81" i="2" l="1"/>
  <c r="A82" i="2" l="1"/>
  <c r="A83" i="2" l="1"/>
  <c r="A84" i="2" l="1"/>
  <c r="A85" i="2" l="1"/>
  <c r="A86" i="2" l="1"/>
  <c r="A87" i="2" l="1"/>
  <c r="A88" i="2" l="1"/>
  <c r="A89" i="2" l="1"/>
  <c r="A90" i="2" l="1"/>
  <c r="A91" i="2" l="1"/>
  <c r="A92" i="2" l="1"/>
  <c r="A93" i="2" l="1"/>
  <c r="A94" i="2" l="1"/>
  <c r="A95" i="2" l="1"/>
  <c r="A96" i="2" l="1"/>
  <c r="A97" i="2" l="1"/>
  <c r="A98" i="2" l="1"/>
  <c r="A99" i="2" l="1"/>
  <c r="A100" i="2" l="1"/>
  <c r="A101" i="2" l="1"/>
  <c r="A102" i="2" l="1"/>
  <c r="A103" i="2" l="1"/>
  <c r="A104" i="2" l="1"/>
  <c r="A105" i="2" l="1"/>
  <c r="A106" i="2" l="1"/>
  <c r="A107" i="2" l="1"/>
  <c r="A108" i="2" l="1"/>
  <c r="A109" i="2" l="1"/>
  <c r="A110" i="2" l="1"/>
  <c r="A111" i="2" l="1"/>
  <c r="A112" i="2" l="1"/>
  <c r="A113" i="2" l="1"/>
  <c r="A114" i="2" l="1"/>
  <c r="A115" i="2" l="1"/>
  <c r="A116" i="2" l="1"/>
  <c r="A117" i="2" l="1"/>
  <c r="A118" i="2" l="1"/>
  <c r="A119" i="2" l="1"/>
  <c r="A120" i="2" l="1"/>
  <c r="A121" i="2" l="1"/>
  <c r="A122" i="2" l="1"/>
  <c r="A123" i="2" l="1"/>
  <c r="A124" i="2" l="1"/>
  <c r="A125" i="2" l="1"/>
  <c r="A126" i="2" l="1"/>
  <c r="A127" i="2" l="1"/>
  <c r="A128" i="2" l="1"/>
  <c r="A129" i="2" l="1"/>
  <c r="A130" i="2" l="1"/>
  <c r="A131" i="2" l="1"/>
  <c r="A132" i="2" l="1"/>
  <c r="A133" i="2" l="1"/>
  <c r="A134" i="2" l="1"/>
  <c r="A135" i="2" l="1"/>
  <c r="A136" i="2" l="1"/>
  <c r="A137" i="2" l="1"/>
  <c r="A138" i="2" l="1"/>
  <c r="A139" i="2" l="1"/>
  <c r="A140" i="2" l="1"/>
  <c r="A141" i="2" l="1"/>
  <c r="A142" i="2" l="1"/>
  <c r="A143" i="2" l="1"/>
  <c r="A144" i="2" l="1"/>
  <c r="A145" i="2" l="1"/>
  <c r="A146" i="2" l="1"/>
  <c r="A147" i="2" l="1"/>
  <c r="A148" i="2" l="1"/>
  <c r="A149" i="2" l="1"/>
  <c r="A150" i="2" l="1"/>
  <c r="A151" i="2" l="1"/>
  <c r="A152" i="2" l="1"/>
  <c r="A153" i="2" l="1"/>
  <c r="A154" i="2" l="1"/>
  <c r="A155" i="2" l="1"/>
  <c r="A156" i="2" l="1"/>
  <c r="A157" i="2" l="1"/>
  <c r="A158" i="2" l="1"/>
  <c r="A159" i="2" l="1"/>
  <c r="A160" i="2" l="1"/>
  <c r="A161" i="2" l="1"/>
  <c r="A162" i="2" l="1"/>
  <c r="A163" i="2" l="1"/>
  <c r="A164" i="2" l="1"/>
  <c r="A165" i="2" l="1"/>
  <c r="A166" i="2" l="1"/>
  <c r="A167" i="2" l="1"/>
  <c r="A168" i="2" l="1"/>
  <c r="A169" i="2" l="1"/>
  <c r="A170" i="2" l="1"/>
  <c r="A171" i="2" l="1"/>
  <c r="A172" i="2" l="1"/>
  <c r="A173" i="2" l="1"/>
  <c r="A174" i="2" l="1"/>
  <c r="A175" i="2" l="1"/>
  <c r="A176" i="2" l="1"/>
  <c r="A177" i="2" l="1"/>
  <c r="A178" i="2" l="1"/>
  <c r="A179" i="2" l="1"/>
  <c r="A180" i="2" l="1"/>
  <c r="A181" i="2" l="1"/>
  <c r="A182" i="2" l="1"/>
  <c r="A183" i="2" l="1"/>
  <c r="A184" i="2" l="1"/>
  <c r="A185" i="2" l="1"/>
  <c r="A186" i="2" l="1"/>
  <c r="A187" i="2" l="1"/>
  <c r="A188" i="2" l="1"/>
  <c r="A189" i="2" l="1"/>
  <c r="A190" i="2" l="1"/>
  <c r="A191" i="2" l="1"/>
  <c r="A192" i="2" l="1"/>
  <c r="A193" i="2" l="1"/>
  <c r="A194" i="2" l="1"/>
  <c r="A195" i="2" l="1"/>
  <c r="A196" i="2" l="1"/>
  <c r="A197" i="2" l="1"/>
  <c r="A198" i="2" l="1"/>
  <c r="A199" i="2" l="1"/>
  <c r="A200" i="2" l="1"/>
  <c r="A201" i="2" l="1"/>
  <c r="A202" i="2" l="1"/>
  <c r="A203" i="2" l="1"/>
  <c r="A204" i="2" l="1"/>
  <c r="A205" i="2" l="1"/>
  <c r="A206" i="2" l="1"/>
  <c r="A207" i="2" l="1"/>
  <c r="A208" i="2" l="1"/>
  <c r="A209" i="2" l="1"/>
  <c r="A210" i="2" l="1"/>
  <c r="A211" i="2" l="1"/>
  <c r="H217" i="2" l="1"/>
  <c r="H219" i="2" l="1"/>
  <c r="H220" i="2"/>
  <c r="D6" i="6" l="1"/>
  <c r="A49" i="6"/>
  <c r="A21" i="2"/>
  <c r="H51" i="6" l="1"/>
  <c r="A16" i="9"/>
  <c r="A25" i="2"/>
  <c r="A24" i="2"/>
  <c r="A19" i="9" l="1"/>
  <c r="A20" i="9"/>
  <c r="A20" i="2"/>
  <c r="E20" i="2" l="1"/>
  <c r="A22" i="2"/>
  <c r="A15" i="9"/>
  <c r="A17" i="9" l="1"/>
  <c r="A99" i="6"/>
  <c r="H101" i="6" l="1"/>
  <c r="F20" i="2"/>
  <c r="A149" i="6"/>
  <c r="H151" i="6" s="1"/>
  <c r="A199" i="6" l="1"/>
  <c r="H201" i="6" l="1"/>
  <c r="A249" i="6" l="1"/>
  <c r="H251" i="6" l="1"/>
  <c r="A299" i="6" l="1"/>
  <c r="H301" i="6" l="1"/>
  <c r="A349" i="6" l="1"/>
  <c r="H351" i="6" l="1"/>
  <c r="A399" i="6" l="1"/>
  <c r="H401" i="6" l="1"/>
  <c r="A449" i="6" l="1"/>
  <c r="H451" i="6" l="1"/>
  <c r="A499" i="6" l="1"/>
  <c r="H501" i="6" l="1"/>
  <c r="A549" i="6" l="1"/>
  <c r="H551" i="6" l="1"/>
  <c r="A599" i="6" l="1"/>
  <c r="H601" i="6" l="1"/>
  <c r="A649" i="6" l="1"/>
  <c r="H651" i="6" l="1"/>
  <c r="A699" i="6" l="1"/>
  <c r="H701" i="6" l="1"/>
  <c r="A749" i="6" l="1"/>
  <c r="H751" i="6" l="1"/>
  <c r="A799" i="6" l="1"/>
  <c r="H801" i="6" s="1"/>
  <c r="A849" i="6" l="1"/>
  <c r="F21" i="2" l="1"/>
  <c r="F22" i="2"/>
  <c r="F24" i="2"/>
  <c r="F25" i="2"/>
  <c r="F63" i="2"/>
  <c r="F106" i="2"/>
  <c r="F153" i="2"/>
  <c r="F208" i="2"/>
  <c r="F91" i="2"/>
  <c r="F31" i="2"/>
  <c r="F111" i="2"/>
  <c r="F107" i="2"/>
  <c r="F29" i="2"/>
  <c r="F151" i="2"/>
  <c r="F100" i="2"/>
  <c r="F115" i="2"/>
  <c r="F135" i="2"/>
  <c r="F158" i="2"/>
  <c r="F86" i="2"/>
  <c r="F171" i="2"/>
  <c r="F78" i="2"/>
  <c r="F162" i="2"/>
  <c r="F57" i="2"/>
  <c r="F85" i="2"/>
  <c r="F34" i="2"/>
  <c r="F206" i="2"/>
  <c r="F70" i="2"/>
  <c r="F124" i="2"/>
  <c r="F75" i="2"/>
  <c r="F200" i="2"/>
  <c r="F189" i="2"/>
  <c r="F165" i="2"/>
  <c r="F195" i="2"/>
  <c r="F156" i="2"/>
  <c r="F170" i="2"/>
  <c r="F118" i="2"/>
  <c r="F204" i="2"/>
  <c r="F172" i="2"/>
  <c r="F76" i="2"/>
  <c r="F114" i="2"/>
  <c r="F93" i="2"/>
  <c r="F129" i="2"/>
  <c r="F155" i="2"/>
  <c r="F96" i="2"/>
  <c r="F71" i="2"/>
  <c r="F105" i="2"/>
  <c r="F103" i="2"/>
  <c r="F148" i="2"/>
  <c r="F184" i="2"/>
  <c r="F60" i="2"/>
  <c r="F108" i="2"/>
  <c r="F104" i="2"/>
  <c r="F94" i="2"/>
  <c r="F99" i="2"/>
  <c r="F84" i="2"/>
  <c r="F39" i="2"/>
  <c r="F130" i="2"/>
  <c r="F211" i="2"/>
  <c r="F67" i="2"/>
  <c r="F164" i="2"/>
  <c r="F119" i="2"/>
  <c r="F147" i="2"/>
  <c r="F127" i="2"/>
  <c r="F144" i="2"/>
  <c r="F203" i="2"/>
  <c r="F27" i="2"/>
  <c r="F102" i="2"/>
  <c r="F176" i="2"/>
  <c r="F117" i="2"/>
  <c r="F92" i="2"/>
  <c r="F194" i="2"/>
  <c r="F169" i="2"/>
  <c r="F88" i="2"/>
  <c r="F142" i="2"/>
  <c r="F81" i="2"/>
  <c r="F38" i="2"/>
  <c r="F187" i="2"/>
  <c r="F65" i="2"/>
  <c r="F97" i="2"/>
  <c r="F179" i="2"/>
  <c r="F201" i="2"/>
  <c r="F157" i="2"/>
  <c r="F61" i="2"/>
  <c r="F190" i="2"/>
  <c r="F40" i="2"/>
  <c r="F209" i="2"/>
  <c r="F138" i="2"/>
  <c r="F180" i="2"/>
  <c r="F110" i="2"/>
  <c r="F166" i="2"/>
  <c r="F87" i="2"/>
  <c r="F66" i="2"/>
  <c r="F159" i="2"/>
  <c r="F152" i="2"/>
  <c r="F145" i="2"/>
  <c r="F26" i="2"/>
  <c r="F74" i="2"/>
  <c r="F64" i="2"/>
  <c r="F128" i="2"/>
  <c r="F167" i="2"/>
  <c r="F109" i="2"/>
  <c r="F59" i="2"/>
  <c r="F36" i="2"/>
  <c r="F197" i="2"/>
  <c r="F149" i="2"/>
  <c r="F139" i="2"/>
  <c r="F56" i="2"/>
  <c r="F175" i="2"/>
  <c r="F90" i="2"/>
  <c r="F146" i="2"/>
  <c r="F199" i="2"/>
  <c r="F125" i="2"/>
  <c r="F202" i="2"/>
  <c r="F134" i="2"/>
  <c r="F126" i="2"/>
  <c r="F82" i="2"/>
  <c r="F210" i="2"/>
  <c r="F174" i="2"/>
  <c r="F62" i="2"/>
  <c r="F193" i="2"/>
  <c r="F58" i="2"/>
  <c r="F80" i="2"/>
  <c r="F183" i="2"/>
  <c r="F163" i="2"/>
  <c r="F123" i="2"/>
  <c r="F191" i="2"/>
  <c r="F95" i="2"/>
  <c r="F141" i="2"/>
  <c r="F178" i="2"/>
  <c r="F188" i="2"/>
  <c r="F37" i="2"/>
  <c r="F192" i="2"/>
  <c r="F112" i="2"/>
  <c r="F113" i="2"/>
  <c r="F198" i="2"/>
  <c r="F79" i="2"/>
  <c r="F161" i="2"/>
  <c r="F120" i="2"/>
  <c r="F35" i="2"/>
  <c r="F131" i="2"/>
  <c r="F160" i="2"/>
  <c r="F207" i="2"/>
  <c r="F136" i="2"/>
  <c r="F181" i="2"/>
  <c r="F132" i="2"/>
  <c r="F186" i="2"/>
  <c r="F182" i="2"/>
  <c r="F137" i="2"/>
  <c r="F140" i="2"/>
  <c r="F154" i="2"/>
  <c r="F98" i="2"/>
  <c r="F28" i="2"/>
  <c r="F121" i="2"/>
  <c r="F168" i="2"/>
  <c r="F68" i="2"/>
  <c r="F72" i="2"/>
  <c r="F173" i="2"/>
  <c r="F116" i="2"/>
  <c r="F83" i="2"/>
  <c r="F177" i="2"/>
  <c r="F77" i="2"/>
  <c r="F205" i="2"/>
  <c r="F89" i="2"/>
  <c r="F185" i="2"/>
  <c r="F133" i="2"/>
  <c r="F196" i="2"/>
  <c r="F101" i="2"/>
  <c r="F150" i="2"/>
  <c r="F33" i="2"/>
  <c r="F73" i="2"/>
  <c r="F30" i="2"/>
  <c r="F143" i="2"/>
  <c r="F69" i="2"/>
  <c r="F122" i="2"/>
  <c r="F23" i="2"/>
  <c r="A18" i="2"/>
  <c r="B14" i="9" l="1"/>
  <c r="B27" i="9"/>
  <c r="F18" i="2"/>
  <c r="A13" i="9"/>
  <c r="E181" i="2"/>
  <c r="E187" i="2"/>
  <c r="E18" i="2"/>
  <c r="B90" i="2" l="1"/>
  <c r="B87" i="2"/>
  <c r="B207" i="2"/>
  <c r="B131" i="2"/>
  <c r="B137" i="2"/>
  <c r="D195" i="2"/>
  <c r="B114" i="2"/>
  <c r="B25" i="2"/>
  <c r="B58" i="2"/>
  <c r="B181" i="2"/>
  <c r="B210" i="2"/>
  <c r="B176" i="2"/>
  <c r="B136" i="2"/>
  <c r="B211" i="2"/>
  <c r="B165" i="2"/>
  <c r="D93" i="2"/>
  <c r="B92" i="2"/>
  <c r="D147" i="2"/>
  <c r="D64" i="2"/>
  <c r="D143" i="2"/>
  <c r="B89" i="2"/>
  <c r="B116" i="2"/>
  <c r="D79" i="2"/>
  <c r="B118" i="2"/>
  <c r="B100" i="2"/>
  <c r="D209" i="2"/>
  <c r="B88" i="2"/>
  <c r="B110" i="2"/>
  <c r="D211" i="2"/>
  <c r="D94" i="2"/>
  <c r="B192" i="2"/>
  <c r="D99" i="2"/>
  <c r="B120" i="2"/>
  <c r="D191" i="2"/>
  <c r="D22" i="2"/>
  <c r="B33" i="2"/>
  <c r="B124" i="2"/>
  <c r="D111" i="2"/>
  <c r="B163" i="2"/>
  <c r="B161" i="2"/>
  <c r="B77" i="2"/>
  <c r="D206" i="2"/>
  <c r="D204" i="2"/>
  <c r="D72" i="2"/>
  <c r="B82" i="2"/>
  <c r="B99" i="2"/>
  <c r="D80" i="2"/>
  <c r="B85" i="2"/>
  <c r="B194" i="2"/>
  <c r="B104" i="2"/>
  <c r="D69" i="2"/>
  <c r="D30" i="2"/>
  <c r="D184" i="2"/>
  <c r="D161" i="2"/>
  <c r="B154" i="2"/>
  <c r="D155" i="2"/>
  <c r="D90" i="2"/>
  <c r="B56" i="2"/>
  <c r="D129" i="2"/>
  <c r="B106" i="2"/>
  <c r="D63" i="2"/>
  <c r="B27" i="2"/>
  <c r="B67" i="2"/>
  <c r="D185" i="2"/>
  <c r="B71" i="2"/>
  <c r="B200" i="2"/>
  <c r="D158" i="2"/>
  <c r="B75" i="2"/>
  <c r="B140" i="2"/>
  <c r="D202" i="2"/>
  <c r="B105" i="2"/>
  <c r="D126" i="2"/>
  <c r="B145" i="2"/>
  <c r="B172" i="2"/>
  <c r="B78" i="2"/>
  <c r="D68" i="2"/>
  <c r="D130" i="2"/>
  <c r="D151" i="2"/>
  <c r="B119" i="2"/>
  <c r="B127" i="2"/>
  <c r="D96" i="2"/>
  <c r="D159" i="2"/>
  <c r="B107" i="2"/>
  <c r="B146" i="2"/>
  <c r="B201" i="2"/>
  <c r="B132" i="2"/>
  <c r="B60" i="2"/>
  <c r="D86" i="2"/>
  <c r="D162" i="2"/>
  <c r="B205" i="2"/>
  <c r="B28" i="2"/>
  <c r="B186" i="2"/>
  <c r="D26" i="2"/>
  <c r="B190" i="2"/>
  <c r="B202" i="2"/>
  <c r="B66" i="2"/>
  <c r="D87" i="2"/>
  <c r="B151" i="2"/>
  <c r="D163" i="2"/>
  <c r="D100" i="2"/>
  <c r="B183" i="2"/>
  <c r="D67" i="2"/>
  <c r="B177" i="2"/>
  <c r="D29" i="2"/>
  <c r="B159" i="2"/>
  <c r="D77" i="2"/>
  <c r="B26" i="2"/>
  <c r="D135" i="2"/>
  <c r="D170" i="2"/>
  <c r="D65" i="2"/>
  <c r="D18" i="2"/>
  <c r="D59" i="2"/>
  <c r="B22" i="2"/>
  <c r="D60" i="2"/>
  <c r="B80" i="2"/>
  <c r="D160" i="2"/>
  <c r="D85" i="2"/>
  <c r="D132" i="2"/>
  <c r="B64" i="2"/>
  <c r="B57" i="2"/>
  <c r="D114" i="2"/>
  <c r="D167" i="2"/>
  <c r="B206" i="2"/>
  <c r="D198" i="2"/>
  <c r="B76" i="2"/>
  <c r="B203" i="2"/>
  <c r="B111" i="2"/>
  <c r="D36" i="2"/>
  <c r="D105" i="2"/>
  <c r="D128" i="2"/>
  <c r="D66" i="2"/>
  <c r="B158" i="2"/>
  <c r="B185" i="2"/>
  <c r="B157" i="2"/>
  <c r="B65" i="2"/>
  <c r="B170" i="2"/>
  <c r="D119" i="2"/>
  <c r="D180" i="2"/>
  <c r="B117" i="2"/>
  <c r="B38" i="2"/>
  <c r="B209" i="2"/>
  <c r="B173" i="2"/>
  <c r="D138" i="2"/>
  <c r="D136" i="2"/>
  <c r="B174" i="2"/>
  <c r="D70" i="2"/>
  <c r="D134" i="2"/>
  <c r="B36" i="2"/>
  <c r="D182" i="2"/>
  <c r="B199" i="2"/>
  <c r="D27" i="2"/>
  <c r="D25" i="2"/>
  <c r="D174" i="2"/>
  <c r="D165" i="2"/>
  <c r="B94" i="2"/>
  <c r="D56" i="2"/>
  <c r="B62" i="2"/>
  <c r="D57" i="2"/>
  <c r="B134" i="2"/>
  <c r="D156" i="2"/>
  <c r="D28" i="2"/>
  <c r="B109" i="2"/>
  <c r="B79" i="2"/>
  <c r="B97" i="2"/>
  <c r="D101" i="2"/>
  <c r="D115" i="2"/>
  <c r="D157" i="2"/>
  <c r="D168" i="2"/>
  <c r="D38" i="2"/>
  <c r="B69" i="2"/>
  <c r="D137" i="2"/>
  <c r="B103" i="2"/>
  <c r="B184" i="2"/>
  <c r="B74" i="2"/>
  <c r="D39" i="2"/>
  <c r="B138" i="2"/>
  <c r="B189" i="2"/>
  <c r="D173" i="2"/>
  <c r="B101" i="2"/>
  <c r="D122" i="2"/>
  <c r="B149" i="2"/>
  <c r="D61" i="2"/>
  <c r="D183" i="2"/>
  <c r="D178" i="2"/>
  <c r="D171" i="2"/>
  <c r="D124" i="2"/>
  <c r="B208" i="2"/>
  <c r="B96" i="2"/>
  <c r="D149" i="2"/>
  <c r="B39" i="2"/>
  <c r="B29" i="2"/>
  <c r="D75" i="2"/>
  <c r="D133" i="2"/>
  <c r="D88" i="2"/>
  <c r="D144" i="2"/>
  <c r="D20" i="2"/>
  <c r="B86" i="2"/>
  <c r="D102" i="2"/>
  <c r="D120" i="2"/>
  <c r="B73" i="2"/>
  <c r="B81" i="2"/>
  <c r="D78" i="2"/>
  <c r="B179" i="2"/>
  <c r="B70" i="2"/>
  <c r="D175" i="2"/>
  <c r="B168" i="2"/>
  <c r="B84" i="2"/>
  <c r="B167" i="2"/>
  <c r="B121" i="2"/>
  <c r="B72" i="2"/>
  <c r="D146" i="2"/>
  <c r="D81" i="2"/>
  <c r="B187" i="2"/>
  <c r="D117" i="2"/>
  <c r="D154" i="2"/>
  <c r="B31" i="2"/>
  <c r="D127" i="2"/>
  <c r="B169" i="2"/>
  <c r="D24" i="2"/>
  <c r="D190" i="2"/>
  <c r="D83" i="2"/>
  <c r="B130" i="2"/>
  <c r="D58" i="2"/>
  <c r="D164" i="2"/>
  <c r="B24" i="2"/>
  <c r="D176" i="2"/>
  <c r="D62" i="2"/>
  <c r="B108" i="2"/>
  <c r="B68" i="2"/>
  <c r="D197" i="2"/>
  <c r="D192" i="2"/>
  <c r="B142" i="2"/>
  <c r="D113" i="2"/>
  <c r="D112" i="2"/>
  <c r="B178" i="2"/>
  <c r="B162" i="2"/>
  <c r="B156" i="2"/>
  <c r="B125" i="2"/>
  <c r="B128" i="2"/>
  <c r="B126" i="2"/>
  <c r="D203" i="2"/>
  <c r="D121" i="2"/>
  <c r="B112" i="2"/>
  <c r="D150" i="2"/>
  <c r="B204" i="2"/>
  <c r="D205" i="2"/>
  <c r="D116" i="2"/>
  <c r="D123" i="2"/>
  <c r="D31" i="2"/>
  <c r="D118" i="2"/>
  <c r="D207" i="2"/>
  <c r="D97" i="2"/>
  <c r="D177" i="2"/>
  <c r="D104" i="2"/>
  <c r="D76" i="2"/>
  <c r="D201" i="2"/>
  <c r="D84" i="2"/>
  <c r="B152" i="2"/>
  <c r="B150" i="2"/>
  <c r="D110" i="2"/>
  <c r="B133" i="2"/>
  <c r="D148" i="2"/>
  <c r="D210" i="2"/>
  <c r="D140" i="2"/>
  <c r="D107" i="2"/>
  <c r="D187" i="2"/>
  <c r="D92" i="2"/>
  <c r="B196" i="2"/>
  <c r="B59" i="2"/>
  <c r="D193" i="2"/>
  <c r="D71" i="2"/>
  <c r="D131" i="2"/>
  <c r="D208" i="2"/>
  <c r="D153" i="2"/>
  <c r="B135" i="2"/>
  <c r="B30" i="2"/>
  <c r="D23" i="2"/>
  <c r="B63" i="2"/>
  <c r="B180" i="2"/>
  <c r="D95" i="2"/>
  <c r="B195" i="2"/>
  <c r="D98" i="2"/>
  <c r="B98" i="2"/>
  <c r="B122" i="2"/>
  <c r="B147" i="2"/>
  <c r="B95" i="2"/>
  <c r="D172" i="2"/>
  <c r="B193" i="2"/>
  <c r="B123" i="2"/>
  <c r="B129" i="2"/>
  <c r="D21" i="2"/>
  <c r="B143" i="2"/>
  <c r="D141" i="2"/>
  <c r="D181" i="2"/>
  <c r="B83" i="2"/>
  <c r="D189" i="2"/>
  <c r="B102" i="2"/>
  <c r="B139" i="2"/>
  <c r="B182" i="2"/>
  <c r="B155" i="2"/>
  <c r="B160" i="2"/>
  <c r="D152" i="2"/>
  <c r="B153" i="2"/>
  <c r="B40" i="2"/>
  <c r="B93" i="2"/>
  <c r="D145" i="2"/>
  <c r="D194" i="2"/>
  <c r="B61" i="2"/>
  <c r="B144" i="2"/>
  <c r="B197" i="2"/>
  <c r="D166" i="2"/>
  <c r="D40" i="2"/>
  <c r="D139" i="2"/>
  <c r="B188" i="2"/>
  <c r="D91" i="2"/>
  <c r="D82" i="2"/>
  <c r="D74" i="2"/>
  <c r="B171" i="2"/>
  <c r="D125" i="2"/>
  <c r="D186" i="2"/>
  <c r="B113" i="2"/>
  <c r="B148" i="2"/>
  <c r="D199" i="2"/>
  <c r="D89" i="2"/>
  <c r="B115" i="2"/>
  <c r="B21" i="2"/>
  <c r="D142" i="2"/>
  <c r="B35" i="2"/>
  <c r="C855" i="6" s="1"/>
  <c r="B191" i="2"/>
  <c r="B164" i="2"/>
  <c r="B175" i="2"/>
  <c r="D169" i="2"/>
  <c r="B34" i="2"/>
  <c r="B23" i="2"/>
  <c r="B166" i="2"/>
  <c r="D103" i="2"/>
  <c r="B141" i="2"/>
  <c r="B198" i="2"/>
  <c r="D33" i="2"/>
  <c r="D109" i="2"/>
  <c r="D196" i="2"/>
  <c r="D106" i="2"/>
  <c r="D179" i="2"/>
  <c r="D200" i="2"/>
  <c r="B91" i="2"/>
  <c r="B20" i="2"/>
  <c r="D188" i="2"/>
  <c r="D73" i="2"/>
  <c r="D37" i="2"/>
  <c r="G856" i="6" s="1"/>
  <c r="D108" i="2"/>
  <c r="D35" i="2"/>
  <c r="D34" i="2"/>
  <c r="B37" i="2"/>
  <c r="E35" i="2"/>
  <c r="E65" i="2"/>
  <c r="E200" i="2"/>
  <c r="E25" i="2"/>
  <c r="E119" i="2"/>
  <c r="E58" i="2"/>
  <c r="E95" i="2"/>
  <c r="E120" i="2"/>
  <c r="E66" i="2"/>
  <c r="E185" i="2"/>
  <c r="E24" i="2"/>
  <c r="E137" i="2"/>
  <c r="E103" i="2"/>
  <c r="E193" i="2"/>
  <c r="E183" i="2"/>
  <c r="E203" i="2"/>
  <c r="E194" i="2"/>
  <c r="E180" i="2"/>
  <c r="E108" i="2"/>
  <c r="E161" i="2"/>
  <c r="E29" i="2"/>
  <c r="E91" i="2"/>
  <c r="E198" i="2"/>
  <c r="E111" i="2"/>
  <c r="E122" i="2"/>
  <c r="E31" i="2"/>
  <c r="E148" i="2"/>
  <c r="E202" i="2"/>
  <c r="E68" i="2"/>
  <c r="E133" i="2"/>
  <c r="E154" i="2"/>
  <c r="E205" i="2"/>
  <c r="E109" i="2"/>
  <c r="E40" i="2"/>
  <c r="E36" i="2"/>
  <c r="E165" i="2"/>
  <c r="E89" i="2"/>
  <c r="E143" i="2"/>
  <c r="E190" i="2"/>
  <c r="E207" i="2"/>
  <c r="E149" i="2"/>
  <c r="E142" i="2"/>
  <c r="E64" i="2"/>
  <c r="E140" i="2"/>
  <c r="E209" i="2"/>
  <c r="E23" i="2"/>
  <c r="E175" i="2"/>
  <c r="E150" i="2"/>
  <c r="E77" i="2"/>
  <c r="E113" i="2"/>
  <c r="E21" i="2"/>
  <c r="E56" i="2"/>
  <c r="E131" i="2"/>
  <c r="E117" i="2"/>
  <c r="E76" i="2"/>
  <c r="E92" i="2"/>
  <c r="E162" i="2"/>
  <c r="E26" i="2"/>
  <c r="E75" i="2"/>
  <c r="E134" i="2"/>
  <c r="E210" i="2"/>
  <c r="E146" i="2"/>
  <c r="E164" i="2"/>
  <c r="E27" i="2"/>
  <c r="E87" i="2"/>
  <c r="E128" i="2"/>
  <c r="E30" i="2"/>
  <c r="E195" i="2"/>
  <c r="E147" i="2"/>
  <c r="E176" i="2"/>
  <c r="E93" i="2"/>
  <c r="E145" i="2"/>
  <c r="E33" i="2"/>
  <c r="E73" i="2"/>
  <c r="E39" i="2"/>
  <c r="E127" i="2"/>
  <c r="E106" i="2"/>
  <c r="E129" i="2"/>
  <c r="E163" i="2"/>
  <c r="E136" i="2"/>
  <c r="E82" i="2"/>
  <c r="E79" i="2"/>
  <c r="E81" i="2"/>
  <c r="E132" i="2"/>
  <c r="E101" i="2"/>
  <c r="E115" i="2"/>
  <c r="E188" i="2"/>
  <c r="E160" i="2"/>
  <c r="E99" i="2"/>
  <c r="E88" i="2"/>
  <c r="E69" i="2"/>
  <c r="E125" i="2"/>
  <c r="E112" i="2"/>
  <c r="E153" i="2"/>
  <c r="E156" i="2"/>
  <c r="E96" i="2"/>
  <c r="E62" i="2"/>
  <c r="E201" i="2"/>
  <c r="E130" i="2"/>
  <c r="E177" i="2"/>
  <c r="E211" i="2"/>
  <c r="E138" i="2"/>
  <c r="E34" i="2"/>
  <c r="E37" i="2"/>
  <c r="E116" i="2"/>
  <c r="E105" i="2"/>
  <c r="E71" i="2"/>
  <c r="E70" i="2"/>
  <c r="E63" i="2"/>
  <c r="E152" i="2"/>
  <c r="E196" i="2"/>
  <c r="E110" i="2"/>
  <c r="E151" i="2"/>
  <c r="E168" i="2"/>
  <c r="E72" i="2"/>
  <c r="E171" i="2"/>
  <c r="E83" i="2"/>
  <c r="E22" i="2"/>
  <c r="E97" i="2"/>
  <c r="E208" i="2"/>
  <c r="E78" i="2"/>
  <c r="E114" i="2"/>
  <c r="E172" i="2"/>
  <c r="A41" i="2"/>
  <c r="E90" i="2"/>
  <c r="E167" i="2"/>
  <c r="E74" i="2"/>
  <c r="B18" i="2"/>
  <c r="C106" i="6" s="1"/>
  <c r="E139" i="2"/>
  <c r="E206" i="2"/>
  <c r="E197" i="2"/>
  <c r="E173" i="2"/>
  <c r="E182" i="2"/>
  <c r="E135" i="2"/>
  <c r="E118" i="2"/>
  <c r="E189" i="2"/>
  <c r="E84" i="2"/>
  <c r="E170" i="2"/>
  <c r="E94" i="2"/>
  <c r="E159" i="2"/>
  <c r="E191" i="2"/>
  <c r="E98" i="2"/>
  <c r="E155" i="2"/>
  <c r="E38" i="2"/>
  <c r="E57" i="2"/>
  <c r="E80" i="2"/>
  <c r="E121" i="2"/>
  <c r="E166" i="2"/>
  <c r="E169" i="2"/>
  <c r="E107" i="2"/>
  <c r="E67" i="2"/>
  <c r="E199" i="2"/>
  <c r="E124" i="2"/>
  <c r="E158" i="2"/>
  <c r="E60" i="2"/>
  <c r="E174" i="2"/>
  <c r="E102" i="2"/>
  <c r="E179" i="2"/>
  <c r="E144" i="2"/>
  <c r="E186" i="2"/>
  <c r="E28" i="2"/>
  <c r="E141" i="2"/>
  <c r="E104" i="2"/>
  <c r="E157" i="2"/>
  <c r="E178" i="2"/>
  <c r="E100" i="2"/>
  <c r="E192" i="2"/>
  <c r="E126" i="2"/>
  <c r="E123" i="2"/>
  <c r="E61" i="2"/>
  <c r="E86" i="2"/>
  <c r="E85" i="2"/>
  <c r="E204" i="2"/>
  <c r="E59" i="2"/>
  <c r="E184" i="2"/>
  <c r="B28" i="9" l="1"/>
  <c r="B29" i="9"/>
  <c r="C856" i="6"/>
  <c r="B898" i="6" s="1"/>
  <c r="C757" i="6"/>
  <c r="C806" i="6"/>
  <c r="C507" i="6"/>
  <c r="C807" i="6"/>
  <c r="C756" i="6"/>
  <c r="C207" i="6"/>
  <c r="C656" i="6"/>
  <c r="C706" i="6"/>
  <c r="C607" i="6"/>
  <c r="C556" i="6"/>
  <c r="C606" i="6"/>
  <c r="C456" i="6"/>
  <c r="C506" i="6"/>
  <c r="C457" i="6"/>
  <c r="C407" i="6"/>
  <c r="C357" i="6"/>
  <c r="C157" i="6"/>
  <c r="C356" i="6"/>
  <c r="C406" i="6"/>
  <c r="C307" i="6"/>
  <c r="C256" i="6"/>
  <c r="C306" i="6"/>
  <c r="C156" i="6"/>
  <c r="C206" i="6"/>
  <c r="C107" i="6"/>
  <c r="C6" i="6"/>
  <c r="C56" i="6"/>
  <c r="C7" i="6"/>
  <c r="C57" i="6"/>
  <c r="B20" i="9"/>
  <c r="B32" i="9"/>
  <c r="B24" i="9"/>
  <c r="B19" i="9"/>
  <c r="B17" i="9"/>
  <c r="B21" i="9"/>
  <c r="B30" i="9"/>
  <c r="B34" i="9"/>
  <c r="B26" i="9"/>
  <c r="B25" i="9"/>
  <c r="B15" i="9"/>
  <c r="B23" i="9"/>
  <c r="B18" i="9"/>
  <c r="B31" i="9"/>
  <c r="B13" i="9"/>
  <c r="B16" i="9"/>
  <c r="B33" i="9"/>
  <c r="B22" i="9"/>
  <c r="B41" i="2"/>
  <c r="D41" i="2"/>
  <c r="F41" i="2"/>
  <c r="E41" i="2"/>
  <c r="B1144" i="15" l="1"/>
  <c r="A42" i="2" l="1"/>
  <c r="E42" i="2" l="1"/>
  <c r="B42" i="2"/>
  <c r="F42" i="2"/>
  <c r="B1389" i="2"/>
  <c r="D42" i="2"/>
  <c r="B1244" i="15"/>
  <c r="B1394" i="15"/>
  <c r="B1344" i="15"/>
  <c r="A49" i="2"/>
  <c r="B1689" i="2" s="1"/>
  <c r="A54" i="2"/>
  <c r="B1444" i="15"/>
  <c r="A53" i="2"/>
  <c r="F53" i="2" s="1"/>
  <c r="B1594" i="15"/>
  <c r="A44" i="2"/>
  <c r="B1294" i="15"/>
  <c r="A43" i="2"/>
  <c r="B1694" i="15"/>
  <c r="B1544" i="15"/>
  <c r="B1494" i="15"/>
  <c r="A46" i="2" l="1"/>
  <c r="D46" i="2" s="1"/>
  <c r="A50" i="2"/>
  <c r="B50" i="2" s="1"/>
  <c r="A52" i="2"/>
  <c r="B52" i="2" s="1"/>
  <c r="A45" i="2"/>
  <c r="C257" i="6" s="1"/>
  <c r="B44" i="2"/>
  <c r="D44" i="2"/>
  <c r="F44" i="2"/>
  <c r="E44" i="2"/>
  <c r="B1889" i="2"/>
  <c r="D54" i="2"/>
  <c r="E54" i="2"/>
  <c r="F54" i="2"/>
  <c r="B54" i="2"/>
  <c r="B43" i="2"/>
  <c r="F43" i="2"/>
  <c r="D43" i="2"/>
  <c r="B1439" i="2"/>
  <c r="E43" i="2"/>
  <c r="B1644" i="15"/>
  <c r="F49" i="2"/>
  <c r="A51" i="2"/>
  <c r="A55" i="2"/>
  <c r="E53" i="2"/>
  <c r="A47" i="2"/>
  <c r="A48" i="2"/>
  <c r="B1194" i="15"/>
  <c r="D53" i="2"/>
  <c r="D49" i="2"/>
  <c r="B53" i="2"/>
  <c r="D50" i="2"/>
  <c r="B49" i="2"/>
  <c r="E49" i="2"/>
  <c r="C657" i="6" l="1"/>
  <c r="B699" i="6" s="1"/>
  <c r="F50" i="2"/>
  <c r="B1739" i="2"/>
  <c r="E50" i="2"/>
  <c r="C557" i="6"/>
  <c r="B599" i="6" s="1"/>
  <c r="B1539" i="2"/>
  <c r="C707" i="6"/>
  <c r="B749" i="6" s="1"/>
  <c r="F46" i="2"/>
  <c r="E46" i="2"/>
  <c r="B46" i="2"/>
  <c r="B1489" i="2"/>
  <c r="E45" i="2"/>
  <c r="D45" i="2"/>
  <c r="F52" i="2"/>
  <c r="D52" i="2"/>
  <c r="B1839" i="2"/>
  <c r="E52" i="2"/>
  <c r="B45" i="2"/>
  <c r="F45" i="2"/>
  <c r="B1639" i="2"/>
  <c r="D48" i="2"/>
  <c r="E48" i="2"/>
  <c r="F48" i="2"/>
  <c r="B48" i="2"/>
  <c r="F55" i="2"/>
  <c r="B55" i="2"/>
  <c r="E55" i="2"/>
  <c r="D55" i="2"/>
  <c r="B1939" i="2"/>
  <c r="B47" i="2"/>
  <c r="F47" i="2"/>
  <c r="B1589" i="2"/>
  <c r="D47" i="2"/>
  <c r="E47" i="2"/>
  <c r="G107" i="6"/>
  <c r="G457" i="6"/>
  <c r="G307" i="6"/>
  <c r="B199" i="6"/>
  <c r="B799" i="6"/>
  <c r="B649" i="6"/>
  <c r="B249" i="6"/>
  <c r="G257" i="6"/>
  <c r="G757" i="6"/>
  <c r="G7" i="6"/>
  <c r="G57" i="6"/>
  <c r="G357" i="6"/>
  <c r="G507" i="6"/>
  <c r="G207" i="6"/>
  <c r="B399" i="6"/>
  <c r="B549" i="6"/>
  <c r="B99" i="6"/>
  <c r="B349" i="6"/>
  <c r="G607" i="6"/>
  <c r="G157" i="6"/>
  <c r="G807" i="6"/>
  <c r="G707" i="6"/>
  <c r="G407" i="6"/>
  <c r="B499" i="6"/>
  <c r="G557" i="6"/>
  <c r="D51" i="2"/>
  <c r="B1789" i="2"/>
  <c r="B51" i="2"/>
  <c r="F51" i="2"/>
  <c r="E51" i="2"/>
  <c r="B149" i="6"/>
  <c r="G657" i="6"/>
  <c r="B299" i="6"/>
  <c r="B49" i="6"/>
  <c r="B849" i="6"/>
  <c r="B449" i="6"/>
  <c r="F213" i="2" l="1"/>
  <c r="B14" i="15" s="1"/>
  <c r="H216" i="2" l="1"/>
  <c r="E216" i="2"/>
  <c r="B216" i="2" s="1"/>
  <c r="G109" i="2"/>
  <c r="G158" i="2"/>
  <c r="G163" i="2"/>
  <c r="G102" i="2"/>
  <c r="G115" i="2"/>
  <c r="G206" i="2"/>
  <c r="G99" i="2"/>
  <c r="G108" i="2"/>
  <c r="G60" i="2"/>
  <c r="G162" i="2"/>
  <c r="G204" i="2"/>
  <c r="G87" i="2"/>
  <c r="G121" i="2"/>
  <c r="G123" i="2"/>
  <c r="G149" i="2"/>
  <c r="G36" i="2"/>
  <c r="G56" i="2"/>
  <c r="G146" i="2"/>
  <c r="G78" i="2"/>
  <c r="G167" i="2"/>
  <c r="G97" i="2"/>
  <c r="G175" i="2"/>
  <c r="G81" i="2"/>
  <c r="G68" i="2"/>
  <c r="G59" i="2"/>
  <c r="G113" i="2"/>
  <c r="G45" i="2"/>
  <c r="G85" i="2"/>
  <c r="G82" i="2"/>
  <c r="G105" i="2"/>
  <c r="G139" i="2"/>
  <c r="G190" i="2"/>
  <c r="G38" i="2"/>
  <c r="G202" i="2"/>
  <c r="G135" i="2"/>
  <c r="G41" i="2"/>
  <c r="G147" i="2"/>
  <c r="G72" i="2"/>
  <c r="G130" i="2"/>
  <c r="G180" i="2"/>
  <c r="G131" i="2"/>
  <c r="G93" i="2"/>
  <c r="G210" i="2"/>
  <c r="G145" i="2"/>
  <c r="G173" i="2"/>
  <c r="G122" i="2"/>
  <c r="G170" i="2"/>
  <c r="G53" i="2"/>
  <c r="G132" i="2"/>
  <c r="G48" i="2"/>
  <c r="G179" i="2"/>
  <c r="G29" i="2"/>
  <c r="G63" i="2"/>
  <c r="G178" i="2"/>
  <c r="G195" i="2"/>
  <c r="G177" i="2"/>
  <c r="G83" i="2"/>
  <c r="G150" i="2"/>
  <c r="G184" i="2"/>
  <c r="G155" i="2"/>
  <c r="G43" i="2"/>
  <c r="G148" i="2"/>
  <c r="G165" i="2"/>
  <c r="G88" i="2"/>
  <c r="G191" i="2"/>
  <c r="G92" i="2"/>
  <c r="G21" i="2"/>
  <c r="G192" i="2"/>
  <c r="G49" i="2"/>
  <c r="G154" i="2"/>
  <c r="G134" i="2"/>
  <c r="G119" i="2"/>
  <c r="G140" i="2"/>
  <c r="G141" i="2"/>
  <c r="G25" i="2"/>
  <c r="G161" i="2"/>
  <c r="G77" i="2"/>
  <c r="G164" i="2"/>
  <c r="G143" i="2"/>
  <c r="G66" i="2"/>
  <c r="G86" i="2"/>
  <c r="G111" i="2"/>
  <c r="G207" i="2"/>
  <c r="G33" i="2"/>
  <c r="G27" i="2"/>
  <c r="G67" i="2"/>
  <c r="G189" i="2"/>
  <c r="G91" i="2"/>
  <c r="G39" i="2"/>
  <c r="G144" i="2"/>
  <c r="G47" i="2"/>
  <c r="G107" i="2"/>
  <c r="G62" i="2"/>
  <c r="G181" i="2"/>
  <c r="G64" i="2"/>
  <c r="G52" i="2"/>
  <c r="G35" i="2"/>
  <c r="G168" i="2"/>
  <c r="G28" i="2"/>
  <c r="G55" i="2"/>
  <c r="G101" i="2"/>
  <c r="G159" i="2"/>
  <c r="G42" i="2"/>
  <c r="G94" i="2"/>
  <c r="G196" i="2"/>
  <c r="G103" i="2"/>
  <c r="G73" i="2"/>
  <c r="G152" i="2"/>
  <c r="G198" i="2"/>
  <c r="G90" i="2"/>
  <c r="G23" i="2"/>
  <c r="G80" i="2"/>
  <c r="G133" i="2"/>
  <c r="G137" i="2"/>
  <c r="G129" i="2"/>
  <c r="G186" i="2"/>
  <c r="G61" i="2"/>
  <c r="G166" i="2"/>
  <c r="G51" i="2"/>
  <c r="G110" i="2"/>
  <c r="G20" i="2"/>
  <c r="G89" i="2"/>
  <c r="G26" i="2"/>
  <c r="G120" i="2"/>
  <c r="G98" i="2"/>
  <c r="G95" i="2"/>
  <c r="G54" i="2"/>
  <c r="G18" i="2"/>
  <c r="G34" i="2"/>
  <c r="G104" i="2"/>
  <c r="G57" i="2"/>
  <c r="G71" i="2"/>
  <c r="G46" i="2"/>
  <c r="G125" i="2"/>
  <c r="G160" i="2"/>
  <c r="G136" i="2"/>
  <c r="G138" i="2"/>
  <c r="G114" i="2"/>
  <c r="B18" i="15"/>
  <c r="G50" i="2"/>
  <c r="G197" i="2"/>
  <c r="G24" i="2"/>
  <c r="G44" i="2"/>
  <c r="G116" i="2"/>
  <c r="G96" i="2"/>
  <c r="G151" i="2"/>
  <c r="G185" i="2"/>
  <c r="G84" i="2"/>
  <c r="G74" i="2"/>
  <c r="G172" i="2"/>
  <c r="G201" i="2"/>
  <c r="G187" i="2"/>
  <c r="G79" i="2"/>
  <c r="G69" i="2"/>
  <c r="G174" i="2"/>
  <c r="G193" i="2"/>
  <c r="G153" i="2"/>
  <c r="G22" i="2"/>
  <c r="G171" i="2"/>
  <c r="G127" i="2"/>
  <c r="G128" i="2"/>
  <c r="G76" i="2"/>
  <c r="G199" i="2"/>
  <c r="G203" i="2"/>
  <c r="G211" i="2"/>
  <c r="G75" i="2"/>
  <c r="G30" i="2"/>
  <c r="G100" i="2"/>
  <c r="G157" i="2"/>
  <c r="G188" i="2"/>
  <c r="G208" i="2"/>
  <c r="G70" i="2"/>
  <c r="G183" i="2"/>
  <c r="G112" i="2"/>
  <c r="G142" i="2"/>
  <c r="G106" i="2"/>
  <c r="G40" i="2"/>
  <c r="G176" i="2"/>
  <c r="G117" i="2"/>
  <c r="G118" i="2"/>
  <c r="G156" i="2"/>
  <c r="G209" i="2"/>
  <c r="G126" i="2"/>
  <c r="G169" i="2"/>
  <c r="G58" i="2"/>
  <c r="G37" i="2"/>
  <c r="G205" i="2"/>
  <c r="G182" i="2"/>
  <c r="G124" i="2"/>
  <c r="G200" i="2"/>
  <c r="G65" i="2"/>
  <c r="G31" i="2"/>
  <c r="G194" i="2"/>
  <c r="H170" i="2" l="1"/>
  <c r="H85" i="2"/>
  <c r="H134" i="2"/>
  <c r="H136" i="2"/>
  <c r="H43" i="2"/>
  <c r="H70" i="2"/>
  <c r="H74" i="2"/>
  <c r="H27" i="2"/>
  <c r="H80" i="2"/>
  <c r="H72" i="2"/>
  <c r="H103" i="2"/>
  <c r="H38" i="2"/>
  <c r="H57" i="2"/>
  <c r="H121" i="2"/>
  <c r="H211" i="2"/>
  <c r="H97" i="2"/>
  <c r="H157" i="2"/>
  <c r="H124" i="2"/>
  <c r="H56" i="2"/>
  <c r="H186" i="2"/>
  <c r="H126" i="2"/>
  <c r="H91" i="2"/>
  <c r="H101" i="2"/>
  <c r="H131" i="2"/>
  <c r="H160" i="2"/>
  <c r="H207" i="2"/>
  <c r="H155" i="2"/>
  <c r="H107" i="2"/>
  <c r="H111" i="2"/>
  <c r="H132" i="2"/>
  <c r="H117" i="2"/>
  <c r="H120" i="2"/>
  <c r="H144" i="2"/>
  <c r="H34" i="2"/>
  <c r="H94" i="2"/>
  <c r="H105" i="2"/>
  <c r="H209" i="2"/>
  <c r="H128" i="2"/>
  <c r="H110" i="2"/>
  <c r="H122" i="2"/>
  <c r="H154" i="2"/>
  <c r="H49" i="2"/>
  <c r="H191" i="2"/>
  <c r="H108" i="2"/>
  <c r="H24" i="2"/>
  <c r="H71" i="2"/>
  <c r="H92" i="2"/>
  <c r="H114" i="2"/>
  <c r="H76" i="2"/>
  <c r="H190" i="2"/>
  <c r="H127" i="2"/>
  <c r="H201" i="2"/>
  <c r="H138" i="2"/>
  <c r="H171" i="2"/>
  <c r="H187" i="2"/>
  <c r="H66" i="2"/>
  <c r="H102" i="2"/>
  <c r="H165" i="2"/>
  <c r="H151" i="2"/>
  <c r="H22" i="2"/>
  <c r="H96" i="2"/>
  <c r="H21" i="2"/>
  <c r="H50" i="2"/>
  <c r="H54" i="2"/>
  <c r="H177" i="2"/>
  <c r="H174" i="2"/>
  <c r="H81" i="2"/>
  <c r="H112" i="2"/>
  <c r="H156" i="2"/>
  <c r="H30" i="2"/>
  <c r="H104" i="2"/>
  <c r="H143" i="2"/>
  <c r="H163" i="2"/>
  <c r="H198" i="2"/>
  <c r="H179" i="2"/>
  <c r="H161" i="2"/>
  <c r="H20" i="2"/>
  <c r="H206" i="2"/>
  <c r="H162" i="2"/>
  <c r="H193" i="2"/>
  <c r="H148" i="2"/>
  <c r="H178" i="2"/>
  <c r="H86" i="2"/>
  <c r="H23" i="2"/>
  <c r="H41" i="2"/>
  <c r="H137" i="2"/>
  <c r="H59" i="2"/>
  <c r="H180" i="2"/>
  <c r="H65" i="2"/>
  <c r="H61" i="2"/>
  <c r="H150" i="2"/>
  <c r="H29" i="2"/>
  <c r="H183" i="2"/>
  <c r="H84" i="2"/>
  <c r="H205" i="2"/>
  <c r="H46" i="2"/>
  <c r="H129" i="2"/>
  <c r="H192" i="2"/>
  <c r="H133" i="2"/>
  <c r="H146" i="2"/>
  <c r="H173" i="2"/>
  <c r="H36" i="2"/>
  <c r="H139" i="2"/>
  <c r="H31" i="2"/>
  <c r="H47" i="2"/>
  <c r="H98" i="2"/>
  <c r="H39" i="2"/>
  <c r="H167" i="2"/>
  <c r="H194" i="2"/>
  <c r="H69" i="2"/>
  <c r="H135" i="2"/>
  <c r="H95" i="2"/>
  <c r="H78" i="2"/>
  <c r="H202" i="2"/>
  <c r="H75" i="2"/>
  <c r="H199" i="2"/>
  <c r="H140" i="2"/>
  <c r="H141" i="2"/>
  <c r="H172" i="2"/>
  <c r="H55" i="2"/>
  <c r="H166" i="2"/>
  <c r="H195" i="2"/>
  <c r="H113" i="2"/>
  <c r="H208" i="2"/>
  <c r="H68" i="2"/>
  <c r="H169" i="2"/>
  <c r="H109" i="2"/>
  <c r="H152" i="2"/>
  <c r="H106" i="2"/>
  <c r="H197" i="2"/>
  <c r="H118" i="2"/>
  <c r="H44" i="2"/>
  <c r="H52" i="2"/>
  <c r="H115" i="2"/>
  <c r="H77" i="2"/>
  <c r="H175" i="2"/>
  <c r="H62" i="2"/>
  <c r="H176" i="2"/>
  <c r="H123" i="2"/>
  <c r="H82" i="2"/>
  <c r="H147" i="2"/>
  <c r="H145" i="2"/>
  <c r="H181" i="2"/>
  <c r="H67" i="2"/>
  <c r="H204" i="2"/>
  <c r="H116" i="2"/>
  <c r="H83" i="2"/>
  <c r="H53" i="2"/>
  <c r="H60" i="2"/>
  <c r="H90" i="2"/>
  <c r="H182" i="2"/>
  <c r="H93" i="2"/>
  <c r="H26" i="2"/>
  <c r="H142" i="2"/>
  <c r="H158" i="2"/>
  <c r="H125" i="2"/>
  <c r="H99" i="2"/>
  <c r="H25" i="2"/>
  <c r="H189" i="2"/>
  <c r="H149" i="2"/>
  <c r="H45" i="2"/>
  <c r="H58" i="2"/>
  <c r="H37" i="2"/>
  <c r="H28" i="2"/>
  <c r="H185" i="2"/>
  <c r="H79" i="2"/>
  <c r="H119" i="2"/>
  <c r="H203" i="2"/>
  <c r="H40" i="2"/>
  <c r="H159" i="2"/>
  <c r="H51" i="2"/>
  <c r="H100" i="2"/>
  <c r="H200" i="2"/>
  <c r="H33" i="2"/>
  <c r="H196" i="2"/>
  <c r="H168" i="2"/>
  <c r="H42" i="2"/>
  <c r="H88" i="2"/>
  <c r="H164" i="2"/>
  <c r="H35" i="2"/>
  <c r="H153" i="2"/>
  <c r="H87" i="2"/>
  <c r="H89" i="2"/>
  <c r="H130" i="2"/>
  <c r="H63" i="2"/>
  <c r="H184" i="2"/>
  <c r="H73" i="2"/>
  <c r="H48" i="2"/>
  <c r="H64" i="2"/>
  <c r="H210" i="2"/>
  <c r="H18" i="2"/>
  <c r="H188" i="2"/>
  <c r="H213" i="2" l="1"/>
  <c r="J41" i="9" s="1"/>
  <c r="B224" i="2"/>
  <c r="I36" i="2" l="1"/>
  <c r="D31" i="9" s="1"/>
  <c r="I92" i="2"/>
  <c r="I154" i="2"/>
  <c r="I136" i="2"/>
  <c r="I72" i="2"/>
  <c r="I119" i="2"/>
  <c r="I155" i="2"/>
  <c r="I29" i="2"/>
  <c r="D24" i="9" s="1"/>
  <c r="I198" i="2"/>
  <c r="I114" i="2"/>
  <c r="I166" i="2"/>
  <c r="I210" i="2"/>
  <c r="I197" i="2"/>
  <c r="I51" i="2"/>
  <c r="I58" i="2"/>
  <c r="I49" i="2"/>
  <c r="I107" i="2"/>
  <c r="I171" i="2"/>
  <c r="I50" i="2"/>
  <c r="I126" i="2"/>
  <c r="I132" i="2"/>
  <c r="I96" i="2"/>
  <c r="I112" i="2"/>
  <c r="I88" i="2"/>
  <c r="I121" i="2"/>
  <c r="I202" i="2"/>
  <c r="I199" i="2"/>
  <c r="I47" i="2"/>
  <c r="I127" i="2"/>
  <c r="I55" i="2"/>
  <c r="I28" i="2"/>
  <c r="D23" i="9" s="1"/>
  <c r="I160" i="2"/>
  <c r="I79" i="2"/>
  <c r="I193" i="2"/>
  <c r="I95" i="2"/>
  <c r="I42" i="2"/>
  <c r="I54" i="2"/>
  <c r="I124" i="2"/>
  <c r="I27" i="2"/>
  <c r="D22" i="9" s="1"/>
  <c r="I86" i="2"/>
  <c r="I89" i="2"/>
  <c r="I189" i="2"/>
  <c r="I180" i="2"/>
  <c r="I109" i="2"/>
  <c r="I48" i="2"/>
  <c r="I123" i="2"/>
  <c r="I106" i="2"/>
  <c r="I52" i="2"/>
  <c r="I149" i="2"/>
  <c r="I176" i="2"/>
  <c r="I150" i="2"/>
  <c r="I45" i="2"/>
  <c r="I46" i="2"/>
  <c r="I91" i="2"/>
  <c r="I207" i="2"/>
  <c r="I102" i="2"/>
  <c r="I77" i="2"/>
  <c r="I26" i="2"/>
  <c r="D21" i="9" s="1"/>
  <c r="I137" i="2"/>
  <c r="I80" i="2"/>
  <c r="I209" i="2"/>
  <c r="I211" i="2"/>
  <c r="I63" i="2"/>
  <c r="I140" i="2"/>
  <c r="I35" i="2"/>
  <c r="D30" i="9" s="1"/>
  <c r="I144" i="2"/>
  <c r="I142" i="2"/>
  <c r="I130" i="2"/>
  <c r="I100" i="2"/>
  <c r="I190" i="2"/>
  <c r="C11" i="2"/>
  <c r="I138" i="2"/>
  <c r="I82" i="2"/>
  <c r="I117" i="2"/>
  <c r="I105" i="2"/>
  <c r="I59" i="2"/>
  <c r="I30" i="2"/>
  <c r="D25" i="9" s="1"/>
  <c r="I169" i="2"/>
  <c r="I62" i="2"/>
  <c r="I74" i="2"/>
  <c r="I170" i="2"/>
  <c r="I93" i="2"/>
  <c r="I161" i="2"/>
  <c r="I186" i="2"/>
  <c r="I116" i="2"/>
  <c r="I159" i="2"/>
  <c r="I178" i="2"/>
  <c r="I168" i="2"/>
  <c r="I134" i="2"/>
  <c r="I208" i="2"/>
  <c r="I99" i="2"/>
  <c r="I192" i="2"/>
  <c r="E41" i="9"/>
  <c r="E42" i="9" s="1"/>
  <c r="I173" i="2"/>
  <c r="I97" i="2"/>
  <c r="I18" i="2"/>
  <c r="D13" i="9" s="1"/>
  <c r="I200" i="2"/>
  <c r="I172" i="2"/>
  <c r="I90" i="2"/>
  <c r="I37" i="2"/>
  <c r="D32" i="9" s="1"/>
  <c r="I120" i="2"/>
  <c r="I68" i="2"/>
  <c r="I84" i="2"/>
  <c r="I75" i="2"/>
  <c r="I64" i="2"/>
  <c r="I195" i="2"/>
  <c r="I191" i="2"/>
  <c r="I194" i="2"/>
  <c r="I205" i="2"/>
  <c r="I108" i="2"/>
  <c r="I147" i="2"/>
  <c r="I21" i="2"/>
  <c r="D16" i="9" s="1"/>
  <c r="I83" i="2"/>
  <c r="I39" i="2"/>
  <c r="D34" i="9" s="1"/>
  <c r="I153" i="2"/>
  <c r="I34" i="2"/>
  <c r="I151" i="2"/>
  <c r="I40" i="2"/>
  <c r="I115" i="2"/>
  <c r="I98" i="2"/>
  <c r="I122" i="2"/>
  <c r="I31" i="2"/>
  <c r="D26" i="9" s="1"/>
  <c r="I145" i="2"/>
  <c r="I141" i="2"/>
  <c r="I61" i="2"/>
  <c r="I156" i="2"/>
  <c r="I103" i="2"/>
  <c r="I125" i="2"/>
  <c r="I101" i="2"/>
  <c r="H218" i="2"/>
  <c r="H215" i="2" s="1"/>
  <c r="I129" i="2"/>
  <c r="I65" i="2"/>
  <c r="I139" i="2"/>
  <c r="I187" i="2"/>
  <c r="I183" i="2"/>
  <c r="I165" i="2"/>
  <c r="I143" i="2"/>
  <c r="I162" i="2"/>
  <c r="I70" i="2"/>
  <c r="I110" i="2"/>
  <c r="I43" i="2"/>
  <c r="I182" i="2"/>
  <c r="I128" i="2"/>
  <c r="I184" i="2"/>
  <c r="I203" i="2"/>
  <c r="I163" i="2"/>
  <c r="I152" i="2"/>
  <c r="I177" i="2"/>
  <c r="I71" i="2"/>
  <c r="I41" i="2"/>
  <c r="I23" i="2"/>
  <c r="D18" i="9" s="1"/>
  <c r="I73" i="2"/>
  <c r="I157" i="2"/>
  <c r="I44" i="2"/>
  <c r="I131" i="2"/>
  <c r="I25" i="2"/>
  <c r="D20" i="9" s="1"/>
  <c r="I20" i="2"/>
  <c r="D15" i="9" s="1"/>
  <c r="I69" i="2"/>
  <c r="I104" i="2"/>
  <c r="I38" i="2"/>
  <c r="D33" i="9" s="1"/>
  <c r="I188" i="2"/>
  <c r="I206" i="2"/>
  <c r="I179" i="2"/>
  <c r="I196" i="2"/>
  <c r="I158" i="2"/>
  <c r="I185" i="2"/>
  <c r="I24" i="2"/>
  <c r="D19" i="9" s="1"/>
  <c r="I53" i="2"/>
  <c r="I113" i="2"/>
  <c r="I76" i="2"/>
  <c r="I22" i="2"/>
  <c r="D17" i="9" s="1"/>
  <c r="I78" i="2"/>
  <c r="I57" i="2"/>
  <c r="I175" i="2"/>
  <c r="I94" i="2"/>
  <c r="I167" i="2"/>
  <c r="I81" i="2"/>
  <c r="I135" i="2"/>
  <c r="I67" i="2"/>
  <c r="I56" i="2"/>
  <c r="I204" i="2"/>
  <c r="I146" i="2"/>
  <c r="I85" i="2"/>
  <c r="I148" i="2"/>
  <c r="I164" i="2"/>
  <c r="I66" i="2"/>
  <c r="H222" i="2"/>
  <c r="I60" i="2"/>
  <c r="I174" i="2"/>
  <c r="I201" i="2"/>
  <c r="I181" i="2"/>
  <c r="I118" i="2"/>
  <c r="I33" i="2"/>
  <c r="I111" i="2"/>
  <c r="I87" i="2"/>
  <c r="I133" i="2"/>
  <c r="I41" i="9"/>
  <c r="D29" i="9" l="1"/>
  <c r="G38" i="9" s="1"/>
  <c r="G41" i="9" s="1"/>
  <c r="I213" i="2"/>
  <c r="K38" i="9" l="1"/>
  <c r="K41" i="9" s="1"/>
  <c r="H38" i="9"/>
  <c r="H41" i="9" s="1"/>
  <c r="F38" i="9"/>
  <c r="F41" i="9" s="1"/>
  <c r="F42" i="9" s="1"/>
  <c r="G42" i="9" s="1"/>
  <c r="D36" i="9"/>
  <c r="H42" i="9" l="1"/>
  <c r="I42" i="9" s="1"/>
  <c r="J42" i="9" s="1"/>
  <c r="F39" i="9"/>
  <c r="G39" i="9" s="1"/>
  <c r="H39" i="9" s="1"/>
  <c r="K39" i="9" s="1"/>
  <c r="K42" i="9" l="1"/>
</calcChain>
</file>

<file path=xl/comments1.xml><?xml version="1.0" encoding="utf-8"?>
<comments xmlns="http://schemas.openxmlformats.org/spreadsheetml/2006/main">
  <authors>
    <author>Secretaria Servicios</author>
  </authors>
  <commentList>
    <comment ref="B14" authorId="0" shapeId="0">
      <text>
        <r>
          <rPr>
            <sz val="9"/>
            <color indexed="81"/>
            <rFont val="Tahoma"/>
            <family val="2"/>
          </rPr>
          <t>Este valor se calcula automáticamente completando la planilla Gastos Generales</t>
        </r>
      </text>
    </comment>
    <comment ref="B1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<sst xmlns="http://schemas.openxmlformats.org/spreadsheetml/2006/main" count="2950" uniqueCount="1432">
  <si>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</si>
  <si>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</si>
  <si>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</si>
  <si>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</si>
  <si>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</si>
  <si>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</si>
  <si>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</si>
  <si>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</si>
  <si>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</si>
  <si>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</si>
  <si>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</si>
  <si>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</si>
  <si>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</si>
  <si>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</si>
  <si>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</si>
  <si>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</si>
  <si>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</si>
  <si>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</si>
  <si>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</si>
  <si>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</si>
  <si>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</si>
  <si>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</si>
  <si>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</si>
  <si>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</si>
  <si>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</si>
  <si>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</si>
  <si>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</si>
  <si>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</si>
  <si>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</si>
  <si>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</si>
  <si>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</si>
  <si>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</si>
  <si>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</si>
  <si>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</si>
  <si>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</si>
  <si>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</si>
  <si>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</si>
  <si>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</si>
  <si>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</si>
  <si>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</si>
  <si>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</si>
  <si>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</si>
  <si>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</si>
  <si>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</si>
  <si>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</si>
  <si>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</si>
  <si>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</si>
  <si>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</si>
  <si>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</si>
  <si>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</si>
  <si>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</si>
  <si>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</si>
  <si>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</si>
  <si>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</si>
  <si>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</si>
  <si>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</si>
  <si>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</si>
  <si>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</si>
  <si>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</si>
  <si>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</si>
  <si>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</si>
  <si>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</si>
  <si>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</si>
  <si>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</si>
  <si>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</si>
  <si>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</si>
  <si>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</si>
  <si>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</si>
  <si>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</si>
  <si>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</si>
  <si>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</si>
  <si>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</si>
  <si>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</si>
  <si>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</si>
  <si>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</si>
  <si>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</si>
  <si>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</si>
  <si>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</si>
  <si>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</si>
  <si>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</si>
  <si>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</si>
  <si>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</si>
  <si>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</si>
  <si>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</si>
  <si>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</si>
  <si>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</si>
  <si>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</si>
  <si>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</si>
  <si>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</si>
  <si>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</si>
  <si>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</si>
  <si>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</si>
  <si>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</si>
  <si>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</si>
  <si>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</si>
  <si>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</si>
  <si>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</si>
  <si>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</si>
  <si>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</si>
  <si>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</si>
  <si>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</si>
  <si>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</si>
  <si>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</si>
  <si>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</si>
  <si>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</si>
  <si>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</si>
  <si>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</si>
  <si>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</si>
  <si>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</si>
  <si>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</si>
  <si>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</si>
  <si>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</si>
  <si>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</si>
  <si>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</si>
  <si>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</si>
  <si>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</si>
  <si>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</si>
  <si>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</si>
  <si>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</si>
  <si>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</si>
  <si>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</si>
  <si>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</si>
  <si>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</si>
  <si>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</si>
  <si>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</si>
  <si>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</si>
  <si>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</si>
  <si>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</si>
  <si>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</si>
  <si>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</si>
  <si>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</si>
  <si>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</si>
  <si>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</si>
  <si>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</si>
  <si>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</si>
  <si>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</si>
  <si>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</si>
  <si>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</si>
  <si>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</si>
  <si>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</si>
  <si>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</si>
  <si>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</si>
  <si>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</si>
  <si>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</si>
  <si>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</si>
  <si>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</si>
  <si>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</si>
  <si>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</si>
  <si>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</si>
  <si>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</si>
  <si>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</si>
  <si>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</si>
  <si>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</si>
  <si>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</si>
  <si>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</si>
  <si>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</si>
  <si>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</si>
  <si>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</si>
  <si>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</si>
  <si>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</si>
  <si>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</si>
  <si>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</si>
  <si>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</si>
  <si>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</si>
  <si>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</si>
  <si>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</si>
  <si>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</si>
  <si>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</si>
  <si>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</si>
  <si>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</si>
  <si>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</si>
  <si>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</si>
  <si>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</si>
  <si>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</si>
  <si>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</si>
  <si>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</si>
  <si>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</si>
  <si>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</si>
  <si>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</si>
  <si>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</si>
  <si>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</si>
  <si>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</si>
  <si>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</si>
  <si>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</si>
  <si>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</si>
  <si>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</si>
  <si>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</si>
  <si>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</si>
  <si>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</si>
  <si>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</si>
  <si>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</si>
  <si>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</si>
  <si>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</si>
  <si>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</si>
  <si>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</si>
  <si>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</si>
  <si>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</si>
  <si>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</si>
  <si>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</si>
  <si>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</si>
  <si>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</si>
  <si>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</si>
  <si>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</si>
  <si>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</si>
  <si>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</si>
  <si>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</si>
  <si>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</si>
  <si>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</si>
  <si>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</si>
  <si>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</si>
  <si>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</si>
  <si>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</si>
  <si>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</si>
  <si>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</si>
  <si>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</si>
  <si>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</si>
  <si>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</si>
  <si>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</si>
  <si>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</si>
  <si>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</si>
  <si>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</si>
  <si>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</si>
  <si>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</si>
  <si>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</si>
  <si>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</si>
  <si>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</si>
  <si>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</si>
  <si>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</si>
  <si>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</si>
  <si>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</si>
  <si>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</si>
  <si>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</si>
  <si>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</si>
  <si>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</si>
  <si>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</si>
  <si>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</si>
  <si>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</si>
  <si>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</si>
  <si>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</si>
  <si>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</si>
  <si>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</si>
  <si>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</si>
  <si>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</si>
  <si>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</si>
  <si>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</si>
  <si>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</si>
  <si>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</si>
  <si>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</si>
  <si>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</si>
  <si>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</si>
  <si>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</si>
  <si>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</si>
  <si>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</si>
  <si>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</si>
  <si>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</si>
  <si>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</si>
  <si>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</si>
  <si>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</si>
  <si>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</si>
  <si>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</si>
  <si>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</si>
  <si>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</si>
  <si>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</si>
  <si>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</si>
  <si>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</si>
  <si>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</si>
  <si>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</si>
  <si>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</si>
  <si>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</si>
  <si>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</si>
  <si>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</si>
  <si>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</si>
  <si>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</si>
  <si>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</si>
  <si>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</si>
  <si>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</si>
  <si>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</si>
  <si>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</si>
  <si>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</si>
  <si>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</si>
  <si>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</si>
  <si>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</si>
  <si>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</si>
  <si>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</si>
  <si>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</si>
  <si>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</si>
  <si>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</si>
  <si>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</si>
  <si>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</si>
  <si>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</si>
  <si>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</si>
  <si>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</si>
  <si>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</si>
  <si>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</si>
  <si>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</si>
  <si>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</si>
  <si>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</si>
  <si>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</si>
  <si>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</si>
  <si>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</si>
  <si>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</si>
  <si>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</si>
  <si>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</si>
  <si>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</si>
  <si>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</si>
  <si>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</si>
  <si>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</si>
  <si>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</si>
  <si>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</si>
  <si>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</si>
  <si>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</si>
  <si>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</si>
  <si>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</si>
  <si>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</si>
  <si>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</si>
  <si>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</si>
  <si>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</si>
  <si>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</si>
  <si>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</si>
  <si>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</si>
  <si>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</si>
  <si>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</si>
  <si>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</si>
  <si>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</si>
  <si>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</si>
  <si>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</si>
  <si>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</si>
  <si>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</si>
  <si>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</si>
  <si>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</si>
  <si>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</si>
  <si>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</si>
  <si>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</si>
  <si>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</si>
  <si>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</si>
  <si>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</si>
  <si>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</si>
  <si>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</si>
  <si>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</si>
  <si>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</si>
  <si>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</si>
  <si>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</si>
  <si>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</si>
  <si>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</si>
  <si>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</si>
  <si>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</si>
  <si>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</si>
  <si>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</si>
  <si>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</si>
  <si>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</si>
  <si>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</si>
  <si>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</si>
  <si>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</si>
  <si>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</si>
  <si>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</si>
  <si>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</si>
  <si>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</si>
  <si>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</si>
  <si>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</si>
  <si>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</si>
  <si>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</si>
  <si>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</si>
  <si>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</si>
  <si>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</si>
  <si>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</si>
  <si>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</si>
  <si>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</si>
  <si>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</si>
  <si>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</si>
  <si>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</si>
  <si>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</si>
  <si>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</si>
  <si>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</si>
  <si>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</si>
  <si>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</si>
  <si>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</si>
  <si>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</si>
  <si>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</si>
  <si>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</si>
  <si>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</si>
  <si>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</si>
  <si>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</si>
  <si>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</si>
  <si>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</si>
  <si>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</si>
  <si>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</si>
  <si>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</si>
  <si>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</si>
  <si>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</si>
  <si>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</si>
  <si>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</si>
  <si>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</si>
  <si>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</si>
  <si>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</si>
  <si>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</si>
  <si>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</si>
  <si>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</si>
  <si>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</si>
  <si>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</si>
  <si>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</si>
  <si>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</si>
  <si>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</si>
  <si>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</si>
  <si>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</si>
  <si>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</si>
  <si>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</si>
  <si>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</si>
  <si>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</si>
  <si>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</si>
  <si>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</si>
  <si>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</si>
  <si>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</si>
  <si>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</si>
  <si>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</si>
  <si>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</si>
  <si>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</si>
  <si>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</si>
  <si>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</si>
  <si>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</si>
  <si>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</si>
  <si>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</si>
  <si>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</si>
  <si>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</si>
  <si>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</si>
  <si>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</si>
  <si>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</si>
  <si>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</si>
  <si>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</si>
  <si>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</si>
  <si>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</si>
  <si>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</si>
  <si>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</si>
  <si>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</si>
  <si>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</si>
  <si>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</si>
  <si>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</si>
  <si>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</si>
  <si>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</si>
  <si>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</si>
  <si>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</si>
  <si>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</si>
  <si>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</si>
  <si>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</si>
  <si>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</si>
  <si>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</si>
  <si>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</si>
  <si>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</si>
  <si>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</si>
  <si>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</si>
  <si>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</si>
  <si>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</si>
  <si>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</si>
  <si>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</si>
  <si>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</si>
  <si>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</si>
  <si>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</si>
  <si>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</si>
  <si>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</si>
  <si>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</si>
  <si>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</si>
  <si>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</si>
  <si>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</si>
  <si>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</si>
  <si>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</si>
  <si>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</si>
  <si>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</si>
  <si>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</si>
  <si>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</si>
  <si>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</si>
  <si>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</si>
  <si>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</si>
  <si>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</si>
  <si>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</si>
  <si>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</si>
  <si>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</si>
  <si>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</si>
  <si>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</si>
  <si>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</si>
  <si>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</si>
  <si>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</si>
  <si>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</si>
  <si>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</si>
  <si>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</si>
  <si>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</si>
  <si>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</si>
  <si>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</si>
  <si>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</si>
  <si>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</si>
  <si>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</si>
  <si>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</si>
  <si>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</si>
  <si>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</si>
  <si>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</si>
  <si>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</si>
  <si>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</si>
  <si>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</si>
  <si>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</si>
  <si>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</si>
  <si>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</si>
  <si>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</si>
  <si>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</si>
  <si>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</si>
  <si>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</si>
  <si>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</si>
  <si>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</si>
  <si>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</si>
  <si>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</si>
  <si>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</si>
  <si>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</si>
  <si>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</si>
  <si>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</si>
  <si>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</si>
  <si>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</si>
  <si>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</si>
  <si>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</si>
  <si>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</si>
  <si>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</si>
  <si>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</si>
  <si>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</si>
  <si>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</si>
  <si>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</si>
  <si>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</si>
  <si>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</si>
  <si>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</si>
  <si>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</si>
  <si>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</si>
  <si>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</si>
  <si>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</si>
  <si>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</si>
  <si>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</si>
  <si>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</si>
  <si>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</si>
  <si>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</si>
  <si>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</si>
  <si>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</si>
  <si>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</si>
  <si>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</si>
  <si>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</si>
  <si>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</si>
  <si>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</si>
  <si>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</si>
  <si>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</si>
  <si>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</si>
  <si>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</si>
  <si>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</si>
  <si>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</si>
  <si>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</si>
  <si>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</si>
  <si>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</si>
  <si>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</si>
  <si>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</si>
  <si>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</si>
  <si>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</si>
  <si>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</si>
  <si>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</si>
  <si>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</si>
  <si>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</si>
  <si>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</si>
  <si>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</si>
  <si>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</si>
  <si>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</si>
  <si>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</si>
  <si>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</si>
  <si>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</si>
  <si>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</si>
  <si>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</si>
  <si>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</si>
  <si>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</si>
  <si>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</si>
  <si>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</si>
  <si>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</si>
  <si>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</si>
  <si>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</si>
  <si>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</si>
  <si>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</si>
  <si>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</si>
  <si>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</si>
  <si>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</si>
  <si>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</si>
  <si>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</si>
  <si>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</si>
  <si>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</si>
  <si>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</si>
  <si>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</si>
  <si>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</si>
  <si>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</si>
  <si>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</si>
  <si>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</si>
  <si>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</si>
  <si>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</si>
  <si>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</si>
  <si>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</si>
  <si>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</si>
  <si>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</si>
  <si>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</si>
  <si>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</si>
  <si>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</si>
  <si>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</si>
  <si>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</si>
  <si>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</si>
  <si>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</si>
  <si>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</si>
  <si>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</si>
  <si>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</si>
  <si>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</si>
  <si>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</si>
  <si>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</si>
  <si>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</si>
  <si>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</si>
  <si>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</si>
  <si>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</si>
  <si>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</si>
  <si>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</si>
  <si>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</si>
  <si>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</si>
  <si>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</si>
  <si>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</si>
  <si>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</si>
  <si>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</si>
  <si>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</si>
  <si>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</si>
  <si>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</si>
  <si>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</si>
  <si>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</si>
  <si>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</si>
  <si>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</si>
  <si>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</si>
  <si>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</si>
  <si>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</si>
  <si>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</si>
  <si>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</si>
  <si>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</si>
  <si>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</si>
  <si>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</si>
  <si>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</si>
  <si>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</si>
  <si>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</si>
  <si>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</si>
  <si>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</si>
  <si>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</si>
  <si>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</si>
  <si>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</si>
  <si>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</si>
  <si>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</si>
  <si>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</si>
  <si>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</si>
  <si>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</si>
  <si>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</si>
  <si>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</si>
  <si>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</si>
  <si>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</si>
  <si>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</si>
  <si>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</si>
  <si>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</si>
  <si>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</si>
  <si>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</si>
  <si>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</si>
  <si>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</si>
  <si>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</si>
  <si>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</si>
  <si>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</si>
  <si>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</si>
  <si>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</si>
  <si>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</si>
  <si>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</si>
  <si>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</si>
  <si>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</si>
  <si>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</si>
  <si>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</si>
  <si>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</si>
  <si>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</si>
  <si>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</si>
  <si>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</si>
  <si>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</si>
  <si>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</si>
  <si>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</si>
  <si>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</si>
  <si>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</si>
  <si>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</si>
  <si>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</si>
  <si>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</si>
  <si>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</si>
  <si>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</si>
  <si>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</si>
  <si>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</si>
  <si>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</si>
  <si>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</si>
  <si>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</si>
  <si>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</si>
  <si>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</si>
  <si>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</si>
  <si>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</si>
  <si>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</si>
  <si>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</si>
  <si>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</si>
  <si>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</si>
  <si>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</si>
  <si>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</si>
  <si>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</si>
  <si>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</si>
  <si>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</si>
  <si>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</si>
  <si>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</si>
  <si>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</si>
  <si>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</si>
  <si>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</si>
  <si>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</si>
  <si>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</si>
  <si>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</si>
  <si>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</si>
  <si>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</si>
  <si>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</si>
  <si>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</si>
  <si>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</si>
  <si>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</si>
  <si>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</si>
  <si>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</si>
  <si>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</si>
  <si>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</si>
  <si>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</si>
  <si>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</si>
  <si>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</si>
  <si>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</si>
  <si>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</si>
  <si>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</si>
  <si>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</si>
  <si>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</si>
  <si>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</si>
  <si>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</si>
  <si>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</si>
  <si>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</si>
  <si>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</si>
  <si>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</si>
  <si>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</si>
  <si>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</si>
  <si>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</si>
  <si>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</si>
  <si>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</si>
  <si>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</si>
  <si>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</si>
  <si>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</si>
  <si>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</si>
  <si>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</si>
  <si>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</si>
  <si>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</si>
  <si>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</si>
  <si>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</si>
  <si>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</si>
  <si>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</si>
  <si>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</si>
  <si>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</si>
  <si>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</si>
  <si>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</si>
  <si>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</si>
  <si>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</si>
  <si>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</si>
  <si>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</si>
  <si>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</si>
  <si>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</si>
  <si>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</si>
  <si>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</si>
  <si>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</si>
  <si>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</si>
  <si>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</si>
  <si>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</si>
  <si>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</si>
  <si>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</si>
  <si>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</si>
  <si>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</si>
  <si>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</si>
  <si>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</si>
  <si>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</si>
  <si>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</si>
  <si>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</si>
  <si>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</si>
  <si>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</si>
  <si>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</si>
  <si>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</si>
  <si>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</si>
  <si>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</si>
  <si>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</si>
  <si>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</si>
  <si>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</si>
  <si>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</si>
  <si>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</si>
  <si>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</si>
  <si>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</si>
  <si>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</si>
  <si>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</si>
  <si>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</si>
  <si>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</si>
  <si>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</si>
  <si>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</si>
  <si>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</si>
  <si>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</si>
  <si>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</si>
  <si>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</si>
  <si>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</si>
  <si>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</si>
  <si>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</si>
  <si>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</si>
  <si>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</si>
  <si>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</si>
  <si>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</si>
  <si>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</si>
  <si>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</si>
  <si>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</si>
  <si>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</si>
  <si>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</si>
  <si>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</si>
  <si>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</si>
  <si>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</si>
  <si>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</si>
  <si>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</si>
  <si>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</si>
  <si>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</si>
  <si>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</si>
  <si>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</si>
  <si>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</si>
  <si>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</si>
  <si>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</si>
  <si>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</si>
  <si>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</si>
  <si>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</si>
  <si>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</si>
  <si>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</si>
  <si>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</si>
  <si>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</si>
  <si>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</si>
  <si>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</si>
  <si>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</si>
  <si>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</si>
  <si>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</si>
  <si>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</si>
  <si>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</si>
  <si>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</si>
  <si>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</si>
  <si>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</si>
  <si>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</si>
  <si>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</si>
  <si>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</si>
  <si>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</si>
  <si>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</si>
  <si>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</si>
  <si>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</si>
  <si>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</si>
  <si>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</si>
  <si>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</si>
  <si>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</si>
  <si>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</si>
  <si>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</si>
  <si>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</si>
  <si>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</si>
  <si>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</si>
  <si>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</si>
  <si>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</si>
  <si>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</si>
  <si>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</si>
  <si>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</si>
  <si>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</si>
  <si>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</si>
  <si>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</si>
  <si>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</si>
  <si>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</si>
  <si>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</si>
  <si>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</si>
  <si>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</si>
  <si>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</si>
  <si>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</si>
  <si>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</si>
  <si>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</si>
  <si>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</si>
  <si>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</si>
  <si>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</si>
  <si>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</si>
  <si>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</si>
  <si>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</si>
  <si>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</si>
  <si>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</si>
  <si>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</si>
  <si>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</si>
  <si>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</si>
  <si>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</si>
  <si>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</si>
  <si>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</si>
  <si>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</si>
  <si>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</si>
  <si>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</si>
  <si>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</si>
  <si>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</si>
  <si>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</si>
  <si>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</si>
  <si>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</si>
  <si>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</si>
  <si>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</si>
  <si>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</si>
  <si>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</si>
  <si>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</si>
  <si>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</si>
  <si>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</si>
  <si>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</si>
  <si>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</si>
  <si>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</si>
  <si>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</si>
  <si>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</si>
  <si>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</si>
  <si>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</si>
  <si>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</si>
  <si>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</si>
  <si>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</si>
  <si>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</si>
  <si>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</si>
  <si>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</si>
  <si>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</si>
  <si>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</si>
  <si>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</si>
  <si>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</si>
  <si>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</si>
  <si>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</si>
  <si>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</si>
  <si>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</si>
  <si>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</si>
  <si>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</si>
  <si>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</si>
  <si>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</si>
  <si>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</si>
  <si>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</si>
  <si>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</si>
  <si>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</si>
  <si>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</si>
  <si>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</si>
  <si>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</si>
  <si>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</si>
  <si>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</si>
  <si>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</si>
  <si>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</si>
  <si>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</si>
  <si>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</si>
  <si>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</si>
  <si>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</si>
  <si>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</si>
  <si>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</si>
  <si>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</si>
  <si>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</si>
  <si>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</si>
  <si>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</si>
  <si>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</si>
  <si>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</si>
  <si>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</si>
  <si>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</si>
  <si>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</si>
  <si>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</si>
  <si>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</si>
  <si>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</si>
  <si>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</si>
  <si>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</si>
  <si>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</si>
  <si>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</si>
  <si>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</si>
  <si>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</si>
  <si>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</si>
  <si>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</si>
  <si>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</si>
  <si>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</si>
  <si>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</si>
  <si>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</si>
  <si>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</si>
  <si>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</si>
  <si>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</si>
  <si>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</si>
  <si>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</si>
  <si>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</si>
  <si>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</si>
  <si>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</si>
  <si>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</si>
  <si>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</si>
  <si>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</si>
  <si>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</si>
  <si>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</si>
  <si>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</si>
  <si>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</si>
  <si>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</si>
  <si>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</si>
  <si>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</si>
  <si>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</si>
  <si>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</si>
  <si>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</si>
  <si>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</si>
  <si>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</si>
  <si>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</si>
  <si>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</si>
  <si>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</si>
  <si>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</si>
  <si>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</si>
  <si>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</si>
  <si>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</si>
  <si>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</si>
  <si>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</si>
  <si>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</si>
  <si>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</si>
  <si>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</si>
  <si>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</si>
  <si>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</si>
  <si>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</si>
  <si>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</si>
  <si>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</si>
  <si>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</si>
  <si>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</si>
  <si>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</si>
  <si>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</si>
  <si>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</si>
  <si>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</si>
  <si>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</si>
  <si>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</si>
  <si>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</si>
  <si>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</si>
  <si>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</si>
  <si>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</si>
  <si>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</si>
  <si>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</si>
  <si>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</si>
  <si>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</si>
  <si>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</si>
  <si>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</si>
  <si>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</si>
  <si>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</si>
  <si>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</si>
  <si>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</si>
  <si>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</si>
  <si>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</si>
  <si>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</si>
  <si>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</si>
  <si>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</si>
  <si>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</si>
  <si>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</si>
  <si>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</si>
  <si>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</si>
  <si>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</si>
  <si>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</si>
  <si>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</si>
  <si>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</si>
  <si>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</si>
  <si>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</si>
  <si>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</si>
  <si>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</si>
  <si>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</si>
  <si>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</si>
  <si>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</si>
  <si>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</si>
  <si>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</si>
  <si>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</si>
  <si>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</si>
  <si>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</si>
  <si>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</si>
  <si>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</si>
  <si>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</si>
  <si>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</si>
  <si>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</si>
  <si>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</si>
  <si>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</si>
  <si>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</si>
  <si>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</si>
  <si>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</si>
  <si>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</si>
  <si>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</si>
  <si>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</si>
  <si>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</si>
  <si>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</si>
  <si>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</si>
  <si>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</si>
  <si>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Corrientes débiles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</si>
  <si>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</si>
  <si>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</si>
  <si>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</si>
  <si>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</si>
  <si>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</si>
  <si>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</si>
  <si>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</si>
  <si>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Cañería</t>
  </si>
  <si>
    <t>Instalación termomecánica</t>
  </si>
  <si>
    <t>0040</t>
  </si>
  <si>
    <t>Instalación servicio contra incendio</t>
  </si>
  <si>
    <t>0050</t>
  </si>
  <si>
    <t>Ascensores</t>
  </si>
  <si>
    <t>0060</t>
  </si>
  <si>
    <t>Riego</t>
  </si>
  <si>
    <t>OBRAS EXTERIORES</t>
  </si>
  <si>
    <t>Parquización</t>
  </si>
  <si>
    <t>Veredas y canteros</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</si>
  <si>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</si>
  <si>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</si>
  <si>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</si>
  <si>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</si>
  <si>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</si>
  <si>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</si>
  <si>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</si>
  <si>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</si>
  <si>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</si>
  <si>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</si>
  <si>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</si>
  <si>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</si>
  <si>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</si>
  <si>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</si>
  <si>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</si>
  <si>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</si>
  <si>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</si>
  <si>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</si>
  <si>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</si>
  <si>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</si>
  <si>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</si>
  <si>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</si>
  <si>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</si>
  <si>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</si>
  <si>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</si>
  <si>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</si>
  <si>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</si>
  <si>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</si>
  <si>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</si>
  <si>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</si>
  <si>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</si>
  <si>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</si>
  <si>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</si>
  <si>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</si>
  <si>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</si>
  <si>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</si>
  <si>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</si>
  <si>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</si>
  <si>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</si>
  <si>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</si>
  <si>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</si>
  <si>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</si>
  <si>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</si>
  <si>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</si>
  <si>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</si>
  <si>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</si>
  <si>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</si>
  <si>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</si>
  <si>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</si>
  <si>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</si>
  <si>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</si>
  <si>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</si>
  <si>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</si>
  <si>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</si>
  <si>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</si>
  <si>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</si>
  <si>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</si>
  <si>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</si>
  <si>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</si>
  <si>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</si>
  <si>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</si>
  <si>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</si>
  <si>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</si>
  <si>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</si>
  <si>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</si>
  <si>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</si>
  <si>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</si>
  <si>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</si>
  <si>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</si>
  <si>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</si>
  <si>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</si>
  <si>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</si>
  <si>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</si>
  <si>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</si>
  <si>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</si>
  <si>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</si>
  <si>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</si>
  <si>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</si>
  <si>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</si>
  <si>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</si>
  <si>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</si>
  <si>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</si>
  <si>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</si>
  <si>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</si>
  <si>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</si>
  <si>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</si>
  <si>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</si>
  <si>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</si>
  <si>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</si>
  <si>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</si>
  <si>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</si>
  <si>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</si>
  <si>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</si>
  <si>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</si>
  <si>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</si>
  <si>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</si>
  <si>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</si>
  <si>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</si>
  <si>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</si>
  <si>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</si>
  <si>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</si>
  <si>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</si>
  <si>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</si>
  <si>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</si>
  <si>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</si>
  <si>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</si>
  <si>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</si>
  <si>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</si>
  <si>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</si>
  <si>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</si>
  <si>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</si>
  <si>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</si>
  <si>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</si>
  <si>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</si>
  <si>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</si>
  <si>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</si>
  <si>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</si>
  <si>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</si>
  <si>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</si>
  <si>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</si>
  <si>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</si>
  <si>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</si>
  <si>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</si>
  <si>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</si>
  <si>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</si>
  <si>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</si>
  <si>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</si>
  <si>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</si>
  <si>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</si>
  <si>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</si>
  <si>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</si>
  <si>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</si>
  <si>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</si>
  <si>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</si>
  <si>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</si>
  <si>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</si>
  <si>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</si>
  <si>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</si>
  <si>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</si>
  <si>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</si>
  <si>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R</t>
  </si>
  <si>
    <t>SR</t>
  </si>
  <si>
    <t>IT</t>
  </si>
  <si>
    <t>x</t>
  </si>
  <si>
    <t>CAT</t>
  </si>
  <si>
    <t>DIRECCIÓN PROVINCIAL RED DE GAS</t>
  </si>
  <si>
    <t>Unidad</t>
  </si>
  <si>
    <t xml:space="preserve">Caño PE p/red de media presion 50 mm diam. </t>
  </si>
  <si>
    <t xml:space="preserve">Caño PE p/red de media presion 63 mm diam. </t>
  </si>
  <si>
    <t xml:space="preserve">Caño PE p/red de media presion 90 mm diam. </t>
  </si>
  <si>
    <t xml:space="preserve">Caño PE p/red de media presion 125 mm diam. </t>
  </si>
  <si>
    <t xml:space="preserve">Caño PE p/red de media presion 180 mm diam. </t>
  </si>
  <si>
    <t xml:space="preserve">Caño AC p/red de media presion 51 mm diam. </t>
  </si>
  <si>
    <t xml:space="preserve">Caño AC p/red de media presion 76 mm diam. </t>
  </si>
  <si>
    <t xml:space="preserve">Caño AC p/red de media presion 102 mm diam. </t>
  </si>
  <si>
    <t xml:space="preserve">Caño AC p/red de media presion 152 mm diam. </t>
  </si>
  <si>
    <t>Malla de advertencia 15 cm</t>
  </si>
  <si>
    <t>Malla de advertencia 30 cm</t>
  </si>
  <si>
    <t>Provision de material de aporte para tapado de cañeria PE Red media presion</t>
  </si>
  <si>
    <t>Tapado de zanja cañeria PE Red media presion</t>
  </si>
  <si>
    <t>Prueba de hermeticidad cañeria PE - Red media presion</t>
  </si>
  <si>
    <t>Prueba de hermeticidad cañeria Ac- Red media presion</t>
  </si>
  <si>
    <t>Accesorios PE - Red media presion 50 mm Diam.</t>
  </si>
  <si>
    <t>Accesorios PE - Red media presion 63 mm Diam.</t>
  </si>
  <si>
    <t>Accesorios PE - Red media presion 90 mm Diam.</t>
  </si>
  <si>
    <t>Accesorios PE - Red media presion 125 mm Diam.</t>
  </si>
  <si>
    <t>Accesorios PE - Red media presion 180 mm Diam.</t>
  </si>
  <si>
    <t>Accesorios Ac - Red media presion 38 mm Diam.</t>
  </si>
  <si>
    <t>Accesorios Ac - Red media presion 51 mm Diam.</t>
  </si>
  <si>
    <t>Accesorios Ac - Red media presion 76 mm Diam.</t>
  </si>
  <si>
    <t>Accesorios Ac - Red media presion 102 mm Diam.</t>
  </si>
  <si>
    <t>Accesorios Ac - Red media presion 152 mm Diam.</t>
  </si>
  <si>
    <t>Accesorios PE - P/Habilitacion Red media presion 50 mm Diam.</t>
  </si>
  <si>
    <t>Accesorios PE - P/Habilitacion Red media presion 63 mm Diam.</t>
  </si>
  <si>
    <t>Accesorios PE - P/Habilitacion Red media presion 90 mm Diam.</t>
  </si>
  <si>
    <t>Accesorios PE - P/Habilitacion Red media presion 125 mm Diam.</t>
  </si>
  <si>
    <t>Accesorios PE -P/Habilitacion  Red media presion 180 mm Diam.</t>
  </si>
  <si>
    <t>Accesorios Ac -P/Habilitacion Red media presion 38 mm Diam.</t>
  </si>
  <si>
    <t>Accesorios Ac - P/Habilitacion Red media presion 51 mm Diam.</t>
  </si>
  <si>
    <t>Accesorios Ac - P/Habilitacio- Red media presion 76 mm Diam.</t>
  </si>
  <si>
    <t>Accesorios Ac -P/Habilitacion Red media presion 102 mm Diam.</t>
  </si>
  <si>
    <t>Accesorios Ac -P/Habilitacion Red media presion 152 mm Diam.</t>
  </si>
  <si>
    <t>Instalacion de cañeria en zanja cañeria PE -Red Media Presion</t>
  </si>
  <si>
    <t>Instalacion de cañeria en zanja cañeria Ac -Red Media Presion</t>
  </si>
  <si>
    <t>Hablitacion de red media presion PE/Ac</t>
  </si>
  <si>
    <t>Servicio de PE 25 mm - Red media presion</t>
  </si>
  <si>
    <t>Instalacion de Servicio de PE 25 mm - Red media presion</t>
  </si>
  <si>
    <t>Reparacion de vereda de valdosas</t>
  </si>
  <si>
    <t>Reparacion de vereda de hormigon</t>
  </si>
  <si>
    <t>Limpieza de Obra</t>
  </si>
  <si>
    <t>Cartel de Obra</t>
  </si>
  <si>
    <t>Rutura de veredas de hormigón</t>
  </si>
  <si>
    <t>Rotura de veredas de baldosas</t>
  </si>
  <si>
    <t>Construccion de camara para alojamiento de valvula</t>
  </si>
  <si>
    <t>Señalización  Red Media Presion PE/Ac</t>
  </si>
  <si>
    <t>CPC1</t>
  </si>
  <si>
    <t>GL</t>
  </si>
  <si>
    <t xml:space="preserve">Cartel de Obra </t>
  </si>
  <si>
    <t>CAÑERÍAS</t>
  </si>
  <si>
    <t>m</t>
  </si>
  <si>
    <t>TRABAJOS FINALES</t>
  </si>
  <si>
    <t>Gl</t>
  </si>
  <si>
    <t>Redes de Media Presion PE - Ac (Polietileno o acero)</t>
  </si>
  <si>
    <t>Descripción ITEMS y RUBROS</t>
  </si>
  <si>
    <t>Limpieza y preparación de terreno</t>
  </si>
  <si>
    <t>Excavación de zanja para instalacion de cañeria PE -Red Media Presion</t>
  </si>
  <si>
    <t>PROVISIÓN Y / O COLOCACIÓN DE VÁLVULAS Y ACCESORIOS</t>
  </si>
  <si>
    <t>Aprobación Proyecto Constructivo en Ecogas (Redes de Pe/Ac de Media Presión)</t>
  </si>
  <si>
    <t>VARIOS</t>
  </si>
  <si>
    <t>Cierre perimetral</t>
  </si>
  <si>
    <r>
      <t>PROVISIÓN Y / O COLOCACIÓN</t>
    </r>
    <r>
      <rPr>
        <b/>
        <sz val="9"/>
        <color rgb="FFFF0000"/>
        <rFont val="Arial"/>
        <family val="2"/>
      </rPr>
      <t xml:space="preserve"> DE MATERIALES</t>
    </r>
    <r>
      <rPr>
        <b/>
        <sz val="9"/>
        <rFont val="Arial"/>
        <family val="2"/>
      </rPr>
      <t xml:space="preserve"> - CAÑERIAS DE DISTRIBUCIÓN </t>
    </r>
  </si>
  <si>
    <t>Doc. conforme a obra Aprobada por ecogas (Cañería PE/Ac Red Media Presión)</t>
  </si>
  <si>
    <t>Ramal/Gasoducto Alta Presión (AP)</t>
  </si>
  <si>
    <t>Cruces de calles, rutas, canales</t>
  </si>
  <si>
    <t>Aprobación Proyecto Constructivo en Ecogas (Gasoducto de Alta Presión, cañerias de Acero)</t>
  </si>
  <si>
    <t>Rotura de calle de hormigón</t>
  </si>
  <si>
    <t>Reparación de vereda de baldosas</t>
  </si>
  <si>
    <t>Reparación de vereda de hormigón</t>
  </si>
  <si>
    <t>Reparación de calle de hormigón</t>
  </si>
  <si>
    <t>Tapado de zanja cañería Ac Ramal/Gasoducto Alta Presión</t>
  </si>
  <si>
    <t>Grama grafiado cañería Ac - Ramal/Gasoducto Alta Presión</t>
  </si>
  <si>
    <t>Ensayo tinta penetrante cañería Ac - Ramal/Gasoducto Alta Presión</t>
  </si>
  <si>
    <t>Accesorios Ac - Ramal/Gasoducto Alta Presión 2" Diam.</t>
  </si>
  <si>
    <t>Accesorios Ac - Ramal/Gasoducto Alta Presión 3" Diam.</t>
  </si>
  <si>
    <t>Accesorios Ac - Ramal/Gasoducto Alta Presión 4" Diam.</t>
  </si>
  <si>
    <t>Accesorios Ac - Ramal/Gasoducto Alta Presión 6" Diam.</t>
  </si>
  <si>
    <t>Accesorios Ac - Ramal/Gasoducto Alta Presión 8" Diam.</t>
  </si>
  <si>
    <t>Accesorios Ac - Ramal/Gasoducto Alta Presión 10" Diam.</t>
  </si>
  <si>
    <t>Accesorios Ac - Ramal/Gasoducto Alta Presión 12" Diam.</t>
  </si>
  <si>
    <t>Accesorios Ac - Ramal/Gasoducto Alta Presión 18" Diam.</t>
  </si>
  <si>
    <t>Accesorios Ac -P/Habilitación Ramal/Gasoducto Alta Presión 4" Diam.</t>
  </si>
  <si>
    <t>Accesorios Ac -P/Habilitación Ramal/Gasoducto Alta Presión 6" Diam.</t>
  </si>
  <si>
    <t>Accesorios Ac -P/Habilitación Ramal/Gasoducto Alta Presión 8" Diam.</t>
  </si>
  <si>
    <t>Accesorios Ac -P/Habilitación Ramal/Gasoducto Alta Presión 10" Diam.</t>
  </si>
  <si>
    <t>Accesorios Ac -P/Habilitación Ramal/Gasoducto Alta Presión 12" Diam.</t>
  </si>
  <si>
    <t>Accesorios Ac -P/Habilitación Ramal/Gasoducto Alta Presión 18" Diam.</t>
  </si>
  <si>
    <t>Prueba de hermeticidad cañería Ac- Ramal/Gasoducto Alta Presión</t>
  </si>
  <si>
    <t>Habitación de Ramal/Gasoducto alta presión Ac</t>
  </si>
  <si>
    <t>Provisión de materiales Protección Catódica Ramal/Gasoducto Alta Presión</t>
  </si>
  <si>
    <t>Limpieza de cañería de Ac Ramal/Gasoducto Alta Presión</t>
  </si>
  <si>
    <t>Construcción PRF (Planta de Regulación final)</t>
  </si>
  <si>
    <t>Accesorios PE - Red media presión 50 mm Diam.</t>
  </si>
  <si>
    <t>Provisión de PRF - Capacidad 3000 m3/h</t>
  </si>
  <si>
    <t>Provisión de PRF - Capacidad 4500 m3/h</t>
  </si>
  <si>
    <t>Construcción Civil predio PRF 1500 m3/h</t>
  </si>
  <si>
    <t>Construcción Civil predio PRF 3000 m3/h</t>
  </si>
  <si>
    <t>Construcción Civil predio PRF 4500 m3/h</t>
  </si>
  <si>
    <t>Habitación de PRF</t>
  </si>
  <si>
    <t>Servicio de PE 25 mm - Red media presión</t>
  </si>
  <si>
    <t>Provisión de materiales Protección Catódica PRF</t>
  </si>
  <si>
    <t>Instalación Protección Catódica Ramal/Gasoducto Alta Presión</t>
  </si>
  <si>
    <t>Instalación Protección Catódica PRyM</t>
  </si>
  <si>
    <t>Realización de Prueba de hermeticidad PRF</t>
  </si>
  <si>
    <t>Construcción de cámara para alojamiento de válvula</t>
  </si>
  <si>
    <t>Provisión de PRyM - Capacidad 1500 m3/h</t>
  </si>
  <si>
    <t>Provisión de PRyM - Capacidad 3000 m3/h</t>
  </si>
  <si>
    <t>Provisión de PRyM - Capacidad 4500 m3/h</t>
  </si>
  <si>
    <t>Construcción Civil predio PRyM 1500 m3/h</t>
  </si>
  <si>
    <t>Construcción Civil predio PRyM 3000 m3/h</t>
  </si>
  <si>
    <t>Construcción Civil predio PRyM 4500 m3/h</t>
  </si>
  <si>
    <t>Habitación de PRyM</t>
  </si>
  <si>
    <t>Realización de Prueba de hermeticidad PRyM</t>
  </si>
  <si>
    <t>Instalación eléctrica - Fuerza motriz y media tensión</t>
  </si>
  <si>
    <t>Instalación eléctrica - Cañerías y/o bandejas</t>
  </si>
  <si>
    <t>Instalación de gas - Artefactos</t>
  </si>
  <si>
    <t>Estacionamiento y demarcación</t>
  </si>
  <si>
    <t>Señalética</t>
  </si>
  <si>
    <t>Provisión e Instalación de Cañerías de Acero de ° 76 mm</t>
  </si>
  <si>
    <t>Señalización Ramal/Gasoducto Alta Presión Ac</t>
  </si>
  <si>
    <t>Protecciones sobre caños Ac</t>
  </si>
  <si>
    <t>Documentación conforme a obra cañería Ac Ramal-Gasoducto alta presión</t>
  </si>
  <si>
    <t>Provisión de material de aporte para tapado de cañeria Ac Ramal-Gasodusto Alta Presión</t>
  </si>
  <si>
    <t>Excavación de zanja para instalación de cañeria Ac -Ramal / Gasoducto Alta Presión</t>
  </si>
  <si>
    <r>
      <t>Accesorios Ac -P/</t>
    </r>
    <r>
      <rPr>
        <sz val="9"/>
        <color rgb="FFFF0000"/>
        <rFont val="Arial"/>
        <family val="2"/>
      </rPr>
      <t>Habilitación</t>
    </r>
    <r>
      <rPr>
        <sz val="9"/>
        <rFont val="Arial"/>
        <family val="2"/>
      </rPr>
      <t xml:space="preserve"> Ramal/Gasoducto Alta Presión 2" Diam.</t>
    </r>
  </si>
  <si>
    <r>
      <t>Accesorios Ac -P/</t>
    </r>
    <r>
      <rPr>
        <sz val="9"/>
        <color rgb="FFFF0000"/>
        <rFont val="Arial"/>
        <family val="2"/>
      </rPr>
      <t>Habilitación</t>
    </r>
    <r>
      <rPr>
        <sz val="9"/>
        <rFont val="Arial"/>
        <family val="2"/>
      </rPr>
      <t xml:space="preserve"> Ramal/Gasoducto Alta Presión 3" Diam.</t>
    </r>
  </si>
  <si>
    <t>Cámara Planta de Reguilación Final y Sistema SCADA completo</t>
  </si>
  <si>
    <t xml:space="preserve">Habilitación de la PRF </t>
  </si>
  <si>
    <t>Cruces de canales de Hormigón</t>
  </si>
  <si>
    <t>CONSTRUCCIÓN DE PLANTA DE REGULACIÓN FINAL (PRF)</t>
  </si>
  <si>
    <t>Aprobación Proyecto Constructivo en Ecogas de la PRF</t>
  </si>
  <si>
    <t>¡que es???</t>
  </si>
  <si>
    <r>
      <t xml:space="preserve">PROVISIÓN Y / O COLOCACIÓN DE </t>
    </r>
    <r>
      <rPr>
        <b/>
        <sz val="9"/>
        <color rgb="FFFF0000"/>
        <rFont val="Arial"/>
        <family val="2"/>
      </rPr>
      <t>VÁLVULAS Y</t>
    </r>
    <r>
      <rPr>
        <b/>
        <sz val="9"/>
        <rFont val="Arial"/>
        <family val="2"/>
      </rPr>
      <t xml:space="preserve"> ACCESORIOS</t>
    </r>
  </si>
  <si>
    <r>
      <t>Instalación Protección Catódica</t>
    </r>
    <r>
      <rPr>
        <sz val="8"/>
        <color rgb="FFFF0000"/>
        <rFont val="Arial"/>
        <family val="2"/>
      </rPr>
      <t xml:space="preserve"> PRyM</t>
    </r>
  </si>
  <si>
    <t xml:space="preserve">Documentación conforme a obra de la Planta de Regulación Final </t>
  </si>
  <si>
    <r>
      <t>Provisión</t>
    </r>
    <r>
      <rPr>
        <b/>
        <sz val="8"/>
        <color rgb="FFFF0000"/>
        <rFont val="Arial"/>
        <family val="2"/>
      </rPr>
      <t xml:space="preserve"> y montaje</t>
    </r>
    <r>
      <rPr>
        <sz val="8"/>
        <rFont val="Arial"/>
        <family val="2"/>
      </rPr>
      <t xml:space="preserve"> de PRF - Capacidad 1500 m3/h</t>
    </r>
  </si>
  <si>
    <t>Pruebas de Resistencia de PRF</t>
  </si>
  <si>
    <t>Pruebas de Resistencia de Interconexiones</t>
  </si>
  <si>
    <t>Construcción, Montaje e instalación  SCADA</t>
  </si>
  <si>
    <t xml:space="preserve">Construcción Planta de regulación y Medición (PRyM) </t>
  </si>
  <si>
    <t>CONSTRUCCIÓN DE PLANTA DE REGULACIÓN y MEDICIÓN (PRyM)</t>
  </si>
  <si>
    <t>Aprobación Proyecto Constructivo en Ecogas de la Planta de Regulación y Medición</t>
  </si>
  <si>
    <t>Documentación conforme a obra de la Planta de Regulación y Medición</t>
  </si>
  <si>
    <t>Construcción Civil de cámara para alojamiento de válvula</t>
  </si>
  <si>
    <t xml:space="preserve">Caño Polietileno (PE) p/red de media presion 25 mm diam. </t>
  </si>
  <si>
    <t xml:space="preserve">Caño Acerro (AC) p/red de media presion 38 mm diam. </t>
  </si>
  <si>
    <t>PROVISIÓN Y / O COLOCACIÓN DE MATERIALES - CAÑERIAS O GASODUCTO</t>
  </si>
  <si>
    <t>Provisión y / o instalación de cañeria Ac -Ramal / Gasoducto Alta Presión de 2"</t>
  </si>
  <si>
    <t>Provisión y / o instalación de cañeria Ac -Ramal / Gasoducto Alta Presión de 3"</t>
  </si>
  <si>
    <t>Provisión y / o instalación de cañeria Ac -Ramal / Gasoducto Alta Presión de 4"</t>
  </si>
  <si>
    <t>Provisión y / o instalación de cañeria Ac -Ramal / Gasoducto Alta Presión de 6"</t>
  </si>
  <si>
    <t>Provisión y Colocación de Malla de advertencia 15 cm</t>
  </si>
  <si>
    <t>Provisión y Colocación de Malla de advertencia 30 cm</t>
  </si>
  <si>
    <t>Rotura de calle de hormigon /  asfalto / veredas</t>
  </si>
  <si>
    <t>Reparacion de calle de hormigon / asfalto / veredas</t>
  </si>
  <si>
    <t>Doc. conforme a obra Aprobada por Ecogas (Cañería PE/Ac Red Media Presión)</t>
  </si>
  <si>
    <t>1.1</t>
  </si>
  <si>
    <t>1.2</t>
  </si>
  <si>
    <t>2.1</t>
  </si>
  <si>
    <t>2.2</t>
  </si>
  <si>
    <t>2.3</t>
  </si>
  <si>
    <t>2.4</t>
  </si>
  <si>
    <t>2.5</t>
  </si>
  <si>
    <t>2.6</t>
  </si>
  <si>
    <t>2.7</t>
  </si>
  <si>
    <t>2.8</t>
  </si>
  <si>
    <t>2.9</t>
  </si>
  <si>
    <t>2.10</t>
  </si>
  <si>
    <t>2.11</t>
  </si>
  <si>
    <t>3.1</t>
  </si>
  <si>
    <t>3.2</t>
  </si>
  <si>
    <t>3.3</t>
  </si>
  <si>
    <t>Excavación de zanja para la instalación de cañeria PE -Red Media Presión</t>
  </si>
  <si>
    <t>FECHA APERTURA de SOBRES:</t>
  </si>
  <si>
    <t>Prueba de hermeticidad cañeria PE - Red media presión</t>
  </si>
  <si>
    <t>Presentación de la Documentación ante la Distribuidora de Gas Cuyana</t>
  </si>
  <si>
    <t>1.3</t>
  </si>
  <si>
    <t xml:space="preserve">Provision y Colocación de  Caño PE p/red de media presion 50 mm diam. </t>
  </si>
  <si>
    <t xml:space="preserve">Provision y Colocación de Caño PE p/red de media presion 63 mm diam. </t>
  </si>
  <si>
    <t xml:space="preserve">Provision y Colocación de Caño PE p/red de media presion 90 mm diam. </t>
  </si>
  <si>
    <t>LICITACIÓN PÚBLICA N°:</t>
  </si>
  <si>
    <t>0,8</t>
  </si>
  <si>
    <t>profundidad</t>
  </si>
  <si>
    <t>ancho</t>
  </si>
  <si>
    <t>=0,6*16130</t>
  </si>
  <si>
    <t>LICITACIÓN PÚBLICA  N°:</t>
  </si>
  <si>
    <t>2.12</t>
  </si>
  <si>
    <t>Provisión e Instalación de Servicios Integrales Domiciliarios</t>
  </si>
  <si>
    <t>Tapado  y Compactación de zanja cañeria PE Red media presión</t>
  </si>
  <si>
    <t>RED DE MEDIA PRESIÓN Barrio Conjunto 1, 2, 3 y 4</t>
  </si>
  <si>
    <t>Departamento Rivadavia</t>
  </si>
  <si>
    <t>2.13</t>
  </si>
  <si>
    <t xml:space="preserve">Provision y Colocación de Caño PE p/red de media presion 125 mm diam. </t>
  </si>
  <si>
    <t xml:space="preserve">Provisión y Colocación de Accesorios PE  (125, 90, 63, 50)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</si>
</sst>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rgb="FFFF0000"/>
      <name val="Arial"/>
      <family val="2"/>
    </font>
    <font>
      <sz val="10"/>
      <color rgb="FFFF0000"/>
      <name val="Arial"/>
      <family val="2"/>
    </font>
    <font>
      <b/>
      <sz val="8"/>
      <color rgb="FFFF0000"/>
      <name val="Arial"/>
      <family val="2"/>
    </font>
    <font>
      <b/>
      <sz val="11"/>
      <name val="Arial"/>
      <family val="2"/>
    </font>
    <font>
      <b/>
      <sz val="9"/>
      <color rgb="FFFF0000"/>
      <name val="Arial"/>
      <family val="2"/>
    </font>
    <font>
      <sz val="9"/>
      <color rgb="FFFF0000"/>
      <name val="Arial"/>
      <family val="2"/>
    </font>
    <font>
      <sz val="8"/>
      <name val="Arial"/>
    </font>
  </fonts>
  <fills count="1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s>
  <borders count="4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440">
    <xf numFmtId="0" fontId="0" fillId="0" borderId="0" xfId="0"/>
    <xf numFmtId="0" fontId="4" fillId="0" borderId="0" xfId="3"/>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8" fillId="0" borderId="0" xfId="0" applyFont="1" applyAlignment="1" applyProtection="1">
      <alignment vertical="center"/>
      <protection hidden="1"/>
    </xf>
    <xf numFmtId="0" fontId="6" fillId="0" borderId="0" xfId="7" applyAlignment="1" applyProtection="1">
      <alignment vertical="center"/>
      <protection hidden="1"/>
    </xf>
    <xf numFmtId="168" fontId="6"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0" fontId="11" fillId="0" borderId="0" xfId="7" applyFont="1" applyAlignment="1" applyProtection="1">
      <alignment vertical="center"/>
      <protection hidden="1"/>
    </xf>
    <xf numFmtId="168" fontId="11"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2" fillId="0" borderId="0" xfId="7" applyFont="1" applyAlignment="1" applyProtection="1">
      <alignment vertical="center"/>
      <protection hidden="1"/>
    </xf>
    <xf numFmtId="0" fontId="17" fillId="0" borderId="0" xfId="7" applyFont="1" applyAlignment="1" applyProtection="1">
      <alignment vertical="center"/>
      <protection hidden="1"/>
    </xf>
    <xf numFmtId="169" fontId="6" fillId="0" borderId="9" xfId="1" applyNumberFormat="1" applyFont="1" applyBorder="1" applyAlignment="1" applyProtection="1">
      <alignment vertical="center"/>
      <protection hidden="1"/>
    </xf>
    <xf numFmtId="169" fontId="10" fillId="0" borderId="9" xfId="1" applyNumberFormat="1" applyFont="1" applyBorder="1" applyAlignment="1" applyProtection="1">
      <alignment vertical="center"/>
      <protection hidden="1"/>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horizontal="center" vertical="center"/>
    </xf>
    <xf numFmtId="0" fontId="7" fillId="0" borderId="0" xfId="7" applyFont="1" applyAlignment="1">
      <alignment horizontal="center" vertical="center" wrapText="1"/>
    </xf>
    <xf numFmtId="0" fontId="7" fillId="0" borderId="0" xfId="7" applyFont="1" applyAlignment="1">
      <alignment vertical="center"/>
    </xf>
    <xf numFmtId="0" fontId="7" fillId="0" borderId="0" xfId="7" applyFont="1" applyAlignment="1">
      <alignment horizontal="right" vertical="center"/>
    </xf>
    <xf numFmtId="0" fontId="7" fillId="0" borderId="0" xfId="7" applyFont="1" applyAlignment="1">
      <alignment horizontal="left" vertical="center"/>
    </xf>
    <xf numFmtId="0" fontId="7" fillId="0" borderId="0" xfId="7" quotePrefix="1" applyFont="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2" borderId="0" xfId="19" applyFont="1" applyFill="1" applyAlignment="1">
      <alignment vertical="center"/>
    </xf>
    <xf numFmtId="49" fontId="7" fillId="0" borderId="0" xfId="19" applyNumberFormat="1" applyFont="1" applyAlignment="1">
      <alignment vertical="center"/>
    </xf>
    <xf numFmtId="0" fontId="7" fillId="0" borderId="0" xfId="19" applyFont="1" applyAlignment="1">
      <alignment horizontal="left" vertical="center"/>
    </xf>
    <xf numFmtId="0" fontId="9" fillId="2" borderId="0" xfId="7" applyFont="1" applyFill="1" applyAlignment="1">
      <alignment vertical="center"/>
    </xf>
    <xf numFmtId="0" fontId="9" fillId="2" borderId="0" xfId="7" applyFont="1" applyFill="1" applyAlignment="1">
      <alignment horizontal="center" vertical="center"/>
    </xf>
    <xf numFmtId="0" fontId="7" fillId="2" borderId="0" xfId="7" applyFont="1" applyFill="1" applyAlignment="1">
      <alignment vertical="center"/>
    </xf>
    <xf numFmtId="0" fontId="7" fillId="2" borderId="0" xfId="7" quotePrefix="1" applyFont="1" applyFill="1" applyAlignment="1">
      <alignment horizontal="center" vertical="center"/>
    </xf>
    <xf numFmtId="0" fontId="7" fillId="2" borderId="0" xfId="7" quotePrefix="1" applyFont="1" applyFill="1" applyAlignment="1">
      <alignment horizontal="left" vertical="center"/>
    </xf>
    <xf numFmtId="0" fontId="7" fillId="2" borderId="0" xfId="7" applyFont="1" applyFill="1" applyAlignment="1">
      <alignment horizontal="center" vertical="center"/>
    </xf>
    <xf numFmtId="0" fontId="9" fillId="2" borderId="0" xfId="7" applyFont="1" applyFill="1" applyAlignment="1">
      <alignment horizontal="left" vertical="center"/>
    </xf>
    <xf numFmtId="0" fontId="7" fillId="2" borderId="0" xfId="7" applyFont="1" applyFill="1" applyAlignment="1">
      <alignment horizontal="right" vertical="center"/>
    </xf>
    <xf numFmtId="0" fontId="7" fillId="2" borderId="0" xfId="7" applyFont="1" applyFill="1" applyAlignment="1">
      <alignment horizontal="left" vertical="center"/>
    </xf>
    <xf numFmtId="0" fontId="7" fillId="2" borderId="0" xfId="19" applyFont="1" applyFill="1" applyAlignment="1">
      <alignment vertical="center"/>
    </xf>
    <xf numFmtId="0" fontId="7" fillId="2" borderId="0" xfId="19" applyFont="1" applyFill="1" applyAlignment="1">
      <alignment horizontal="center" vertical="center"/>
    </xf>
    <xf numFmtId="0" fontId="9" fillId="2" borderId="0" xfId="19" applyFont="1" applyFill="1" applyAlignment="1">
      <alignment horizontal="center" vertical="center"/>
    </xf>
    <xf numFmtId="0" fontId="7" fillId="2" borderId="0" xfId="19" quotePrefix="1" applyFont="1" applyFill="1" applyAlignment="1">
      <alignment horizontal="center" vertical="center"/>
    </xf>
    <xf numFmtId="0" fontId="7" fillId="2" borderId="0" xfId="19" quotePrefix="1" applyFont="1" applyFill="1" applyAlignment="1">
      <alignment horizontal="left" vertical="center"/>
    </xf>
    <xf numFmtId="0" fontId="9" fillId="2" borderId="0" xfId="19" applyFont="1" applyFill="1" applyAlignment="1">
      <alignment vertical="center" wrapText="1"/>
    </xf>
    <xf numFmtId="0" fontId="7" fillId="2" borderId="0" xfId="7" applyFont="1" applyFill="1" applyAlignment="1">
      <alignment horizontal="center" vertical="center" wrapText="1"/>
    </xf>
    <xf numFmtId="0" fontId="7" fillId="2" borderId="0" xfId="7" quotePrefix="1" applyFont="1" applyFill="1" applyAlignment="1">
      <alignment vertical="center"/>
    </xf>
    <xf numFmtId="1" fontId="9" fillId="2" borderId="0" xfId="19" applyNumberFormat="1" applyFont="1" applyFill="1" applyAlignment="1">
      <alignment vertical="center" wrapText="1"/>
    </xf>
    <xf numFmtId="1" fontId="9" fillId="2" borderId="0" xfId="19" applyNumberFormat="1" applyFont="1" applyFill="1" applyAlignment="1">
      <alignment horizontal="center" vertical="center" wrapText="1"/>
    </xf>
    <xf numFmtId="4" fontId="7" fillId="2" borderId="0" xfId="19" applyNumberFormat="1" applyFont="1" applyFill="1" applyAlignment="1">
      <alignment vertical="center"/>
    </xf>
    <xf numFmtId="1" fontId="9" fillId="2" borderId="0" xfId="19" applyNumberFormat="1" applyFont="1" applyFill="1" applyAlignment="1">
      <alignment horizontal="right" vertical="center"/>
    </xf>
    <xf numFmtId="4" fontId="9" fillId="2" borderId="0" xfId="19" applyNumberFormat="1" applyFont="1" applyFill="1" applyAlignment="1">
      <alignment vertical="center"/>
    </xf>
    <xf numFmtId="1" fontId="7" fillId="2" borderId="0" xfId="19" applyNumberFormat="1" applyFont="1" applyFill="1" applyAlignment="1">
      <alignment horizontal="right" vertical="center"/>
    </xf>
    <xf numFmtId="1" fontId="7" fillId="2" borderId="0" xfId="19" applyNumberFormat="1" applyFont="1" applyFill="1" applyAlignment="1">
      <alignment vertical="center"/>
    </xf>
    <xf numFmtId="1" fontId="7" fillId="2" borderId="0" xfId="19" applyNumberFormat="1" applyFont="1" applyFill="1" applyAlignment="1">
      <alignment horizontal="center" vertical="center"/>
    </xf>
    <xf numFmtId="0" fontId="7" fillId="2" borderId="0" xfId="19" applyFont="1" applyFill="1" applyAlignment="1">
      <alignment horizontal="center" vertical="center" wrapText="1"/>
    </xf>
    <xf numFmtId="49" fontId="7" fillId="2" borderId="0" xfId="19" applyNumberFormat="1" applyFont="1" applyFill="1" applyAlignment="1">
      <alignment horizontal="center" vertical="center"/>
    </xf>
    <xf numFmtId="1" fontId="7" fillId="0" borderId="0" xfId="19" applyNumberFormat="1" applyFont="1" applyAlignment="1">
      <alignment horizontal="center" vertical="center"/>
    </xf>
    <xf numFmtId="0" fontId="7" fillId="0" borderId="0" xfId="7" applyFont="1"/>
    <xf numFmtId="0" fontId="7" fillId="0" borderId="0" xfId="7" applyFont="1" applyAlignment="1">
      <alignment horizontal="center"/>
    </xf>
    <xf numFmtId="0" fontId="24" fillId="0" borderId="0" xfId="20" applyFont="1" applyAlignment="1">
      <alignment horizontal="center"/>
    </xf>
    <xf numFmtId="0" fontId="24" fillId="0" borderId="0" xfId="20" applyFont="1"/>
    <xf numFmtId="177" fontId="7" fillId="0" borderId="0" xfId="7" applyNumberFormat="1" applyFont="1" applyAlignment="1">
      <alignment horizontal="center" vertical="center"/>
    </xf>
    <xf numFmtId="0" fontId="25" fillId="0" borderId="0" xfId="20" applyFont="1" applyAlignment="1">
      <alignment vertical="center"/>
    </xf>
    <xf numFmtId="0" fontId="15" fillId="0" borderId="12" xfId="7" applyFont="1" applyBorder="1" applyAlignment="1" applyProtection="1">
      <alignment horizontal="center" vertical="center"/>
      <protection hidden="1"/>
    </xf>
    <xf numFmtId="0" fontId="15" fillId="0" borderId="14" xfId="7" applyFont="1" applyBorder="1" applyAlignment="1" applyProtection="1">
      <alignment horizontal="center" vertical="center"/>
      <protection hidden="1"/>
    </xf>
    <xf numFmtId="0" fontId="11" fillId="0" borderId="14" xfId="7" applyFont="1" applyBorder="1" applyAlignment="1" applyProtection="1">
      <alignment vertical="center"/>
      <protection hidden="1"/>
    </xf>
    <xf numFmtId="9" fontId="11" fillId="0" borderId="9" xfId="7" applyNumberFormat="1" applyFont="1" applyBorder="1" applyAlignment="1" applyProtection="1">
      <alignment vertical="center"/>
      <protection hidden="1"/>
    </xf>
    <xf numFmtId="9" fontId="11" fillId="0" borderId="14" xfId="16" applyFont="1" applyBorder="1" applyAlignment="1" applyProtection="1">
      <alignment vertical="center"/>
      <protection hidden="1"/>
    </xf>
    <xf numFmtId="9" fontId="11" fillId="0" borderId="0" xfId="7" applyNumberFormat="1" applyFont="1" applyAlignment="1" applyProtection="1">
      <alignment vertical="center"/>
      <protection hidden="1"/>
    </xf>
    <xf numFmtId="10" fontId="11" fillId="0" borderId="0" xfId="16" applyNumberFormat="1" applyFont="1" applyAlignment="1" applyProtection="1">
      <alignment vertical="center"/>
      <protection hidden="1"/>
    </xf>
    <xf numFmtId="0" fontId="11" fillId="0" borderId="0" xfId="7" applyFont="1" applyAlignment="1" applyProtection="1">
      <alignment horizontal="right" vertical="center"/>
      <protection hidden="1"/>
    </xf>
    <xf numFmtId="176" fontId="10" fillId="0" borderId="9" xfId="7" applyNumberFormat="1" applyFont="1" applyBorder="1" applyAlignment="1" applyProtection="1">
      <alignment horizontal="center" vertical="center"/>
      <protection hidden="1"/>
    </xf>
    <xf numFmtId="0" fontId="10" fillId="0" borderId="13" xfId="7" applyFont="1" applyBorder="1" applyAlignment="1" applyProtection="1">
      <alignment horizontal="center" vertical="center" wrapText="1"/>
      <protection hidden="1"/>
    </xf>
    <xf numFmtId="176" fontId="10" fillId="0" borderId="13" xfId="7" applyNumberFormat="1" applyFont="1" applyBorder="1" applyAlignment="1" applyProtection="1">
      <alignment horizontal="center" vertical="center"/>
      <protection hidden="1"/>
    </xf>
    <xf numFmtId="0" fontId="6" fillId="0" borderId="16" xfId="7" applyBorder="1" applyAlignment="1" applyProtection="1">
      <alignment horizontal="left" vertical="center" wrapText="1"/>
      <protection hidden="1"/>
    </xf>
    <xf numFmtId="166" fontId="6" fillId="0" borderId="0" xfId="7" applyNumberFormat="1" applyAlignment="1" applyProtection="1">
      <alignment vertical="center"/>
      <protection hidden="1"/>
    </xf>
    <xf numFmtId="0" fontId="6" fillId="0" borderId="9" xfId="7" applyBorder="1" applyAlignment="1" applyProtection="1">
      <alignment vertical="center"/>
      <protection hidden="1"/>
    </xf>
    <xf numFmtId="0" fontId="6" fillId="0" borderId="9" xfId="7" applyBorder="1" applyAlignment="1" applyProtection="1">
      <alignment horizontal="right" vertical="center"/>
      <protection hidden="1"/>
    </xf>
    <xf numFmtId="10" fontId="6" fillId="0" borderId="9" xfId="16" applyNumberFormat="1" applyFont="1" applyBorder="1" applyAlignment="1" applyProtection="1">
      <alignment vertical="center"/>
      <protection hidden="1"/>
    </xf>
    <xf numFmtId="0" fontId="6" fillId="0" borderId="0" xfId="7" applyAlignment="1" applyProtection="1">
      <alignment horizontal="center" vertical="center"/>
      <protection hidden="1"/>
    </xf>
    <xf numFmtId="0" fontId="6" fillId="0" borderId="0" xfId="7" applyAlignment="1" applyProtection="1">
      <alignment horizontal="right" vertical="center"/>
      <protection hidden="1"/>
    </xf>
    <xf numFmtId="0" fontId="11" fillId="0" borderId="0" xfId="7" applyFont="1" applyAlignment="1">
      <alignment horizontal="left" vertical="center"/>
    </xf>
    <xf numFmtId="0" fontId="27" fillId="0" borderId="0" xfId="19" applyFont="1" applyAlignment="1">
      <alignment vertical="center"/>
    </xf>
    <xf numFmtId="2" fontId="15" fillId="0" borderId="0" xfId="7" applyNumberFormat="1" applyFont="1" applyAlignment="1">
      <alignment horizontal="center" vertical="center"/>
    </xf>
    <xf numFmtId="2" fontId="15" fillId="0" borderId="0" xfId="7" applyNumberFormat="1" applyFont="1" applyAlignment="1">
      <alignment vertical="center"/>
    </xf>
    <xf numFmtId="0" fontId="11"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5" fillId="0" borderId="0" xfId="7" applyFont="1" applyAlignment="1">
      <alignment horizontal="center" vertical="center"/>
    </xf>
    <xf numFmtId="0" fontId="15" fillId="0" borderId="0" xfId="7" applyFont="1" applyAlignment="1" applyProtection="1">
      <alignment horizontal="left" vertical="center"/>
      <protection hidden="1"/>
    </xf>
    <xf numFmtId="0" fontId="27" fillId="0" borderId="0" xfId="19" applyFont="1" applyAlignment="1">
      <alignment horizontal="center" vertical="center"/>
    </xf>
    <xf numFmtId="0" fontId="11" fillId="0" borderId="0" xfId="7" applyFont="1" applyAlignment="1">
      <alignment vertical="center"/>
    </xf>
    <xf numFmtId="0" fontId="15" fillId="0" borderId="0" xfId="7" applyFont="1" applyAlignment="1">
      <alignment vertical="center"/>
    </xf>
    <xf numFmtId="16" fontId="11" fillId="0" borderId="0" xfId="7" applyNumberFormat="1" applyFont="1" applyAlignment="1">
      <alignment horizontal="center" vertical="center"/>
    </xf>
    <xf numFmtId="0" fontId="29" fillId="0" borderId="0" xfId="7" applyFont="1" applyAlignment="1">
      <alignment horizontal="center" vertical="center"/>
    </xf>
    <xf numFmtId="0" fontId="10" fillId="0" borderId="0" xfId="7" applyFont="1" applyAlignment="1" applyProtection="1">
      <alignment horizontal="center" vertical="center" wrapText="1"/>
      <protection hidden="1"/>
    </xf>
    <xf numFmtId="169" fontId="6" fillId="0" borderId="0" xfId="16" applyNumberFormat="1" applyFont="1" applyAlignment="1" applyProtection="1">
      <alignment vertical="center"/>
      <protection hidden="1"/>
    </xf>
    <xf numFmtId="169" fontId="10" fillId="0" borderId="0" xfId="16" applyNumberFormat="1" applyFont="1" applyAlignment="1" applyProtection="1">
      <alignment vertical="center"/>
      <protection hidden="1"/>
    </xf>
    <xf numFmtId="0" fontId="6" fillId="0" borderId="9" xfId="7" applyBorder="1" applyAlignment="1" applyProtection="1">
      <alignment horizontal="center" vertical="center"/>
      <protection hidden="1"/>
    </xf>
    <xf numFmtId="169" fontId="10" fillId="0" borderId="9" xfId="16" applyNumberFormat="1" applyFont="1" applyBorder="1" applyAlignment="1" applyProtection="1">
      <alignment vertical="center"/>
      <protection hidden="1"/>
    </xf>
    <xf numFmtId="0" fontId="10" fillId="0" borderId="16" xfId="7" applyFont="1" applyBorder="1" applyAlignment="1" applyProtection="1">
      <alignment horizontal="center" vertical="center"/>
      <protection hidden="1"/>
    </xf>
    <xf numFmtId="0" fontId="10" fillId="0" borderId="19" xfId="7" applyFont="1" applyBorder="1" applyAlignment="1" applyProtection="1">
      <alignment horizontal="center" vertical="center" wrapText="1"/>
      <protection hidden="1"/>
    </xf>
    <xf numFmtId="0" fontId="6" fillId="0" borderId="13" xfId="7" applyBorder="1" applyAlignment="1" applyProtection="1">
      <alignment horizontal="center" vertical="center"/>
      <protection hidden="1"/>
    </xf>
    <xf numFmtId="169" fontId="6" fillId="0" borderId="19" xfId="7" applyNumberFormat="1" applyBorder="1" applyAlignment="1" applyProtection="1">
      <alignment vertical="center"/>
      <protection hidden="1"/>
    </xf>
    <xf numFmtId="0" fontId="10" fillId="0" borderId="19" xfId="7" applyFont="1" applyBorder="1" applyAlignment="1" applyProtection="1">
      <alignment vertical="center"/>
      <protection hidden="1"/>
    </xf>
    <xf numFmtId="9" fontId="6" fillId="0" borderId="13" xfId="16" applyFont="1" applyBorder="1" applyAlignment="1" applyProtection="1">
      <alignment vertical="center"/>
      <protection hidden="1"/>
    </xf>
    <xf numFmtId="9" fontId="6" fillId="0" borderId="16" xfId="16" applyFont="1" applyBorder="1" applyAlignment="1" applyProtection="1">
      <alignment vertical="center"/>
      <protection hidden="1"/>
    </xf>
    <xf numFmtId="176" fontId="10" fillId="0" borderId="16" xfId="7" applyNumberFormat="1" applyFont="1" applyBorder="1" applyAlignment="1" applyProtection="1">
      <alignment horizontal="center" vertical="center"/>
      <protection hidden="1"/>
    </xf>
    <xf numFmtId="169" fontId="10" fillId="0" borderId="29"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6"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34" xfId="0" applyBorder="1" applyAlignment="1" applyProtection="1">
      <alignment vertical="center"/>
      <protection hidden="1"/>
    </xf>
    <xf numFmtId="0" fontId="0" fillId="0" borderId="16" xfId="0" applyBorder="1" applyAlignment="1" applyProtection="1">
      <alignment vertical="center"/>
      <protection hidden="1"/>
    </xf>
    <xf numFmtId="175" fontId="10" fillId="0" borderId="19" xfId="1" applyNumberFormat="1" applyFont="1" applyBorder="1" applyAlignment="1" applyProtection="1">
      <alignment vertical="center"/>
      <protection hidden="1"/>
    </xf>
    <xf numFmtId="179" fontId="27" fillId="0" borderId="0" xfId="19" applyNumberFormat="1" applyFont="1" applyAlignment="1">
      <alignment horizontal="center" vertical="center"/>
    </xf>
    <xf numFmtId="0" fontId="17" fillId="0" borderId="0" xfId="7" quotePrefix="1" applyFont="1" applyAlignment="1" applyProtection="1">
      <alignment horizontal="center" vertical="center"/>
      <protection hidden="1"/>
    </xf>
    <xf numFmtId="174" fontId="17" fillId="0" borderId="0" xfId="7" applyNumberFormat="1" applyFont="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2" fontId="11" fillId="0" borderId="9" xfId="0" applyNumberFormat="1" applyFont="1" applyBorder="1" applyAlignment="1">
      <alignment vertical="center"/>
    </xf>
    <xf numFmtId="0" fontId="10" fillId="0" borderId="16" xfId="0" applyFont="1" applyBorder="1" applyAlignment="1">
      <alignment horizontal="center" vertical="center" wrapText="1"/>
    </xf>
    <xf numFmtId="0" fontId="6" fillId="0" borderId="13" xfId="0" applyFont="1" applyBorder="1" applyAlignment="1">
      <alignment horizontal="left" vertical="center"/>
    </xf>
    <xf numFmtId="0" fontId="10" fillId="0" borderId="0" xfId="0" applyFont="1" applyAlignment="1">
      <alignment vertical="center"/>
    </xf>
    <xf numFmtId="0" fontId="6" fillId="0" borderId="0" xfId="0" applyFont="1" applyAlignment="1">
      <alignment vertical="center"/>
    </xf>
    <xf numFmtId="0" fontId="15" fillId="0" borderId="9" xfId="7" applyFont="1" applyBorder="1" applyAlignment="1" applyProtection="1">
      <alignment horizontal="center" vertical="center" wrapText="1"/>
      <protection hidden="1"/>
    </xf>
    <xf numFmtId="0" fontId="6" fillId="0" borderId="0" xfId="0" applyFont="1" applyAlignment="1">
      <alignment horizontal="center" vertical="center"/>
    </xf>
    <xf numFmtId="182" fontId="10" fillId="0" borderId="9" xfId="2" applyNumberFormat="1" applyFont="1" applyBorder="1" applyAlignment="1" applyProtection="1">
      <alignment vertical="center"/>
      <protection hidden="1"/>
    </xf>
    <xf numFmtId="182" fontId="6" fillId="0" borderId="9" xfId="2" applyNumberFormat="1" applyFont="1" applyBorder="1" applyAlignment="1" applyProtection="1">
      <alignment vertical="center"/>
      <protection hidden="1"/>
    </xf>
    <xf numFmtId="16" fontId="9" fillId="0" borderId="0" xfId="0" applyNumberFormat="1" applyFont="1" applyAlignment="1">
      <alignment vertical="center"/>
    </xf>
    <xf numFmtId="14" fontId="9" fillId="0" borderId="0" xfId="0" applyNumberFormat="1" applyFont="1" applyAlignment="1">
      <alignment vertical="center" wrapText="1"/>
    </xf>
    <xf numFmtId="0" fontId="9" fillId="0" borderId="0" xfId="0" applyFont="1" applyAlignment="1">
      <alignment vertical="center"/>
    </xf>
    <xf numFmtId="0" fontId="7" fillId="0" borderId="0" xfId="0" applyFont="1" applyAlignment="1">
      <alignment vertical="center"/>
    </xf>
    <xf numFmtId="14" fontId="9" fillId="0" borderId="5" xfId="0" applyNumberFormat="1" applyFont="1" applyBorder="1" applyAlignment="1">
      <alignment vertical="center"/>
    </xf>
    <xf numFmtId="14" fontId="9" fillId="0" borderId="0" xfId="0" applyNumberFormat="1" applyFont="1" applyAlignment="1">
      <alignment vertical="center"/>
    </xf>
    <xf numFmtId="0" fontId="9" fillId="0" borderId="0" xfId="0" applyFont="1" applyAlignment="1">
      <alignment horizontal="center" vertical="center"/>
    </xf>
    <xf numFmtId="180" fontId="9" fillId="0" borderId="0" xfId="0" applyNumberFormat="1" applyFont="1" applyAlignment="1">
      <alignment horizontal="center" vertical="center"/>
    </xf>
    <xf numFmtId="180" fontId="9" fillId="0" borderId="1" xfId="0" applyNumberFormat="1" applyFont="1" applyBorder="1" applyAlignment="1">
      <alignment horizontal="center" vertical="center"/>
    </xf>
    <xf numFmtId="180" fontId="9" fillId="0" borderId="0" xfId="0" applyNumberFormat="1" applyFont="1" applyAlignment="1">
      <alignment vertical="center"/>
    </xf>
    <xf numFmtId="180"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0" borderId="5" xfId="0" applyFont="1" applyBorder="1" applyAlignment="1">
      <alignment vertical="center"/>
    </xf>
    <xf numFmtId="0" fontId="7" fillId="0" borderId="0" xfId="0" applyFont="1" applyAlignment="1">
      <alignment horizontal="center" vertical="center"/>
    </xf>
    <xf numFmtId="2" fontId="7" fillId="0" borderId="0" xfId="0" applyNumberFormat="1" applyFont="1" applyAlignment="1">
      <alignment horizontal="right" vertical="center"/>
    </xf>
    <xf numFmtId="180" fontId="7" fillId="0" borderId="0" xfId="0" applyNumberFormat="1" applyFont="1" applyAlignment="1">
      <alignment vertical="center"/>
    </xf>
    <xf numFmtId="180" fontId="7" fillId="0" borderId="1" xfId="0" applyNumberFormat="1" applyFont="1" applyBorder="1" applyAlignment="1">
      <alignment vertical="center"/>
    </xf>
    <xf numFmtId="0" fontId="7" fillId="0" borderId="0" xfId="0" quotePrefix="1" applyFont="1" applyAlignment="1">
      <alignment horizontal="left" vertical="center"/>
    </xf>
    <xf numFmtId="180" fontId="7" fillId="0" borderId="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2" fontId="7" fillId="0" borderId="16" xfId="0" applyNumberFormat="1" applyFont="1" applyBorder="1" applyAlignment="1">
      <alignment horizontal="center" vertical="center"/>
    </xf>
    <xf numFmtId="180" fontId="7" fillId="0" borderId="16" xfId="0" applyNumberFormat="1" applyFont="1" applyBorder="1" applyAlignment="1">
      <alignment horizontal="center" vertical="center"/>
    </xf>
    <xf numFmtId="180" fontId="7" fillId="0" borderId="28" xfId="0" applyNumberFormat="1" applyFont="1" applyBorder="1" applyAlignment="1">
      <alignment horizontal="center" vertical="center"/>
    </xf>
    <xf numFmtId="0" fontId="7" fillId="0" borderId="5" xfId="0" applyFont="1" applyBorder="1" applyAlignment="1">
      <alignment vertical="center"/>
    </xf>
    <xf numFmtId="180" fontId="7" fillId="0" borderId="35" xfId="2" applyNumberFormat="1" applyFont="1" applyBorder="1" applyAlignment="1">
      <alignment horizontal="right" vertical="center"/>
    </xf>
    <xf numFmtId="0" fontId="10" fillId="0" borderId="0" xfId="0" applyFont="1" applyAlignment="1">
      <alignment horizontal="center" vertical="center"/>
    </xf>
    <xf numFmtId="180" fontId="7" fillId="0" borderId="1" xfId="0" applyNumberFormat="1" applyFont="1" applyBorder="1" applyAlignment="1">
      <alignment horizontal="right"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vertical="center"/>
    </xf>
    <xf numFmtId="2" fontId="7" fillId="0" borderId="18" xfId="0" applyNumberFormat="1" applyFont="1" applyBorder="1" applyAlignment="1">
      <alignment horizontal="right" vertical="center"/>
    </xf>
    <xf numFmtId="180" fontId="7" fillId="0" borderId="18" xfId="0" applyNumberFormat="1" applyFont="1" applyBorder="1" applyAlignment="1">
      <alignment vertical="center"/>
    </xf>
    <xf numFmtId="180" fontId="7" fillId="0" borderId="21" xfId="0" applyNumberFormat="1" applyFont="1" applyBorder="1" applyAlignment="1">
      <alignment horizontal="right" vertical="center"/>
    </xf>
    <xf numFmtId="49" fontId="7" fillId="0" borderId="22" xfId="0" applyNumberFormat="1" applyFont="1" applyBorder="1" applyAlignment="1">
      <alignment horizontal="center" vertical="center"/>
    </xf>
    <xf numFmtId="0" fontId="7" fillId="0" borderId="23" xfId="0" applyFont="1" applyBorder="1" applyAlignment="1">
      <alignment horizontal="left" vertical="center"/>
    </xf>
    <xf numFmtId="0" fontId="7" fillId="0" borderId="23" xfId="0" applyFont="1" applyBorder="1" applyAlignment="1">
      <alignment horizontal="center" vertical="center"/>
    </xf>
    <xf numFmtId="2" fontId="7" fillId="0" borderId="24" xfId="0" applyNumberFormat="1" applyFont="1" applyBorder="1" applyAlignment="1">
      <alignment horizontal="center" vertical="center"/>
    </xf>
    <xf numFmtId="180" fontId="7" fillId="0" borderId="25" xfId="0" applyNumberFormat="1" applyFont="1" applyBorder="1" applyAlignment="1">
      <alignment horizontal="left" vertical="center"/>
    </xf>
    <xf numFmtId="180" fontId="7" fillId="0" borderId="26" xfId="2" applyNumberFormat="1" applyFont="1" applyBorder="1" applyAlignment="1">
      <alignment horizontal="right" vertical="center"/>
    </xf>
    <xf numFmtId="9" fontId="6" fillId="0" borderId="13" xfId="16" applyFont="1" applyBorder="1" applyAlignment="1" applyProtection="1">
      <alignment vertical="center"/>
      <protection locked="0"/>
    </xf>
    <xf numFmtId="9" fontId="6" fillId="0" borderId="9" xfId="16" applyFont="1" applyBorder="1" applyAlignment="1" applyProtection="1">
      <alignment vertical="center"/>
      <protection locked="0"/>
    </xf>
    <xf numFmtId="0" fontId="0" fillId="0" borderId="0" xfId="0" applyAlignment="1" applyProtection="1">
      <alignment vertical="center"/>
      <protection locked="0"/>
    </xf>
    <xf numFmtId="0" fontId="6" fillId="0" borderId="0" xfId="7" applyAlignment="1" applyProtection="1">
      <alignment vertical="center"/>
      <protection locked="0"/>
    </xf>
    <xf numFmtId="0" fontId="11" fillId="0" borderId="0" xfId="7" applyFont="1" applyAlignment="1" applyProtection="1">
      <alignment vertical="center"/>
      <protection locked="0"/>
    </xf>
    <xf numFmtId="0" fontId="10" fillId="0" borderId="0" xfId="7" applyFont="1" applyAlignment="1">
      <alignment vertical="center"/>
    </xf>
    <xf numFmtId="0" fontId="6" fillId="0" borderId="0" xfId="7" applyAlignment="1">
      <alignment vertical="center"/>
    </xf>
    <xf numFmtId="0" fontId="10" fillId="4" borderId="0" xfId="0" applyFont="1" applyFill="1" applyAlignment="1">
      <alignment vertical="center"/>
    </xf>
    <xf numFmtId="0" fontId="10" fillId="0" borderId="0" xfId="7" applyFont="1" applyAlignment="1">
      <alignment vertical="center" shrinkToFit="1"/>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9" fontId="6" fillId="4" borderId="0" xfId="1" applyFont="1" applyFill="1" applyAlignment="1">
      <alignment horizontal="center" vertical="center"/>
    </xf>
    <xf numFmtId="14" fontId="6" fillId="4" borderId="0" xfId="7" applyNumberFormat="1" applyFill="1" applyAlignment="1">
      <alignment horizontal="center" vertical="center"/>
    </xf>
    <xf numFmtId="174" fontId="6" fillId="4" borderId="0" xfId="7" applyNumberFormat="1" applyFill="1" applyAlignment="1">
      <alignment horizontal="center" vertical="center"/>
    </xf>
    <xf numFmtId="174" fontId="6" fillId="0" borderId="0" xfId="7" applyNumberFormat="1" applyAlignment="1">
      <alignment horizontal="center" vertical="center"/>
    </xf>
    <xf numFmtId="10" fontId="6" fillId="0" borderId="0" xfId="1" applyNumberFormat="1" applyFont="1" applyAlignment="1">
      <alignment horizontal="center" vertical="center"/>
    </xf>
    <xf numFmtId="44" fontId="6" fillId="0" borderId="0" xfId="0" applyNumberFormat="1" applyFont="1" applyAlignment="1">
      <alignment vertical="center"/>
    </xf>
    <xf numFmtId="0" fontId="6" fillId="0" borderId="13" xfId="0" applyFont="1" applyBorder="1" applyAlignment="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Alignment="1">
      <alignment vertical="center"/>
    </xf>
    <xf numFmtId="180" fontId="6" fillId="0" borderId="0" xfId="0" applyNumberFormat="1" applyFont="1" applyAlignment="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2" xfId="0" applyFont="1" applyBorder="1" applyAlignment="1">
      <alignment horizontal="centerContinuous" vertical="center"/>
    </xf>
    <xf numFmtId="0" fontId="9" fillId="0" borderId="3" xfId="0" applyFont="1" applyBorder="1" applyAlignment="1">
      <alignment horizontal="centerContinuous" vertical="center"/>
    </xf>
    <xf numFmtId="0" fontId="9" fillId="0" borderId="4" xfId="0" applyFont="1" applyBorder="1" applyAlignment="1">
      <alignment horizontal="centerContinuous" vertical="center"/>
    </xf>
    <xf numFmtId="181" fontId="11" fillId="0" borderId="9" xfId="49" applyNumberFormat="1" applyFont="1" applyBorder="1" applyAlignment="1">
      <alignment vertical="center"/>
    </xf>
    <xf numFmtId="0" fontId="6" fillId="0" borderId="13" xfId="6" applyFont="1" applyBorder="1" applyAlignment="1" applyProtection="1">
      <alignment horizontal="left" vertical="center"/>
      <protection locked="0"/>
    </xf>
    <xf numFmtId="10" fontId="6" fillId="0" borderId="19" xfId="1" applyNumberFormat="1" applyFont="1" applyBorder="1" applyAlignment="1" applyProtection="1">
      <alignment horizontal="left" vertical="center"/>
      <protection locked="0"/>
    </xf>
    <xf numFmtId="168" fontId="6" fillId="0" borderId="9" xfId="49" applyBorder="1" applyAlignment="1" applyProtection="1">
      <alignment vertical="center"/>
      <protection hidden="1"/>
    </xf>
    <xf numFmtId="0" fontId="6" fillId="0" borderId="19" xfId="6" applyFont="1" applyBorder="1" applyAlignment="1" applyProtection="1">
      <alignment horizontal="left" vertical="center"/>
      <protection locked="0"/>
    </xf>
    <xf numFmtId="0" fontId="6" fillId="0" borderId="13" xfId="0" applyFont="1" applyBorder="1" applyAlignment="1" applyProtection="1">
      <alignment vertical="center"/>
      <protection locked="0"/>
    </xf>
    <xf numFmtId="0" fontId="6" fillId="0" borderId="19" xfId="0" applyFont="1" applyBorder="1" applyAlignment="1" applyProtection="1">
      <alignment vertical="center"/>
      <protection locked="0"/>
    </xf>
    <xf numFmtId="168" fontId="6" fillId="0" borderId="9" xfId="0" applyNumberFormat="1" applyFont="1" applyBorder="1" applyAlignment="1" applyProtection="1">
      <alignment vertical="center"/>
      <protection locked="0"/>
    </xf>
    <xf numFmtId="9" fontId="6" fillId="0" borderId="0" xfId="1" applyFont="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wrapText="1"/>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49" fontId="6" fillId="0" borderId="0" xfId="0" applyNumberFormat="1" applyFont="1" applyAlignment="1">
      <alignment vertical="center"/>
    </xf>
    <xf numFmtId="49" fontId="10" fillId="0" borderId="0" xfId="0" applyNumberFormat="1" applyFont="1" applyAlignment="1">
      <alignment vertical="center"/>
    </xf>
    <xf numFmtId="49" fontId="10" fillId="0" borderId="0" xfId="7" applyNumberFormat="1" applyFont="1" applyAlignment="1">
      <alignment vertical="center" shrinkToFit="1"/>
    </xf>
    <xf numFmtId="49" fontId="6" fillId="0" borderId="0" xfId="7" applyNumberFormat="1" applyAlignment="1">
      <alignment vertical="center"/>
    </xf>
    <xf numFmtId="49" fontId="10" fillId="0" borderId="0" xfId="0" applyNumberFormat="1" applyFont="1" applyAlignment="1">
      <alignment horizontal="right" vertical="center"/>
    </xf>
    <xf numFmtId="49" fontId="10" fillId="0" borderId="16" xfId="0" applyNumberFormat="1" applyFont="1" applyBorder="1" applyAlignment="1">
      <alignment horizontal="center" vertical="center" wrapText="1"/>
    </xf>
    <xf numFmtId="49" fontId="6" fillId="0" borderId="9" xfId="0" applyNumberFormat="1" applyFont="1" applyBorder="1" applyAlignment="1">
      <alignment horizontal="center" vertical="center"/>
    </xf>
    <xf numFmtId="0" fontId="10" fillId="0" borderId="0" xfId="0" applyFont="1" applyAlignment="1">
      <alignment horizontal="center" vertical="center" wrapText="1"/>
    </xf>
    <xf numFmtId="0" fontId="6" fillId="0" borderId="0" xfId="0" applyFont="1" applyAlignment="1" applyProtection="1">
      <alignment horizontal="center" vertical="center"/>
      <protection hidden="1"/>
    </xf>
    <xf numFmtId="0" fontId="6" fillId="0" borderId="9" xfId="0" applyFont="1" applyBorder="1" applyAlignment="1">
      <alignment horizontal="center" vertical="center"/>
    </xf>
    <xf numFmtId="0" fontId="17" fillId="0" borderId="0" xfId="0" applyFont="1" applyAlignment="1">
      <alignment wrapText="1"/>
    </xf>
    <xf numFmtId="0" fontId="12"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2" fillId="0" borderId="0" xfId="7" applyFont="1" applyAlignment="1">
      <alignment vertical="center"/>
    </xf>
    <xf numFmtId="0" fontId="12" fillId="0" borderId="0" xfId="7" applyFont="1" applyAlignment="1">
      <alignment vertical="center" shrinkToFit="1"/>
    </xf>
    <xf numFmtId="0" fontId="12" fillId="0" borderId="0" xfId="7" applyFont="1" applyAlignment="1">
      <alignment horizontal="left" vertical="center" shrinkToFit="1"/>
    </xf>
    <xf numFmtId="0" fontId="17" fillId="0" borderId="0" xfId="7" applyFont="1" applyAlignment="1">
      <alignment vertical="center"/>
    </xf>
    <xf numFmtId="0" fontId="17" fillId="0" borderId="0" xfId="7" quotePrefix="1" applyFont="1" applyAlignment="1">
      <alignment horizontal="center" vertical="center"/>
    </xf>
    <xf numFmtId="0" fontId="17" fillId="0" borderId="0" xfId="7" applyFont="1" applyAlignment="1">
      <alignment horizontal="left" vertical="center"/>
    </xf>
    <xf numFmtId="168" fontId="12" fillId="0" borderId="0" xfId="7" applyNumberFormat="1" applyFont="1" applyAlignment="1">
      <alignment horizontal="center" vertical="center"/>
    </xf>
    <xf numFmtId="9" fontId="17" fillId="0" borderId="0" xfId="1" applyFont="1" applyAlignment="1">
      <alignment horizontal="center" vertical="center"/>
    </xf>
    <xf numFmtId="14" fontId="17" fillId="0" borderId="0" xfId="7" applyNumberFormat="1" applyFont="1" applyAlignment="1">
      <alignment horizontal="center" vertical="center"/>
    </xf>
    <xf numFmtId="174" fontId="17" fillId="0" borderId="0" xfId="7" applyNumberFormat="1" applyFont="1" applyAlignment="1">
      <alignment horizontal="center" vertical="center"/>
    </xf>
    <xf numFmtId="168" fontId="17" fillId="0" borderId="0" xfId="7" applyNumberFormat="1" applyFont="1" applyAlignment="1">
      <alignment horizontal="center" vertical="center"/>
    </xf>
    <xf numFmtId="0" fontId="13" fillId="0" borderId="13" xfId="0" applyFont="1" applyBorder="1" applyAlignment="1">
      <alignment horizontal="centerContinuous" vertical="center"/>
    </xf>
    <xf numFmtId="0" fontId="13" fillId="0" borderId="16" xfId="0" applyFont="1" applyBorder="1" applyAlignment="1">
      <alignment horizontal="centerContinuous" vertical="center"/>
    </xf>
    <xf numFmtId="0" fontId="0" fillId="0" borderId="16" xfId="0" applyBorder="1" applyAlignment="1">
      <alignment horizontal="centerContinuous" vertical="center"/>
    </xf>
    <xf numFmtId="0" fontId="13" fillId="0" borderId="19" xfId="0" applyFont="1" applyBorder="1" applyAlignment="1">
      <alignment horizontal="centerContinuous" vertical="center"/>
    </xf>
    <xf numFmtId="0" fontId="10" fillId="0" borderId="19" xfId="0" applyFont="1" applyBorder="1" applyAlignment="1">
      <alignment horizontal="center" vertical="center" wrapText="1"/>
    </xf>
    <xf numFmtId="4" fontId="6" fillId="0" borderId="9" xfId="0" applyNumberFormat="1" applyFont="1" applyBorder="1" applyAlignment="1">
      <alignment horizontal="center" vertical="center"/>
    </xf>
    <xf numFmtId="2" fontId="6" fillId="0" borderId="13" xfId="0" applyNumberFormat="1" applyFont="1" applyBorder="1" applyAlignment="1">
      <alignment horizontal="right" vertical="center" indent="1"/>
    </xf>
    <xf numFmtId="181" fontId="6" fillId="0" borderId="9" xfId="2" applyNumberFormat="1" applyFont="1" applyBorder="1" applyAlignment="1">
      <alignment vertical="center"/>
    </xf>
    <xf numFmtId="169" fontId="6" fillId="0" borderId="9" xfId="1" applyNumberFormat="1" applyFont="1" applyBorder="1" applyAlignment="1">
      <alignment vertical="center"/>
    </xf>
    <xf numFmtId="49" fontId="6" fillId="0" borderId="16" xfId="0" applyNumberFormat="1" applyFont="1" applyBorder="1" applyAlignment="1">
      <alignment horizontal="center" vertical="center"/>
    </xf>
    <xf numFmtId="0" fontId="6" fillId="0" borderId="16" xfId="0" applyFont="1" applyBorder="1" applyAlignment="1">
      <alignment horizontal="left" vertical="center"/>
    </xf>
    <xf numFmtId="0" fontId="6" fillId="0" borderId="16" xfId="0" applyFont="1" applyBorder="1" applyAlignment="1">
      <alignment horizontal="left" vertical="center" wrapText="1"/>
    </xf>
    <xf numFmtId="4" fontId="6" fillId="0" borderId="16" xfId="0" applyNumberFormat="1" applyFont="1" applyBorder="1" applyAlignment="1">
      <alignment horizontal="center" vertical="center"/>
    </xf>
    <xf numFmtId="4" fontId="6" fillId="0" borderId="16" xfId="0" applyNumberFormat="1" applyFont="1" applyBorder="1" applyAlignment="1">
      <alignment vertical="center"/>
    </xf>
    <xf numFmtId="168" fontId="6" fillId="0" borderId="16" xfId="0" applyNumberFormat="1" applyFont="1" applyBorder="1" applyAlignment="1">
      <alignment vertical="center"/>
    </xf>
    <xf numFmtId="169" fontId="6" fillId="0" borderId="19" xfId="1" applyNumberFormat="1" applyFont="1" applyBorder="1" applyAlignment="1">
      <alignment vertical="center"/>
    </xf>
    <xf numFmtId="0" fontId="11" fillId="0" borderId="30" xfId="0" applyFont="1" applyBorder="1" applyAlignment="1">
      <alignment horizontal="center" vertical="center"/>
    </xf>
    <xf numFmtId="0" fontId="0" fillId="0" borderId="30" xfId="0" applyBorder="1" applyAlignment="1">
      <alignment vertical="center"/>
    </xf>
    <xf numFmtId="0" fontId="10" fillId="0" borderId="30" xfId="0" applyFont="1" applyBorder="1" applyAlignment="1">
      <alignment horizontal="center" vertical="center"/>
    </xf>
    <xf numFmtId="168" fontId="31" fillId="0" borderId="31" xfId="0" applyNumberFormat="1" applyFont="1" applyBorder="1" applyAlignment="1">
      <alignment vertical="center"/>
    </xf>
    <xf numFmtId="168" fontId="31" fillId="0" borderId="9" xfId="0" applyNumberFormat="1" applyFont="1" applyBorder="1" applyAlignment="1">
      <alignment vertical="center"/>
    </xf>
    <xf numFmtId="169" fontId="10" fillId="0" borderId="9" xfId="1" applyNumberFormat="1" applyFont="1" applyBorder="1" applyAlignment="1">
      <alignment vertical="center"/>
    </xf>
    <xf numFmtId="168" fontId="0" fillId="0" borderId="0" xfId="0" applyNumberFormat="1" applyAlignment="1">
      <alignment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12" fillId="0" borderId="3" xfId="0" applyFont="1" applyBorder="1" applyAlignment="1">
      <alignment horizontal="left" vertical="center"/>
    </xf>
    <xf numFmtId="0" fontId="10" fillId="0" borderId="3" xfId="0" applyFont="1" applyBorder="1" applyAlignment="1">
      <alignment horizontal="right" vertical="center"/>
    </xf>
    <xf numFmtId="0" fontId="0" fillId="0" borderId="3" xfId="0" applyBorder="1" applyAlignment="1">
      <alignment vertical="center"/>
    </xf>
    <xf numFmtId="0" fontId="10" fillId="0" borderId="3" xfId="0" applyFont="1" applyBorder="1" applyAlignment="1">
      <alignment vertical="center"/>
    </xf>
    <xf numFmtId="168" fontId="10" fillId="0" borderId="4" xfId="0" applyNumberFormat="1" applyFont="1" applyBorder="1" applyAlignment="1">
      <alignment vertical="center"/>
    </xf>
    <xf numFmtId="166" fontId="10" fillId="0" borderId="0" xfId="0" applyNumberFormat="1" applyFont="1" applyAlignment="1">
      <alignment horizontal="right" vertical="center"/>
    </xf>
    <xf numFmtId="0" fontId="10" fillId="0" borderId="5" xfId="0" applyFont="1" applyBorder="1" applyAlignment="1">
      <alignment horizontal="center" vertical="center"/>
    </xf>
    <xf numFmtId="10" fontId="10" fillId="0" borderId="0" xfId="0" applyNumberFormat="1" applyFont="1" applyAlignment="1">
      <alignment horizontal="left" vertical="center"/>
    </xf>
    <xf numFmtId="10" fontId="10" fillId="0" borderId="0" xfId="0" applyNumberFormat="1" applyFont="1" applyAlignment="1">
      <alignment horizontal="right" vertical="center"/>
    </xf>
    <xf numFmtId="10" fontId="0" fillId="0" borderId="0" xfId="1" applyNumberFormat="1" applyFont="1" applyAlignment="1">
      <alignment vertical="center"/>
    </xf>
    <xf numFmtId="168" fontId="10" fillId="0" borderId="1" xfId="0" applyNumberFormat="1" applyFont="1" applyBorder="1" applyAlignment="1">
      <alignment vertical="center"/>
    </xf>
    <xf numFmtId="0" fontId="10" fillId="0" borderId="0" xfId="0" applyFont="1" applyAlignment="1">
      <alignment horizontal="left" vertical="center"/>
    </xf>
    <xf numFmtId="0" fontId="12" fillId="0" borderId="0" xfId="0" applyFont="1" applyAlignment="1">
      <alignment horizontal="left" vertical="center"/>
    </xf>
    <xf numFmtId="0" fontId="10" fillId="0" borderId="6" xfId="0" applyFont="1" applyBorder="1" applyAlignment="1">
      <alignment horizontal="center" vertical="center"/>
    </xf>
    <xf numFmtId="10" fontId="10" fillId="0" borderId="7" xfId="0" applyNumberFormat="1" applyFont="1" applyBorder="1" applyAlignment="1">
      <alignment horizontal="left" vertical="center"/>
    </xf>
    <xf numFmtId="10" fontId="10" fillId="0" borderId="7" xfId="0" applyNumberFormat="1" applyFont="1" applyBorder="1" applyAlignment="1">
      <alignment horizontal="right" vertical="center"/>
    </xf>
    <xf numFmtId="10" fontId="0" fillId="0" borderId="7" xfId="1" applyNumberFormat="1" applyFont="1" applyBorder="1" applyAlignment="1">
      <alignment vertical="center"/>
    </xf>
    <xf numFmtId="0" fontId="10" fillId="0" borderId="7" xfId="0" applyFont="1" applyBorder="1" applyAlignment="1">
      <alignment vertical="center"/>
    </xf>
    <xf numFmtId="0" fontId="0" fillId="0" borderId="7" xfId="0" applyBorder="1" applyAlignment="1">
      <alignment vertical="center"/>
    </xf>
    <xf numFmtId="168" fontId="10" fillId="0" borderId="8" xfId="0" applyNumberFormat="1" applyFont="1" applyBorder="1" applyAlignment="1">
      <alignment vertical="center"/>
    </xf>
    <xf numFmtId="0" fontId="12" fillId="0" borderId="0" xfId="0" applyFont="1" applyAlignment="1">
      <alignment horizontal="right" vertical="center"/>
    </xf>
    <xf numFmtId="168" fontId="10" fillId="0" borderId="0" xfId="0" applyNumberFormat="1" applyFont="1" applyAlignment="1">
      <alignment vertical="center"/>
    </xf>
    <xf numFmtId="0" fontId="8" fillId="0" borderId="0" xfId="0" applyFont="1" applyAlignment="1">
      <alignment horizontal="left" vertical="center"/>
    </xf>
    <xf numFmtId="0" fontId="0" fillId="0" borderId="0" xfId="0" applyAlignment="1">
      <alignment horizontal="right" vertical="center"/>
    </xf>
    <xf numFmtId="0" fontId="6" fillId="4" borderId="9" xfId="0" applyFont="1" applyFill="1" applyBorder="1" applyAlignment="1">
      <alignment vertical="center"/>
    </xf>
    <xf numFmtId="4" fontId="6" fillId="0" borderId="0" xfId="0" applyNumberFormat="1" applyFont="1" applyAlignment="1">
      <alignment vertical="center"/>
    </xf>
    <xf numFmtId="0" fontId="10" fillId="3" borderId="0" xfId="7" applyFont="1" applyFill="1" applyAlignment="1" applyProtection="1">
      <alignment horizontal="center" vertical="center"/>
      <protection locked="0"/>
    </xf>
    <xf numFmtId="10" fontId="6" fillId="3" borderId="0" xfId="1" applyNumberFormat="1" applyFont="1" applyFill="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9" xfId="0" applyFont="1" applyBorder="1" applyAlignment="1" applyProtection="1">
      <alignment vertical="center"/>
      <protection locked="0"/>
    </xf>
    <xf numFmtId="0" fontId="7" fillId="0" borderId="9" xfId="5"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2" fontId="7" fillId="0" borderId="9" xfId="0" applyNumberFormat="1" applyFont="1" applyBorder="1" applyAlignment="1" applyProtection="1">
      <alignment horizontal="right" vertical="center"/>
      <protection locked="0"/>
    </xf>
    <xf numFmtId="180" fontId="7" fillId="0" borderId="9" xfId="2"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180" fontId="7" fillId="0" borderId="9" xfId="2" applyNumberFormat="1" applyFont="1" applyBorder="1" applyAlignment="1" applyProtection="1">
      <alignment vertical="center"/>
      <protection locked="0"/>
    </xf>
    <xf numFmtId="180" fontId="7" fillId="0" borderId="11" xfId="2" applyNumberFormat="1" applyFont="1" applyBorder="1" applyAlignment="1" applyProtection="1">
      <alignment horizontal="righ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7" fillId="0" borderId="39" xfId="7" applyFont="1" applyBorder="1" applyAlignment="1">
      <alignment horizontal="center" vertical="center"/>
    </xf>
    <xf numFmtId="0" fontId="7" fillId="0" borderId="9" xfId="7" applyFont="1" applyBorder="1" applyAlignment="1">
      <alignment horizontal="center" vertical="center"/>
    </xf>
    <xf numFmtId="0" fontId="7" fillId="0" borderId="9" xfId="7" applyFont="1" applyBorder="1" applyAlignment="1">
      <alignment vertical="center"/>
    </xf>
    <xf numFmtId="0" fontId="0" fillId="0" borderId="9" xfId="0" applyBorder="1"/>
    <xf numFmtId="0" fontId="7" fillId="2" borderId="9" xfId="7" applyFont="1" applyFill="1" applyBorder="1" applyAlignment="1">
      <alignment horizontal="right" vertical="center"/>
    </xf>
    <xf numFmtId="0" fontId="7" fillId="2" borderId="9" xfId="7" applyFont="1" applyFill="1" applyBorder="1" applyAlignment="1">
      <alignment horizontal="center" vertical="center"/>
    </xf>
    <xf numFmtId="49" fontId="0" fillId="0" borderId="47" xfId="0" applyNumberFormat="1" applyBorder="1" applyAlignment="1">
      <alignment horizontal="center"/>
    </xf>
    <xf numFmtId="0" fontId="6" fillId="0" borderId="9" xfId="0" applyFont="1" applyBorder="1" applyAlignment="1">
      <alignment horizontal="left"/>
    </xf>
    <xf numFmtId="49" fontId="0" fillId="0" borderId="32" xfId="0" applyNumberFormat="1" applyBorder="1" applyAlignment="1">
      <alignment horizontal="center"/>
    </xf>
    <xf numFmtId="49" fontId="6" fillId="0" borderId="9" xfId="0" applyNumberFormat="1" applyFont="1" applyBorder="1" applyAlignment="1">
      <alignment horizontal="center"/>
    </xf>
    <xf numFmtId="0" fontId="0" fillId="0" borderId="9" xfId="0" applyBorder="1" applyAlignment="1">
      <alignment horizontal="left"/>
    </xf>
    <xf numFmtId="49" fontId="0" fillId="0" borderId="9" xfId="0" applyNumberFormat="1" applyBorder="1" applyAlignment="1">
      <alignment horizontal="center"/>
    </xf>
    <xf numFmtId="0" fontId="39" fillId="0" borderId="9" xfId="7" applyFont="1" applyBorder="1" applyAlignment="1">
      <alignment vertical="center"/>
    </xf>
    <xf numFmtId="0" fontId="7" fillId="3" borderId="9" xfId="7" applyFont="1" applyFill="1" applyBorder="1" applyAlignment="1">
      <alignment vertical="center"/>
    </xf>
    <xf numFmtId="0" fontId="6" fillId="6" borderId="9" xfId="0" applyFont="1" applyFill="1" applyBorder="1" applyAlignment="1">
      <alignment horizontal="center" vertical="center"/>
    </xf>
    <xf numFmtId="0" fontId="6" fillId="6" borderId="9" xfId="0" applyFont="1" applyFill="1" applyBorder="1" applyAlignment="1" applyProtection="1">
      <alignment horizontal="center" vertical="center"/>
      <protection hidden="1"/>
    </xf>
    <xf numFmtId="0" fontId="7" fillId="0" borderId="9" xfId="7" applyFont="1" applyBorder="1" applyAlignment="1">
      <alignment horizontal="center" vertical="center" wrapText="1"/>
    </xf>
    <xf numFmtId="0" fontId="9" fillId="11" borderId="9" xfId="7" applyFont="1" applyFill="1" applyBorder="1" applyAlignment="1">
      <alignment horizontal="center" vertical="center" wrapText="1"/>
    </xf>
    <xf numFmtId="0" fontId="15" fillId="9" borderId="0" xfId="7" applyFont="1" applyFill="1" applyAlignment="1" applyProtection="1">
      <alignment horizontal="left" vertical="center"/>
      <protection hidden="1"/>
    </xf>
    <xf numFmtId="0" fontId="15" fillId="11" borderId="9" xfId="7" applyFont="1" applyFill="1" applyBorder="1" applyAlignment="1">
      <alignment horizontal="left" vertical="center" wrapText="1"/>
    </xf>
    <xf numFmtId="0" fontId="11" fillId="0" borderId="9" xfId="7" applyFont="1" applyBorder="1" applyAlignment="1">
      <alignment horizontal="left" vertical="center" wrapText="1"/>
    </xf>
    <xf numFmtId="0" fontId="11" fillId="2" borderId="9" xfId="7" applyFont="1" applyFill="1" applyBorder="1" applyAlignment="1">
      <alignment horizontal="left" vertical="center"/>
    </xf>
    <xf numFmtId="0" fontId="11" fillId="0" borderId="9" xfId="7" applyFont="1" applyBorder="1" applyAlignment="1">
      <alignment vertical="center"/>
    </xf>
    <xf numFmtId="0" fontId="44" fillId="0" borderId="9" xfId="7" applyFont="1" applyBorder="1" applyAlignment="1">
      <alignment vertical="center"/>
    </xf>
    <xf numFmtId="0" fontId="11" fillId="2" borderId="9" xfId="7" applyFont="1" applyFill="1" applyBorder="1" applyAlignment="1">
      <alignment vertical="center"/>
    </xf>
    <xf numFmtId="0" fontId="11" fillId="0" borderId="9" xfId="7" applyFont="1" applyBorder="1" applyAlignment="1">
      <alignment horizontal="center" vertical="center" wrapText="1"/>
    </xf>
    <xf numFmtId="0" fontId="9" fillId="0" borderId="9" xfId="7" applyFont="1" applyBorder="1" applyAlignment="1">
      <alignment horizontal="center" vertical="center" wrapText="1"/>
    </xf>
    <xf numFmtId="0" fontId="44" fillId="0" borderId="9" xfId="7" applyFont="1" applyBorder="1" applyAlignment="1">
      <alignment horizontal="center" vertical="center" wrapText="1"/>
    </xf>
    <xf numFmtId="0" fontId="11" fillId="0" borderId="9" xfId="0" applyFont="1" applyBorder="1"/>
    <xf numFmtId="0" fontId="11" fillId="0" borderId="12" xfId="7" applyFont="1" applyBorder="1" applyAlignment="1">
      <alignment vertical="center"/>
    </xf>
    <xf numFmtId="0" fontId="7" fillId="0" borderId="13" xfId="7" applyFont="1" applyBorder="1" applyAlignment="1">
      <alignment vertical="center"/>
    </xf>
    <xf numFmtId="0" fontId="39" fillId="0" borderId="12" xfId="7" applyFont="1" applyBorder="1" applyAlignment="1">
      <alignment vertical="center"/>
    </xf>
    <xf numFmtId="0" fontId="40" fillId="0" borderId="9" xfId="0" applyFont="1" applyBorder="1" applyAlignment="1">
      <alignment vertical="center" wrapText="1"/>
    </xf>
    <xf numFmtId="0" fontId="6" fillId="0" borderId="9" xfId="0" applyFont="1" applyBorder="1"/>
    <xf numFmtId="0" fontId="7" fillId="6" borderId="9" xfId="7" applyFont="1" applyFill="1" applyBorder="1" applyAlignment="1">
      <alignment vertical="center"/>
    </xf>
    <xf numFmtId="0" fontId="0" fillId="6" borderId="9" xfId="0" applyFill="1" applyBorder="1"/>
    <xf numFmtId="0" fontId="11" fillId="6" borderId="9" xfId="7" applyFont="1" applyFill="1" applyBorder="1" applyAlignment="1">
      <alignment vertical="center"/>
    </xf>
    <xf numFmtId="0" fontId="7" fillId="12" borderId="9" xfId="7" applyFont="1" applyFill="1" applyBorder="1" applyAlignment="1">
      <alignment horizontal="center" vertical="center" wrapText="1"/>
    </xf>
    <xf numFmtId="0" fontId="7" fillId="12" borderId="9" xfId="7" applyFont="1" applyFill="1" applyBorder="1" applyAlignment="1">
      <alignment horizontal="center" vertical="center"/>
    </xf>
    <xf numFmtId="0" fontId="0" fillId="12" borderId="9" xfId="0" applyFill="1" applyBorder="1"/>
    <xf numFmtId="0" fontId="7" fillId="12" borderId="9" xfId="7" applyFont="1" applyFill="1" applyBorder="1" applyAlignment="1">
      <alignment vertical="center"/>
    </xf>
    <xf numFmtId="0" fontId="44" fillId="0" borderId="9" xfId="7" applyFont="1" applyBorder="1" applyAlignment="1">
      <alignment vertical="center" wrapText="1"/>
    </xf>
    <xf numFmtId="0" fontId="44" fillId="0" borderId="9" xfId="0" applyFont="1" applyBorder="1"/>
    <xf numFmtId="0" fontId="10" fillId="0" borderId="13" xfId="0" applyFont="1" applyBorder="1" applyAlignment="1">
      <alignment horizontal="left" vertical="center"/>
    </xf>
    <xf numFmtId="0" fontId="7" fillId="3" borderId="0" xfId="0" applyFont="1" applyFill="1" applyAlignment="1">
      <alignment vertical="center"/>
    </xf>
    <xf numFmtId="0" fontId="7" fillId="3" borderId="0" xfId="0" applyFont="1" applyFill="1" applyAlignment="1" applyProtection="1">
      <alignment vertical="center"/>
      <protection locked="0"/>
    </xf>
    <xf numFmtId="0" fontId="10" fillId="0" borderId="9" xfId="7" applyFont="1" applyBorder="1" applyAlignment="1" applyProtection="1">
      <alignment horizontal="center" vertical="center"/>
      <protection hidden="1"/>
    </xf>
    <xf numFmtId="0" fontId="11" fillId="0" borderId="9" xfId="7" applyFont="1" applyFill="1" applyBorder="1" applyAlignment="1">
      <alignment horizontal="left" vertical="center" wrapText="1"/>
    </xf>
    <xf numFmtId="0" fontId="10" fillId="6" borderId="9" xfId="0" applyFont="1" applyFill="1" applyBorder="1" applyAlignment="1">
      <alignment horizontal="center" vertical="center"/>
    </xf>
    <xf numFmtId="0" fontId="10" fillId="12" borderId="9" xfId="0" applyFont="1" applyFill="1" applyBorder="1" applyAlignment="1">
      <alignment horizontal="center" vertical="center"/>
    </xf>
    <xf numFmtId="168" fontId="6" fillId="0" borderId="9" xfId="7" applyNumberFormat="1" applyBorder="1" applyAlignment="1" applyProtection="1">
      <alignment vertical="center"/>
      <protection hidden="1"/>
    </xf>
    <xf numFmtId="0" fontId="10" fillId="0" borderId="16" xfId="0" applyFont="1" applyBorder="1" applyAlignment="1">
      <alignment horizontal="center" vertical="center"/>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0" fillId="0" borderId="9" xfId="0" applyFont="1" applyBorder="1" applyAlignment="1">
      <alignment horizontal="center" vertical="center"/>
    </xf>
    <xf numFmtId="0" fontId="6" fillId="0" borderId="9" xfId="0" applyFont="1" applyBorder="1" applyAlignment="1" applyProtection="1">
      <alignment horizontal="center" vertical="center" wrapText="1"/>
      <protection hidden="1"/>
    </xf>
    <xf numFmtId="0" fontId="10" fillId="0" borderId="13" xfId="0" applyFont="1" applyBorder="1" applyAlignment="1">
      <alignment horizontal="center" vertical="center"/>
    </xf>
    <xf numFmtId="0" fontId="10" fillId="0" borderId="16" xfId="0" applyFont="1" applyBorder="1" applyAlignment="1">
      <alignment horizontal="center" vertical="center"/>
    </xf>
    <xf numFmtId="0" fontId="10" fillId="0" borderId="19" xfId="0" applyFont="1" applyBorder="1" applyAlignment="1">
      <alignment horizontal="center" vertical="center"/>
    </xf>
    <xf numFmtId="0" fontId="10" fillId="0" borderId="37"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9" xfId="0" applyFont="1" applyBorder="1" applyAlignment="1">
      <alignment horizontal="center" vertical="center" wrapText="1"/>
    </xf>
    <xf numFmtId="49" fontId="10" fillId="0" borderId="9" xfId="0" applyNumberFormat="1" applyFont="1" applyBorder="1" applyAlignment="1">
      <alignment horizontal="center" vertical="center" wrapText="1"/>
    </xf>
    <xf numFmtId="0" fontId="12" fillId="0" borderId="0" xfId="0" applyFont="1" applyAlignment="1">
      <alignment horizontal="left" vertical="center" wrapText="1"/>
    </xf>
    <xf numFmtId="0" fontId="15" fillId="0" borderId="9"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0" fillId="0" borderId="13" xfId="0" applyFont="1" applyBorder="1" applyAlignment="1">
      <alignment horizontal="left" vertical="center" wrapText="1"/>
    </xf>
    <xf numFmtId="0" fontId="10" fillId="0" borderId="19" xfId="0" applyFont="1" applyBorder="1" applyAlignment="1">
      <alignment horizontal="left"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7" fillId="0" borderId="2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7" xfId="0" applyFont="1" applyBorder="1" applyAlignment="1">
      <alignment horizontal="center" vertical="center"/>
    </xf>
    <xf numFmtId="0" fontId="7" fillId="0" borderId="32" xfId="0" applyFont="1" applyBorder="1" applyAlignment="1">
      <alignment horizontal="center" vertical="center"/>
    </xf>
    <xf numFmtId="2" fontId="7" fillId="0" borderId="37" xfId="0" applyNumberFormat="1" applyFont="1" applyBorder="1" applyAlignment="1">
      <alignment horizontal="center" vertical="center"/>
    </xf>
    <xf numFmtId="2" fontId="7" fillId="0" borderId="32" xfId="0" applyNumberFormat="1" applyFont="1" applyBorder="1" applyAlignment="1">
      <alignment horizontal="center" vertical="center"/>
    </xf>
    <xf numFmtId="180" fontId="7" fillId="0" borderId="37" xfId="0" applyNumberFormat="1" applyFont="1" applyBorder="1" applyAlignment="1">
      <alignment horizontal="center" vertical="center"/>
    </xf>
    <xf numFmtId="180" fontId="7" fillId="0" borderId="32" xfId="0" applyNumberFormat="1" applyFont="1" applyBorder="1" applyAlignment="1">
      <alignment horizontal="center" vertical="center"/>
    </xf>
    <xf numFmtId="180" fontId="7" fillId="0" borderId="38" xfId="0" applyNumberFormat="1" applyFont="1" applyBorder="1" applyAlignment="1">
      <alignment horizontal="center" vertical="center"/>
    </xf>
    <xf numFmtId="180" fontId="7" fillId="0" borderId="35" xfId="0" applyNumberFormat="1" applyFont="1" applyBorder="1" applyAlignment="1">
      <alignment horizontal="center" vertical="center"/>
    </xf>
    <xf numFmtId="0" fontId="13" fillId="0" borderId="13"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0" fillId="0" borderId="9" xfId="7" applyFont="1" applyBorder="1" applyAlignment="1" applyProtection="1">
      <alignment horizontal="center" vertical="center"/>
      <protection hidden="1"/>
    </xf>
    <xf numFmtId="0" fontId="15" fillId="0" borderId="9" xfId="7"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9" xfId="7" applyFont="1" applyBorder="1" applyAlignment="1" applyProtection="1">
      <alignment horizontal="center" vertical="center" wrapText="1"/>
      <protection hidden="1"/>
    </xf>
    <xf numFmtId="0" fontId="6" fillId="0" borderId="13" xfId="7" applyBorder="1" applyAlignment="1" applyProtection="1">
      <alignment horizontal="left" vertical="center" wrapText="1"/>
      <protection hidden="1"/>
    </xf>
    <xf numFmtId="0" fontId="6" fillId="0" borderId="19" xfId="7" applyBorder="1" applyAlignment="1" applyProtection="1">
      <alignment horizontal="left" vertical="center" wrapText="1"/>
      <protection hidden="1"/>
    </xf>
    <xf numFmtId="0" fontId="10" fillId="0" borderId="13" xfId="7" applyFont="1" applyBorder="1" applyAlignment="1" applyProtection="1">
      <alignment horizontal="left" vertical="center" wrapText="1"/>
      <protection hidden="1"/>
    </xf>
    <xf numFmtId="0" fontId="10" fillId="0" borderId="19" xfId="7" applyFont="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Border="1" applyAlignment="1" applyProtection="1">
      <alignment horizontal="right" vertical="center" indent="2"/>
      <protection hidden="1"/>
    </xf>
    <xf numFmtId="0" fontId="10" fillId="0" borderId="19" xfId="0" applyFont="1" applyBorder="1" applyAlignment="1" applyProtection="1">
      <alignment horizontal="right" vertical="center" indent="2"/>
      <protection hidden="1"/>
    </xf>
    <xf numFmtId="0" fontId="10" fillId="0" borderId="13" xfId="0" applyFont="1" applyBorder="1" applyAlignment="1" applyProtection="1">
      <alignment horizontal="left" vertical="center"/>
      <protection hidden="1"/>
    </xf>
    <xf numFmtId="0" fontId="10" fillId="0" borderId="19" xfId="0" applyFont="1" applyBorder="1" applyAlignment="1" applyProtection="1">
      <alignment horizontal="left" vertical="center"/>
      <protection hidden="1"/>
    </xf>
    <xf numFmtId="0" fontId="12" fillId="0" borderId="33" xfId="0" applyFont="1" applyBorder="1" applyAlignment="1" applyProtection="1">
      <alignment horizontal="center" vertical="center"/>
      <protection hidden="1"/>
    </xf>
    <xf numFmtId="0" fontId="12" fillId="0" borderId="30"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7" fillId="2" borderId="0" xfId="7" applyFont="1" applyFill="1" applyAlignment="1">
      <alignment horizontal="center" vertical="center" wrapText="1"/>
    </xf>
    <xf numFmtId="0" fontId="7" fillId="0" borderId="0" xfId="7" applyFont="1" applyAlignment="1">
      <alignment horizontal="center" vertical="center" wrapText="1"/>
    </xf>
    <xf numFmtId="0" fontId="7" fillId="0" borderId="40" xfId="7" applyFont="1" applyBorder="1" applyAlignment="1">
      <alignment horizontal="center" vertical="center" wrapText="1"/>
    </xf>
    <xf numFmtId="0" fontId="7" fillId="0" borderId="46" xfId="7" applyFont="1" applyBorder="1" applyAlignment="1">
      <alignment horizontal="center" vertical="center" wrapText="1"/>
    </xf>
    <xf numFmtId="0" fontId="10" fillId="5" borderId="41" xfId="7" applyFont="1" applyFill="1" applyBorder="1" applyAlignment="1">
      <alignment horizontal="center" vertical="center" wrapText="1"/>
    </xf>
    <xf numFmtId="0" fontId="10" fillId="5" borderId="0" xfId="7" applyFont="1" applyFill="1" applyAlignment="1">
      <alignment horizontal="center" vertical="center" wrapText="1"/>
    </xf>
    <xf numFmtId="0" fontId="42" fillId="10" borderId="13" xfId="7" applyFont="1" applyFill="1" applyBorder="1" applyAlignment="1">
      <alignment horizontal="center" vertical="center"/>
    </xf>
    <xf numFmtId="0" fontId="42" fillId="10" borderId="16" xfId="7" applyFont="1" applyFill="1" applyBorder="1" applyAlignment="1">
      <alignment horizontal="center" vertical="center"/>
    </xf>
    <xf numFmtId="0" fontId="42" fillId="10" borderId="30" xfId="7" applyFont="1" applyFill="1" applyBorder="1" applyAlignment="1">
      <alignment horizontal="center" vertical="center"/>
    </xf>
    <xf numFmtId="0" fontId="42" fillId="10" borderId="19" xfId="7" applyFont="1" applyFill="1" applyBorder="1" applyAlignment="1">
      <alignment horizontal="center" vertical="center"/>
    </xf>
    <xf numFmtId="0" fontId="7" fillId="0" borderId="9" xfId="7" applyFont="1" applyBorder="1" applyAlignment="1">
      <alignment horizontal="center" vertical="center" wrapText="1"/>
    </xf>
    <xf numFmtId="0" fontId="7" fillId="0" borderId="42" xfId="7" applyFont="1" applyBorder="1" applyAlignment="1">
      <alignment horizontal="center" vertical="center" wrapText="1"/>
    </xf>
    <xf numFmtId="0" fontId="7" fillId="0" borderId="45" xfId="7" applyFont="1" applyBorder="1" applyAlignment="1">
      <alignment horizontal="center" vertical="center" wrapText="1"/>
    </xf>
    <xf numFmtId="0" fontId="7" fillId="0" borderId="43" xfId="7" applyFont="1" applyBorder="1" applyAlignment="1">
      <alignment horizontal="center" vertical="center" wrapText="1"/>
    </xf>
    <xf numFmtId="0" fontId="7" fillId="0" borderId="44" xfId="7" applyFont="1" applyBorder="1" applyAlignment="1">
      <alignment horizontal="center" vertical="center" wrapText="1"/>
    </xf>
    <xf numFmtId="0" fontId="7" fillId="0" borderId="14" xfId="7" applyFont="1" applyBorder="1" applyAlignment="1">
      <alignment horizontal="center" vertical="center" wrapText="1"/>
    </xf>
    <xf numFmtId="0" fontId="7" fillId="0" borderId="34" xfId="7" applyFont="1" applyBorder="1" applyAlignment="1">
      <alignment horizontal="center" vertical="center" wrapText="1"/>
    </xf>
    <xf numFmtId="0" fontId="42" fillId="8" borderId="13" xfId="7" applyFont="1" applyFill="1" applyBorder="1" applyAlignment="1">
      <alignment horizontal="center" vertical="center" wrapText="1"/>
    </xf>
    <xf numFmtId="0" fontId="42" fillId="8" borderId="16" xfId="7" applyFont="1" applyFill="1" applyBorder="1" applyAlignment="1">
      <alignment horizontal="center" vertical="center" wrapText="1"/>
    </xf>
    <xf numFmtId="0" fontId="42" fillId="8" borderId="19" xfId="7" applyFont="1" applyFill="1" applyBorder="1" applyAlignment="1">
      <alignment horizontal="center" vertical="center" wrapText="1"/>
    </xf>
    <xf numFmtId="0" fontId="42" fillId="7" borderId="9" xfId="7" applyFont="1" applyFill="1" applyBorder="1" applyAlignment="1">
      <alignment horizontal="center" vertical="center" wrapText="1"/>
    </xf>
  </cellXfs>
  <cellStyles count="8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7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178116552430017"/>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PTyCI!$E$38:$K$38</c:f>
              <c:numCache>
                <c:formatCode>0.00%</c:formatCode>
                <c:ptCount val="7"/>
                <c:pt idx="0" formatCode="General">
                  <c:v>0</c:v>
                </c:pt>
                <c:pt idx="1">
                  <c:v>0</c:v>
                </c:pt>
                <c:pt idx="2">
                  <c:v>0</c:v>
                </c:pt>
                <c:pt idx="3">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ACD9-4FF4-B16A-3986A324B24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PTyCI!$E$39:$K$39</c:f>
              <c:numCache>
                <c:formatCode>0.00%</c:formatCode>
                <c:ptCount val="7"/>
                <c:pt idx="0" formatCode="General">
                  <c:v>0</c:v>
                </c:pt>
                <c:pt idx="1">
                  <c:v>0</c:v>
                </c:pt>
                <c:pt idx="2">
                  <c:v>0</c:v>
                </c:pt>
                <c:pt idx="3">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1261184"/>
        <c:axId val="91275648"/>
      </c:lineChart>
      <c:catAx>
        <c:axId val="91261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spPr>
          <a:ln w="19050">
            <a:solidFill>
              <a:srgbClr val="C00000"/>
            </a:solidFill>
          </a:ln>
        </c:spPr>
        <c:txPr>
          <a:bodyPr rot="0" vert="horz"/>
          <a:lstStyle/>
          <a:p>
            <a:pPr>
              <a:defRPr sz="1000" baseline="0">
                <a:latin typeface="Arial" pitchFamily="34" charset="0"/>
              </a:defRPr>
            </a:pPr>
            <a:endParaRPr lang="en-US"/>
          </a:p>
        </c:txPr>
        <c:crossAx val="91275648"/>
        <c:crossesAt val="0"/>
        <c:auto val="1"/>
        <c:lblAlgn val="ctr"/>
        <c:lblOffset val="100"/>
        <c:noMultiLvlLbl val="0"/>
      </c:catAx>
      <c:valAx>
        <c:axId val="91275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91261184"/>
        <c:crosses val="autoZero"/>
        <c:crossBetween val="between"/>
      </c:valAx>
    </c:plotArea>
    <c:legend>
      <c:legendPos val="r"/>
      <c:layout>
        <c:manualLayout>
          <c:xMode val="edge"/>
          <c:yMode val="edge"/>
          <c:x val="0.84602379629629632"/>
          <c:y val="9.3211249999999982E-2"/>
          <c:w val="0.15397620370370371"/>
          <c:h val="8.9875948156363711E-2"/>
        </c:manualLayout>
      </c:layout>
      <c:overlay val="0"/>
    </c:legend>
    <c:plotVisOnly val="0"/>
    <c:dispBlanksAs val="gap"/>
    <c:showDLblsOverMax val="0"/>
  </c:chart>
  <c:spPr>
    <a:noFill/>
    <a:ln>
      <a:noFill/>
    </a:ln>
  </c:spPr>
  <c:printSettings>
    <c:headerFooter/>
    <c:pageMargins b="0.75" l="0.25" r="0.25"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PTyCI!$E$41:$K$41</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PTyCI!$E$42:$K$42</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9611776"/>
        <c:axId val="99613696"/>
      </c:lineChart>
      <c:catAx>
        <c:axId val="996117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a:pPr>
            <a:endParaRPr lang="en-US"/>
          </a:p>
        </c:txPr>
        <c:crossAx val="99613696"/>
        <c:crosses val="autoZero"/>
        <c:auto val="1"/>
        <c:lblAlgn val="ctr"/>
        <c:lblOffset val="100"/>
        <c:noMultiLvlLbl val="0"/>
      </c:catAx>
      <c:valAx>
        <c:axId val="996136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96117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84668</xdr:rowOff>
    </xdr:from>
    <xdr:to>
      <xdr:col>15</xdr:col>
      <xdr:colOff>5000</xdr:colOff>
      <xdr:row>40</xdr:row>
      <xdr:rowOff>3334</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workbookViewId="0">
      <selection activeCell="A7" sqref="A7:XFD7"/>
    </sheetView>
  </sheetViews>
  <sheetFormatPr baseColWidth="10" defaultRowHeight="12.75" x14ac:dyDescent="0.2"/>
  <cols>
    <col min="1" max="1" width="148.5703125" style="200" customWidth="1"/>
    <col min="2" max="16384" width="11.42578125" style="200"/>
  </cols>
  <sheetData>
    <row r="1" spans="1:7" ht="30" customHeight="1" x14ac:dyDescent="0.2">
      <c r="A1" s="199" t="s">
        <v>1174</v>
      </c>
    </row>
    <row r="2" spans="1:7" ht="30" customHeight="1" x14ac:dyDescent="0.2">
      <c r="A2" s="199" t="s">
        <v>1197</v>
      </c>
    </row>
    <row r="3" spans="1:7" ht="165" x14ac:dyDescent="0.2">
      <c r="A3" s="201" t="s">
        <v>1202</v>
      </c>
    </row>
    <row r="4" spans="1:7" ht="30" customHeight="1" x14ac:dyDescent="0.2">
      <c r="A4" s="199" t="s">
        <v>1175</v>
      </c>
    </row>
    <row r="5" spans="1:7" ht="150" x14ac:dyDescent="0.2">
      <c r="A5" s="229" t="s">
        <v>1198</v>
      </c>
    </row>
    <row r="6" spans="1:7" ht="255.75" x14ac:dyDescent="0.2">
      <c r="A6" s="229" t="s">
        <v>1200</v>
      </c>
      <c r="B6" s="202"/>
      <c r="C6" s="202"/>
      <c r="D6" s="202"/>
      <c r="E6" s="202"/>
      <c r="F6" s="202"/>
      <c r="G6" s="202"/>
    </row>
    <row r="7" spans="1:7" ht="15" x14ac:dyDescent="0.2">
      <c r="A7" s="201" t="s">
        <v>1199</v>
      </c>
      <c r="B7" s="202"/>
      <c r="C7" s="202"/>
      <c r="D7" s="202"/>
      <c r="E7" s="202"/>
      <c r="F7" s="202"/>
      <c r="G7" s="202"/>
    </row>
    <row r="8" spans="1:7" ht="45" customHeight="1" x14ac:dyDescent="0.2">
      <c r="A8" s="201" t="s">
        <v>1201</v>
      </c>
      <c r="B8" s="202"/>
      <c r="C8" s="202"/>
      <c r="D8" s="202"/>
      <c r="E8" s="202"/>
      <c r="F8" s="202"/>
      <c r="G8" s="202"/>
    </row>
    <row r="9" spans="1:7" ht="30" x14ac:dyDescent="0.2">
      <c r="A9" s="201" t="s">
        <v>1206</v>
      </c>
      <c r="B9" s="202" t="s">
        <v>3</v>
      </c>
      <c r="C9" s="202"/>
      <c r="D9" s="202"/>
      <c r="E9" s="202"/>
      <c r="F9" s="202"/>
      <c r="G9" s="202"/>
    </row>
    <row r="10" spans="1:7" ht="30" customHeight="1" x14ac:dyDescent="0.2">
      <c r="A10" s="199" t="s">
        <v>1176</v>
      </c>
    </row>
    <row r="11" spans="1:7" ht="45" customHeight="1" x14ac:dyDescent="0.2">
      <c r="A11" s="201" t="s">
        <v>1203</v>
      </c>
      <c r="B11" s="202"/>
      <c r="C11" s="202"/>
      <c r="D11" s="202"/>
      <c r="E11" s="202"/>
      <c r="F11" s="202"/>
      <c r="G11" s="202"/>
    </row>
    <row r="12" spans="1:7" ht="45" customHeight="1" x14ac:dyDescent="0.2">
      <c r="A12" s="201" t="s">
        <v>1207</v>
      </c>
      <c r="B12" s="202"/>
      <c r="C12" s="202"/>
      <c r="D12" s="202"/>
      <c r="E12" s="202"/>
      <c r="F12" s="202"/>
      <c r="G12" s="202"/>
    </row>
    <row r="13" spans="1:7" ht="30" x14ac:dyDescent="0.2">
      <c r="A13" s="201" t="s">
        <v>1204</v>
      </c>
      <c r="B13" s="202"/>
      <c r="C13" s="202"/>
      <c r="D13" s="202"/>
      <c r="E13" s="202"/>
      <c r="F13" s="202"/>
      <c r="G13" s="202"/>
    </row>
    <row r="14" spans="1:7" ht="15" x14ac:dyDescent="0.2">
      <c r="A14" s="201"/>
      <c r="B14" s="202"/>
      <c r="C14" s="202"/>
      <c r="D14" s="202"/>
      <c r="E14" s="202"/>
      <c r="F14" s="202"/>
      <c r="G14" s="202"/>
    </row>
    <row r="15" spans="1:7" ht="30" customHeight="1" x14ac:dyDescent="0.2">
      <c r="A15" s="199" t="s">
        <v>1177</v>
      </c>
    </row>
    <row r="16" spans="1:7" ht="45" x14ac:dyDescent="0.2">
      <c r="A16" s="201" t="s">
        <v>1205</v>
      </c>
      <c r="B16" s="202"/>
      <c r="C16" s="202"/>
      <c r="D16" s="202"/>
      <c r="E16" s="202"/>
      <c r="F16" s="202"/>
      <c r="G16" s="202"/>
    </row>
    <row r="17" spans="1:7" ht="15" x14ac:dyDescent="0.2">
      <c r="A17" s="201" t="s">
        <v>1208</v>
      </c>
      <c r="B17" s="202"/>
      <c r="C17" s="202"/>
      <c r="D17" s="202"/>
      <c r="E17" s="202"/>
      <c r="F17" s="202"/>
      <c r="G17" s="202"/>
    </row>
    <row r="18" spans="1:7" ht="30" customHeight="1" x14ac:dyDescent="0.2">
      <c r="A18" s="199" t="s">
        <v>1180</v>
      </c>
    </row>
    <row r="19" spans="1:7" ht="45" x14ac:dyDescent="0.2">
      <c r="A19" s="201" t="s">
        <v>1209</v>
      </c>
      <c r="B19" s="202"/>
      <c r="C19" s="202"/>
      <c r="D19" s="202"/>
      <c r="E19" s="202"/>
      <c r="F19" s="202"/>
      <c r="G19" s="202"/>
    </row>
    <row r="21" spans="1:7" ht="30" customHeight="1" x14ac:dyDescent="0.2">
      <c r="A21" s="199" t="s">
        <v>1210</v>
      </c>
    </row>
    <row r="22" spans="1:7" ht="45" x14ac:dyDescent="0.2">
      <c r="A22" s="201" t="s">
        <v>1211</v>
      </c>
    </row>
    <row r="23" spans="1:7" ht="15" x14ac:dyDescent="0.2">
      <c r="A23" s="201"/>
    </row>
    <row r="24" spans="1:7" ht="30" x14ac:dyDescent="0.2">
      <c r="A24" s="201" t="s">
        <v>1214</v>
      </c>
    </row>
    <row r="25" spans="1:7" ht="15" x14ac:dyDescent="0.2">
      <c r="A25" s="20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G35" sqref="G35"/>
    </sheetView>
  </sheetViews>
  <sheetFormatPr baseColWidth="10" defaultColWidth="11.42578125" defaultRowHeight="12" x14ac:dyDescent="0.2"/>
  <cols>
    <col min="1" max="1" width="46.42578125" style="119" customWidth="1"/>
    <col min="2" max="2" width="11.42578125" style="121"/>
    <col min="3" max="3" width="15.140625" style="119" bestFit="1" customWidth="1"/>
    <col min="4" max="4" width="19" style="119" customWidth="1"/>
    <col min="5" max="5" width="43.7109375" style="119" customWidth="1"/>
    <col min="6" max="8" width="11.42578125" style="119"/>
    <col min="9" max="9" width="24.7109375" style="119" bestFit="1" customWidth="1"/>
    <col min="10" max="16384" width="11.42578125" style="119"/>
  </cols>
  <sheetData>
    <row r="1" spans="1:5" x14ac:dyDescent="0.2">
      <c r="A1" s="118" t="s">
        <v>1134</v>
      </c>
    </row>
    <row r="3" spans="1:5" s="121" customFormat="1" x14ac:dyDescent="0.2">
      <c r="A3" s="120" t="s">
        <v>1172</v>
      </c>
      <c r="B3" s="120" t="s">
        <v>1</v>
      </c>
      <c r="C3" s="120" t="s">
        <v>1132</v>
      </c>
      <c r="D3" s="120" t="s">
        <v>1126</v>
      </c>
      <c r="E3" s="120" t="s">
        <v>1127</v>
      </c>
    </row>
    <row r="4" spans="1:5" x14ac:dyDescent="0.2">
      <c r="A4" s="122" t="s">
        <v>733</v>
      </c>
      <c r="B4" s="120" t="s">
        <v>1133</v>
      </c>
      <c r="C4" s="123">
        <v>1</v>
      </c>
      <c r="D4" s="122" t="s">
        <v>1131</v>
      </c>
      <c r="E4" s="122" t="str">
        <f t="shared" ref="E4:E22" si="0">IFERROR(VLOOKUP(D4,Tabla_Indices,5,FALSE),"")</f>
        <v>Oficial Especializado</v>
      </c>
    </row>
    <row r="5" spans="1:5" x14ac:dyDescent="0.2">
      <c r="A5" s="122" t="s">
        <v>1129</v>
      </c>
      <c r="B5" s="120" t="s">
        <v>1133</v>
      </c>
      <c r="C5" s="123">
        <v>1</v>
      </c>
      <c r="D5" s="122" t="s">
        <v>1130</v>
      </c>
      <c r="E5" s="122" t="str">
        <f t="shared" si="0"/>
        <v xml:space="preserve">Oficial </v>
      </c>
    </row>
    <row r="6" spans="1:5" x14ac:dyDescent="0.2">
      <c r="A6" s="122" t="s">
        <v>735</v>
      </c>
      <c r="B6" s="120" t="s">
        <v>1133</v>
      </c>
      <c r="C6" s="123">
        <v>1</v>
      </c>
      <c r="D6" s="122" t="s">
        <v>1128</v>
      </c>
      <c r="E6" s="122" t="str">
        <f t="shared" si="0"/>
        <v>Ayudante</v>
      </c>
    </row>
    <row r="7" spans="1:5" x14ac:dyDescent="0.2">
      <c r="A7" s="122" t="s">
        <v>1138</v>
      </c>
      <c r="B7" s="120" t="s">
        <v>1133</v>
      </c>
      <c r="C7" s="123"/>
      <c r="D7" s="122" t="s">
        <v>1131</v>
      </c>
      <c r="E7" s="122" t="str">
        <f t="shared" si="0"/>
        <v>Oficial Especializado</v>
      </c>
    </row>
    <row r="8" spans="1:5" x14ac:dyDescent="0.2">
      <c r="A8" s="122" t="s">
        <v>1136</v>
      </c>
      <c r="B8" s="120" t="s">
        <v>1133</v>
      </c>
      <c r="C8" s="123"/>
      <c r="D8" s="122" t="s">
        <v>1130</v>
      </c>
      <c r="E8" s="122" t="str">
        <f t="shared" si="0"/>
        <v xml:space="preserve">Oficial </v>
      </c>
    </row>
    <row r="9" spans="1:5" x14ac:dyDescent="0.2">
      <c r="A9" s="122" t="s">
        <v>1137</v>
      </c>
      <c r="B9" s="120" t="s">
        <v>1133</v>
      </c>
      <c r="C9" s="123"/>
      <c r="D9" s="122" t="s">
        <v>1128</v>
      </c>
      <c r="E9" s="122" t="str">
        <f t="shared" si="0"/>
        <v>Ayudante</v>
      </c>
    </row>
    <row r="10" spans="1:5" x14ac:dyDescent="0.2">
      <c r="A10" s="122"/>
      <c r="B10" s="120"/>
      <c r="C10" s="123"/>
      <c r="D10" s="122"/>
      <c r="E10" s="122" t="str">
        <f t="shared" si="0"/>
        <v/>
      </c>
    </row>
    <row r="11" spans="1:5" x14ac:dyDescent="0.2">
      <c r="A11" s="122"/>
      <c r="B11" s="120"/>
      <c r="C11" s="123"/>
      <c r="D11" s="122"/>
      <c r="E11" s="122" t="str">
        <f t="shared" si="0"/>
        <v/>
      </c>
    </row>
    <row r="12" spans="1:5" x14ac:dyDescent="0.2">
      <c r="A12" s="122" t="s">
        <v>1143</v>
      </c>
      <c r="B12" s="120" t="s">
        <v>1135</v>
      </c>
      <c r="C12" s="123"/>
      <c r="D12" s="122" t="s">
        <v>1140</v>
      </c>
      <c r="E12" s="122" t="str">
        <f t="shared" si="0"/>
        <v>Camión volcador</v>
      </c>
    </row>
    <row r="13" spans="1:5" x14ac:dyDescent="0.2">
      <c r="A13" s="122" t="s">
        <v>1144</v>
      </c>
      <c r="B13" s="120" t="s">
        <v>1135</v>
      </c>
      <c r="C13" s="123"/>
      <c r="D13" s="122" t="s">
        <v>1140</v>
      </c>
      <c r="E13" s="122" t="str">
        <f t="shared" si="0"/>
        <v>Camión volcador</v>
      </c>
    </row>
    <row r="14" spans="1:5" x14ac:dyDescent="0.2">
      <c r="A14" s="122" t="s">
        <v>1148</v>
      </c>
      <c r="B14" s="120" t="s">
        <v>5</v>
      </c>
      <c r="C14" s="123"/>
      <c r="D14" s="122" t="s">
        <v>1149</v>
      </c>
      <c r="E14" s="122" t="str">
        <f t="shared" si="0"/>
        <v xml:space="preserve">Herramientas de mano                                                   </v>
      </c>
    </row>
    <row r="15" spans="1:5" x14ac:dyDescent="0.2">
      <c r="A15" s="122" t="s">
        <v>1141</v>
      </c>
      <c r="B15" s="120" t="s">
        <v>1135</v>
      </c>
      <c r="C15" s="123"/>
      <c r="D15" s="122" t="s">
        <v>1142</v>
      </c>
      <c r="E15" s="122" t="str">
        <f t="shared" si="0"/>
        <v>Taladro percutor</v>
      </c>
    </row>
    <row r="16" spans="1:5" x14ac:dyDescent="0.2">
      <c r="A16" s="122" t="s">
        <v>375</v>
      </c>
      <c r="B16" s="120" t="s">
        <v>1135</v>
      </c>
      <c r="C16" s="123"/>
      <c r="D16" s="122" t="s">
        <v>1139</v>
      </c>
      <c r="E16" s="122" t="str">
        <f t="shared" si="0"/>
        <v>Retroexcavadora</v>
      </c>
    </row>
    <row r="17" spans="1:5" x14ac:dyDescent="0.2">
      <c r="A17" s="122" t="s">
        <v>374</v>
      </c>
      <c r="B17" s="120" t="s">
        <v>1135</v>
      </c>
      <c r="C17" s="123"/>
      <c r="D17" s="122" t="s">
        <v>1227</v>
      </c>
      <c r="E17" s="122" t="str">
        <f t="shared" si="0"/>
        <v>Pala cargadora</v>
      </c>
    </row>
    <row r="18" spans="1:5" x14ac:dyDescent="0.2">
      <c r="A18" s="122"/>
      <c r="B18" s="120"/>
      <c r="C18" s="123"/>
      <c r="D18" s="122"/>
      <c r="E18" s="122" t="str">
        <f t="shared" si="0"/>
        <v/>
      </c>
    </row>
    <row r="19" spans="1:5" x14ac:dyDescent="0.2">
      <c r="A19" s="122"/>
      <c r="B19" s="120"/>
      <c r="C19" s="123"/>
      <c r="D19" s="122"/>
      <c r="E19" s="122" t="str">
        <f t="shared" si="0"/>
        <v/>
      </c>
    </row>
    <row r="20" spans="1:5" x14ac:dyDescent="0.2">
      <c r="A20" s="122" t="s">
        <v>1153</v>
      </c>
      <c r="B20" s="120" t="s">
        <v>1146</v>
      </c>
      <c r="C20" s="123"/>
      <c r="D20" s="122" t="s">
        <v>1154</v>
      </c>
      <c r="E20" s="122" t="str">
        <f t="shared" si="0"/>
        <v xml:space="preserve">Alambres de acero                                                      </v>
      </c>
    </row>
    <row r="21" spans="1:5" x14ac:dyDescent="0.2">
      <c r="A21" s="122" t="s">
        <v>315</v>
      </c>
      <c r="B21" s="120" t="s">
        <v>6</v>
      </c>
      <c r="C21" s="123"/>
      <c r="D21" s="122" t="s">
        <v>1159</v>
      </c>
      <c r="E21" s="122" t="str">
        <f t="shared" si="0"/>
        <v>Arena clasificada lavada</v>
      </c>
    </row>
    <row r="22" spans="1:5" x14ac:dyDescent="0.2">
      <c r="A22" s="122" t="s">
        <v>1145</v>
      </c>
      <c r="B22" s="120" t="s">
        <v>1146</v>
      </c>
      <c r="C22" s="123"/>
      <c r="D22" s="122" t="s">
        <v>1147</v>
      </c>
      <c r="E22" s="122" t="str">
        <f t="shared" si="0"/>
        <v>Cal área hidratada</v>
      </c>
    </row>
    <row r="23" spans="1:5" x14ac:dyDescent="0.2">
      <c r="A23" s="122" t="s">
        <v>313</v>
      </c>
      <c r="B23" s="120" t="s">
        <v>1146</v>
      </c>
      <c r="C23" s="123"/>
      <c r="D23" s="122" t="s">
        <v>1160</v>
      </c>
      <c r="E23" s="122" t="str">
        <f t="shared" ref="E23:E29" si="1">IFERROR(VLOOKUP(D23,Tabla_Indices,5,FALSE),"")</f>
        <v>Cemento portland normal, en bolsa</v>
      </c>
    </row>
    <row r="24" spans="1:5" x14ac:dyDescent="0.2">
      <c r="A24" s="122" t="s">
        <v>1156</v>
      </c>
      <c r="B24" s="120" t="s">
        <v>1146</v>
      </c>
      <c r="C24" s="123"/>
      <c r="D24" s="122" t="s">
        <v>1160</v>
      </c>
      <c r="E24" s="122" t="str">
        <f t="shared" si="1"/>
        <v>Cemento portland normal, en bolsa</v>
      </c>
    </row>
    <row r="25" spans="1:5" x14ac:dyDescent="0.2">
      <c r="A25" s="122" t="s">
        <v>1157</v>
      </c>
      <c r="B25" s="120" t="s">
        <v>7</v>
      </c>
      <c r="C25" s="123"/>
      <c r="D25" s="122" t="s">
        <v>1161</v>
      </c>
      <c r="E25" s="122" t="str">
        <f t="shared" si="1"/>
        <v xml:space="preserve">Baldosas cerámicas                                                     </v>
      </c>
    </row>
    <row r="26" spans="1:5" x14ac:dyDescent="0.2">
      <c r="A26" s="122" t="s">
        <v>1152</v>
      </c>
      <c r="B26" s="120" t="s">
        <v>6</v>
      </c>
      <c r="C26" s="123"/>
      <c r="D26" s="122" t="s">
        <v>1151</v>
      </c>
      <c r="E26" s="122" t="str">
        <f t="shared" si="1"/>
        <v>Hormigón elaborado</v>
      </c>
    </row>
    <row r="27" spans="1:5" x14ac:dyDescent="0.2">
      <c r="A27" s="122" t="s">
        <v>1158</v>
      </c>
      <c r="B27" s="120" t="s">
        <v>6</v>
      </c>
      <c r="C27" s="123"/>
      <c r="D27" s="122" t="s">
        <v>1151</v>
      </c>
      <c r="E27" s="122" t="str">
        <f t="shared" si="1"/>
        <v>Hormigón elaborado</v>
      </c>
    </row>
    <row r="28" spans="1:5" x14ac:dyDescent="0.2">
      <c r="A28" s="122" t="s">
        <v>1155</v>
      </c>
      <c r="B28" s="120" t="s">
        <v>6</v>
      </c>
      <c r="C28" s="123"/>
      <c r="D28" s="122" t="s">
        <v>1151</v>
      </c>
      <c r="E28" s="122" t="str">
        <f t="shared" si="1"/>
        <v>Hormigón elaborado</v>
      </c>
    </row>
    <row r="29" spans="1:5" x14ac:dyDescent="0.2">
      <c r="A29" s="122" t="s">
        <v>1150</v>
      </c>
      <c r="B29" s="120" t="s">
        <v>6</v>
      </c>
      <c r="C29" s="123"/>
      <c r="D29" s="122" t="s">
        <v>1151</v>
      </c>
      <c r="E29" s="122" t="str">
        <f t="shared" si="1"/>
        <v>Hormigón elaborado</v>
      </c>
    </row>
    <row r="30" spans="1:5" x14ac:dyDescent="0.2">
      <c r="A30" s="122"/>
      <c r="B30" s="120"/>
      <c r="C30" s="123"/>
      <c r="D30" s="122"/>
      <c r="E30" s="122"/>
    </row>
    <row r="31" spans="1:5" x14ac:dyDescent="0.2">
      <c r="A31" s="122"/>
      <c r="B31" s="120"/>
      <c r="C31" s="123"/>
      <c r="D31" s="122"/>
      <c r="E31" s="122"/>
    </row>
    <row r="32" spans="1:5" x14ac:dyDescent="0.2">
      <c r="A32" s="122"/>
      <c r="B32" s="120"/>
      <c r="C32" s="123"/>
      <c r="D32" s="122"/>
      <c r="E32" s="122"/>
    </row>
    <row r="33" spans="1:5" x14ac:dyDescent="0.2">
      <c r="A33" s="122"/>
      <c r="B33" s="120"/>
      <c r="C33" s="123"/>
      <c r="D33" s="122"/>
      <c r="E33" s="122"/>
    </row>
    <row r="34" spans="1:5" x14ac:dyDescent="0.2">
      <c r="A34" s="122"/>
      <c r="B34" s="120"/>
      <c r="C34" s="123"/>
      <c r="D34" s="122"/>
      <c r="E34" s="122"/>
    </row>
    <row r="35" spans="1:5" x14ac:dyDescent="0.2">
      <c r="A35" s="122"/>
      <c r="B35" s="120"/>
      <c r="C35" s="123"/>
      <c r="D35" s="122"/>
      <c r="E35" s="122"/>
    </row>
    <row r="36" spans="1:5" x14ac:dyDescent="0.2">
      <c r="A36" s="122"/>
      <c r="B36" s="120"/>
      <c r="C36" s="123"/>
      <c r="D36" s="122"/>
      <c r="E36" s="122"/>
    </row>
    <row r="37" spans="1:5" x14ac:dyDescent="0.2">
      <c r="A37" s="122"/>
      <c r="B37" s="120"/>
      <c r="C37" s="123"/>
      <c r="D37" s="122"/>
      <c r="E37" s="122"/>
    </row>
    <row r="38" spans="1:5" x14ac:dyDescent="0.2">
      <c r="A38" s="122"/>
      <c r="B38" s="120"/>
      <c r="C38" s="123"/>
      <c r="D38" s="122"/>
      <c r="E38" s="122"/>
    </row>
    <row r="39" spans="1:5" x14ac:dyDescent="0.2">
      <c r="A39" s="122"/>
      <c r="B39" s="120"/>
      <c r="C39" s="123"/>
      <c r="D39" s="122"/>
      <c r="E39" s="122"/>
    </row>
    <row r="40" spans="1:5" x14ac:dyDescent="0.2">
      <c r="A40" s="122"/>
      <c r="B40" s="120"/>
      <c r="C40" s="123"/>
      <c r="D40" s="122"/>
      <c r="E40" s="122"/>
    </row>
    <row r="41" spans="1:5" x14ac:dyDescent="0.2">
      <c r="A41" s="122"/>
      <c r="B41" s="120"/>
      <c r="C41" s="123"/>
      <c r="D41" s="122"/>
      <c r="E41" s="122"/>
    </row>
    <row r="42" spans="1:5" x14ac:dyDescent="0.2">
      <c r="A42" s="122"/>
      <c r="B42" s="120"/>
      <c r="C42" s="123"/>
      <c r="D42" s="122"/>
      <c r="E42" s="122"/>
    </row>
    <row r="43" spans="1:5" x14ac:dyDescent="0.2">
      <c r="A43" s="122"/>
      <c r="B43" s="120"/>
      <c r="C43" s="123"/>
      <c r="D43" s="122"/>
      <c r="E43" s="122"/>
    </row>
    <row r="44" spans="1:5" x14ac:dyDescent="0.2">
      <c r="A44" s="122"/>
      <c r="B44" s="120"/>
      <c r="C44" s="123"/>
      <c r="D44" s="122"/>
      <c r="E44" s="122"/>
    </row>
    <row r="45" spans="1:5" x14ac:dyDescent="0.2">
      <c r="A45" s="122"/>
      <c r="B45" s="120"/>
      <c r="C45" s="123"/>
      <c r="D45" s="122"/>
      <c r="E45" s="122"/>
    </row>
    <row r="46" spans="1:5" x14ac:dyDescent="0.2">
      <c r="A46" s="122"/>
      <c r="B46" s="120"/>
      <c r="C46" s="123"/>
      <c r="D46" s="122"/>
      <c r="E46" s="122"/>
    </row>
    <row r="47" spans="1:5" x14ac:dyDescent="0.2">
      <c r="A47" s="122"/>
      <c r="B47" s="120"/>
      <c r="C47" s="123"/>
      <c r="D47" s="122"/>
      <c r="E47" s="122"/>
    </row>
    <row r="48" spans="1:5" x14ac:dyDescent="0.2">
      <c r="A48" s="122"/>
      <c r="B48" s="120"/>
      <c r="C48" s="123"/>
      <c r="D48" s="122"/>
      <c r="E48" s="122"/>
    </row>
    <row r="49" spans="1:5" x14ac:dyDescent="0.2">
      <c r="A49" s="122"/>
      <c r="B49" s="120"/>
      <c r="C49" s="123"/>
      <c r="D49" s="122"/>
      <c r="E49" s="122"/>
    </row>
    <row r="50" spans="1:5" x14ac:dyDescent="0.2">
      <c r="A50" s="122"/>
      <c r="B50" s="120"/>
      <c r="C50" s="123"/>
      <c r="D50" s="122"/>
      <c r="E50" s="122"/>
    </row>
    <row r="51" spans="1:5" x14ac:dyDescent="0.2">
      <c r="A51" s="122"/>
      <c r="B51" s="120"/>
      <c r="C51" s="123"/>
      <c r="D51" s="122"/>
      <c r="E51" s="122"/>
    </row>
    <row r="52" spans="1:5" x14ac:dyDescent="0.2">
      <c r="A52" s="122"/>
      <c r="B52" s="120"/>
      <c r="C52" s="123"/>
      <c r="D52" s="122"/>
      <c r="E52" s="122"/>
    </row>
    <row r="53" spans="1:5" x14ac:dyDescent="0.2">
      <c r="A53" s="122"/>
      <c r="B53" s="120"/>
      <c r="C53" s="123"/>
      <c r="D53" s="122"/>
      <c r="E53" s="122"/>
    </row>
    <row r="54" spans="1:5" x14ac:dyDescent="0.2">
      <c r="A54" s="122"/>
      <c r="B54" s="120"/>
      <c r="C54" s="123"/>
      <c r="D54" s="122"/>
      <c r="E54" s="122"/>
    </row>
    <row r="55" spans="1:5" x14ac:dyDescent="0.2">
      <c r="A55" s="122"/>
      <c r="B55" s="120"/>
      <c r="C55" s="123"/>
      <c r="D55" s="122"/>
      <c r="E55" s="122"/>
    </row>
    <row r="56" spans="1:5" x14ac:dyDescent="0.2">
      <c r="A56" s="122"/>
      <c r="B56" s="120"/>
      <c r="C56" s="123"/>
      <c r="D56" s="122"/>
      <c r="E56" s="122"/>
    </row>
    <row r="57" spans="1:5" x14ac:dyDescent="0.2">
      <c r="A57" s="122"/>
      <c r="B57" s="120"/>
      <c r="C57" s="123"/>
      <c r="D57" s="122"/>
      <c r="E57" s="122"/>
    </row>
    <row r="58" spans="1:5" x14ac:dyDescent="0.2">
      <c r="A58" s="122"/>
      <c r="B58" s="120"/>
      <c r="C58" s="123"/>
      <c r="D58" s="122"/>
      <c r="E58" s="122"/>
    </row>
    <row r="59" spans="1:5" x14ac:dyDescent="0.2">
      <c r="A59" s="122"/>
      <c r="B59" s="120"/>
      <c r="C59" s="123"/>
      <c r="D59" s="122"/>
      <c r="E59" s="122"/>
    </row>
    <row r="60" spans="1:5" x14ac:dyDescent="0.2">
      <c r="A60" s="122"/>
      <c r="B60" s="120"/>
      <c r="C60" s="123"/>
      <c r="D60" s="122"/>
      <c r="E60" s="122"/>
    </row>
    <row r="61" spans="1:5" x14ac:dyDescent="0.2">
      <c r="A61" s="122"/>
      <c r="B61" s="120"/>
      <c r="C61" s="123"/>
      <c r="D61" s="122"/>
      <c r="E61" s="122"/>
    </row>
    <row r="62" spans="1:5" x14ac:dyDescent="0.2">
      <c r="A62" s="122"/>
      <c r="B62" s="120"/>
      <c r="C62" s="123"/>
      <c r="D62" s="122"/>
      <c r="E62" s="122"/>
    </row>
    <row r="63" spans="1:5" x14ac:dyDescent="0.2">
      <c r="A63" s="122"/>
      <c r="B63" s="120"/>
      <c r="C63" s="123"/>
      <c r="D63" s="122"/>
      <c r="E63" s="122"/>
    </row>
    <row r="64" spans="1:5" x14ac:dyDescent="0.2">
      <c r="A64" s="122"/>
      <c r="B64" s="120"/>
      <c r="C64" s="123"/>
      <c r="D64" s="122"/>
      <c r="E64" s="122"/>
    </row>
    <row r="65" spans="1:5" x14ac:dyDescent="0.2">
      <c r="A65" s="122"/>
      <c r="B65" s="120"/>
      <c r="C65" s="123"/>
      <c r="D65" s="122"/>
      <c r="E65" s="122"/>
    </row>
    <row r="66" spans="1:5" x14ac:dyDescent="0.2">
      <c r="A66" s="122"/>
      <c r="B66" s="120"/>
      <c r="C66" s="123"/>
      <c r="D66" s="122"/>
      <c r="E66" s="122"/>
    </row>
    <row r="67" spans="1:5" x14ac:dyDescent="0.2">
      <c r="A67" s="122"/>
      <c r="B67" s="120"/>
      <c r="C67" s="123"/>
      <c r="D67" s="122"/>
      <c r="E67" s="122"/>
    </row>
    <row r="68" spans="1:5" x14ac:dyDescent="0.2">
      <c r="A68" s="122"/>
      <c r="B68" s="120"/>
      <c r="C68" s="123"/>
      <c r="D68" s="122"/>
      <c r="E68" s="122"/>
    </row>
    <row r="69" spans="1:5" x14ac:dyDescent="0.2">
      <c r="A69" s="122"/>
      <c r="B69" s="120"/>
      <c r="C69" s="123"/>
      <c r="D69" s="122"/>
      <c r="E69" s="122"/>
    </row>
    <row r="70" spans="1:5" x14ac:dyDescent="0.2">
      <c r="A70" s="122"/>
      <c r="B70" s="120"/>
      <c r="C70" s="123"/>
      <c r="D70" s="122"/>
      <c r="E70" s="122"/>
    </row>
    <row r="71" spans="1:5" x14ac:dyDescent="0.2">
      <c r="A71" s="122"/>
      <c r="B71" s="120"/>
      <c r="C71" s="123"/>
      <c r="D71" s="122"/>
      <c r="E71" s="122"/>
    </row>
    <row r="72" spans="1:5" x14ac:dyDescent="0.2">
      <c r="A72" s="122"/>
      <c r="B72" s="120"/>
      <c r="C72" s="123"/>
      <c r="D72" s="122"/>
      <c r="E72" s="122"/>
    </row>
    <row r="73" spans="1:5" x14ac:dyDescent="0.2">
      <c r="A73" s="122"/>
      <c r="B73" s="120"/>
      <c r="C73" s="123"/>
      <c r="D73" s="122"/>
      <c r="E73" s="122"/>
    </row>
    <row r="74" spans="1:5" x14ac:dyDescent="0.2">
      <c r="A74" s="122"/>
      <c r="B74" s="120"/>
      <c r="C74" s="123"/>
      <c r="D74" s="122"/>
      <c r="E74" s="122"/>
    </row>
    <row r="75" spans="1:5" x14ac:dyDescent="0.2">
      <c r="A75" s="122"/>
      <c r="B75" s="120"/>
      <c r="C75" s="123"/>
      <c r="D75" s="122"/>
      <c r="E75" s="122"/>
    </row>
    <row r="76" spans="1:5" x14ac:dyDescent="0.2">
      <c r="A76" s="122"/>
      <c r="B76" s="120"/>
      <c r="C76" s="123"/>
      <c r="D76" s="122"/>
      <c r="E76" s="122"/>
    </row>
    <row r="77" spans="1:5" x14ac:dyDescent="0.2">
      <c r="A77" s="122"/>
      <c r="B77" s="120"/>
      <c r="C77" s="123"/>
      <c r="D77" s="122"/>
      <c r="E77" s="122"/>
    </row>
    <row r="78" spans="1:5" x14ac:dyDescent="0.2">
      <c r="A78" s="122"/>
      <c r="B78" s="120"/>
      <c r="C78" s="123"/>
      <c r="D78" s="122"/>
      <c r="E78" s="122"/>
    </row>
    <row r="79" spans="1:5" x14ac:dyDescent="0.2">
      <c r="A79" s="122"/>
      <c r="B79" s="120"/>
      <c r="C79" s="123"/>
      <c r="D79" s="122"/>
      <c r="E79" s="122"/>
    </row>
    <row r="80" spans="1:5" x14ac:dyDescent="0.2">
      <c r="A80" s="122"/>
      <c r="B80" s="120"/>
      <c r="C80" s="123"/>
      <c r="D80" s="122"/>
      <c r="E80" s="122"/>
    </row>
    <row r="81" spans="1:5" x14ac:dyDescent="0.2">
      <c r="A81" s="122"/>
      <c r="B81" s="120"/>
      <c r="C81" s="123"/>
      <c r="D81" s="122"/>
      <c r="E81" s="122"/>
    </row>
    <row r="82" spans="1:5" x14ac:dyDescent="0.2">
      <c r="A82" s="122"/>
      <c r="B82" s="120"/>
      <c r="C82" s="123"/>
      <c r="D82" s="122"/>
      <c r="E82" s="122"/>
    </row>
    <row r="83" spans="1:5" x14ac:dyDescent="0.2">
      <c r="A83" s="122"/>
      <c r="B83" s="120"/>
      <c r="C83" s="123"/>
      <c r="D83" s="122"/>
      <c r="E83" s="122"/>
    </row>
    <row r="84" spans="1:5" x14ac:dyDescent="0.2">
      <c r="A84" s="122"/>
      <c r="B84" s="120"/>
      <c r="C84" s="123"/>
      <c r="D84" s="122"/>
      <c r="E84" s="122"/>
    </row>
    <row r="85" spans="1:5" x14ac:dyDescent="0.2">
      <c r="A85" s="122"/>
      <c r="B85" s="120"/>
      <c r="C85" s="123"/>
      <c r="D85" s="122"/>
      <c r="E85" s="122"/>
    </row>
    <row r="86" spans="1:5" x14ac:dyDescent="0.2">
      <c r="A86" s="122"/>
      <c r="B86" s="120"/>
      <c r="C86" s="123"/>
      <c r="D86" s="122"/>
      <c r="E86" s="122"/>
    </row>
    <row r="87" spans="1:5" x14ac:dyDescent="0.2">
      <c r="A87" s="122"/>
      <c r="B87" s="120"/>
      <c r="C87" s="123"/>
      <c r="D87" s="122"/>
      <c r="E87" s="122"/>
    </row>
    <row r="88" spans="1:5" x14ac:dyDescent="0.2">
      <c r="A88" s="122"/>
      <c r="B88" s="120"/>
      <c r="C88" s="123"/>
      <c r="D88" s="122"/>
      <c r="E88" s="122"/>
    </row>
    <row r="89" spans="1:5" x14ac:dyDescent="0.2">
      <c r="A89" s="122"/>
      <c r="B89" s="120"/>
      <c r="C89" s="123"/>
      <c r="D89" s="122"/>
      <c r="E89" s="122"/>
    </row>
    <row r="90" spans="1:5" x14ac:dyDescent="0.2">
      <c r="A90" s="122"/>
      <c r="B90" s="120"/>
      <c r="C90" s="123"/>
      <c r="D90" s="122"/>
      <c r="E90" s="122"/>
    </row>
    <row r="91" spans="1:5" x14ac:dyDescent="0.2">
      <c r="A91" s="122"/>
      <c r="B91" s="120"/>
      <c r="C91" s="123"/>
      <c r="D91" s="122"/>
      <c r="E91" s="122"/>
    </row>
    <row r="92" spans="1:5" x14ac:dyDescent="0.2">
      <c r="A92" s="122"/>
      <c r="B92" s="120"/>
      <c r="C92" s="123"/>
      <c r="D92" s="122"/>
      <c r="E92" s="122"/>
    </row>
    <row r="93" spans="1:5" x14ac:dyDescent="0.2">
      <c r="A93" s="122"/>
      <c r="B93" s="120"/>
      <c r="C93" s="123"/>
      <c r="D93" s="122"/>
      <c r="E93" s="122"/>
    </row>
    <row r="94" spans="1:5" x14ac:dyDescent="0.2">
      <c r="A94" s="122"/>
      <c r="B94" s="120"/>
      <c r="C94" s="123"/>
      <c r="D94" s="122"/>
      <c r="E94" s="122"/>
    </row>
    <row r="95" spans="1:5" x14ac:dyDescent="0.2">
      <c r="A95" s="122"/>
      <c r="B95" s="120"/>
      <c r="C95" s="123"/>
      <c r="D95" s="122"/>
      <c r="E95" s="122"/>
    </row>
    <row r="96" spans="1:5" x14ac:dyDescent="0.2">
      <c r="A96" s="122"/>
      <c r="B96" s="120"/>
      <c r="C96" s="123"/>
      <c r="D96" s="122"/>
      <c r="E96" s="122"/>
    </row>
    <row r="97" spans="1:5" x14ac:dyDescent="0.2">
      <c r="A97" s="122"/>
      <c r="B97" s="120"/>
      <c r="C97" s="123"/>
      <c r="D97" s="122"/>
      <c r="E97" s="122"/>
    </row>
    <row r="98" spans="1:5" x14ac:dyDescent="0.2">
      <c r="A98" s="122"/>
      <c r="B98" s="120"/>
      <c r="C98" s="123"/>
      <c r="D98" s="122"/>
      <c r="E98" s="122"/>
    </row>
    <row r="99" spans="1:5" x14ac:dyDescent="0.2">
      <c r="A99" s="122"/>
      <c r="B99" s="120"/>
      <c r="C99" s="123"/>
      <c r="D99" s="122"/>
      <c r="E99" s="122"/>
    </row>
    <row r="100" spans="1:5" x14ac:dyDescent="0.2">
      <c r="A100" s="122"/>
      <c r="B100" s="120"/>
      <c r="C100" s="123"/>
      <c r="D100" s="122"/>
      <c r="E100" s="122"/>
    </row>
    <row r="101" spans="1:5" x14ac:dyDescent="0.2">
      <c r="A101" s="122"/>
      <c r="B101" s="120"/>
      <c r="C101" s="123"/>
      <c r="D101" s="122"/>
      <c r="E101" s="122"/>
    </row>
    <row r="102" spans="1:5" x14ac:dyDescent="0.2">
      <c r="A102" s="122"/>
      <c r="B102" s="120"/>
      <c r="C102" s="123"/>
      <c r="D102" s="122"/>
      <c r="E102" s="122"/>
    </row>
    <row r="103" spans="1:5" x14ac:dyDescent="0.2">
      <c r="A103" s="122"/>
      <c r="B103" s="120"/>
      <c r="C103" s="123"/>
      <c r="D103" s="122"/>
      <c r="E103" s="122"/>
    </row>
    <row r="104" spans="1:5" x14ac:dyDescent="0.2">
      <c r="A104" s="122"/>
      <c r="B104" s="120"/>
      <c r="C104" s="123"/>
      <c r="D104" s="122"/>
      <c r="E104" s="122"/>
    </row>
    <row r="105" spans="1:5" x14ac:dyDescent="0.2">
      <c r="A105" s="122"/>
      <c r="B105" s="120"/>
      <c r="C105" s="123"/>
      <c r="D105" s="122"/>
      <c r="E105" s="122"/>
    </row>
    <row r="106" spans="1:5" x14ac:dyDescent="0.2">
      <c r="A106" s="122"/>
      <c r="B106" s="120"/>
      <c r="C106" s="123"/>
      <c r="D106" s="122"/>
      <c r="E106" s="122"/>
    </row>
    <row r="107" spans="1:5" x14ac:dyDescent="0.2">
      <c r="A107" s="122"/>
      <c r="B107" s="120"/>
      <c r="C107" s="123"/>
      <c r="D107" s="122"/>
      <c r="E107" s="122"/>
    </row>
    <row r="108" spans="1:5" x14ac:dyDescent="0.2">
      <c r="A108" s="122"/>
      <c r="B108" s="120"/>
      <c r="C108" s="123"/>
      <c r="D108" s="122"/>
      <c r="E108" s="122"/>
    </row>
    <row r="109" spans="1:5" x14ac:dyDescent="0.2">
      <c r="A109" s="122"/>
      <c r="B109" s="120"/>
      <c r="C109" s="123"/>
      <c r="D109" s="122"/>
      <c r="E109" s="122"/>
    </row>
    <row r="110" spans="1:5" x14ac:dyDescent="0.2">
      <c r="A110" s="122"/>
      <c r="B110" s="120"/>
      <c r="C110" s="123"/>
      <c r="D110" s="122"/>
      <c r="E110" s="122"/>
    </row>
    <row r="111" spans="1:5" x14ac:dyDescent="0.2">
      <c r="A111" s="122"/>
      <c r="B111" s="120"/>
      <c r="C111" s="123"/>
      <c r="D111" s="122"/>
      <c r="E111" s="122"/>
    </row>
    <row r="112" spans="1:5" x14ac:dyDescent="0.2">
      <c r="A112" s="122"/>
      <c r="B112" s="120"/>
      <c r="C112" s="123"/>
      <c r="D112" s="122"/>
      <c r="E112" s="122"/>
    </row>
    <row r="113" spans="1:5" x14ac:dyDescent="0.2">
      <c r="A113" s="122"/>
      <c r="B113" s="120"/>
      <c r="C113" s="123"/>
      <c r="D113" s="122"/>
      <c r="E113" s="122"/>
    </row>
    <row r="114" spans="1:5" x14ac:dyDescent="0.2">
      <c r="A114" s="122"/>
      <c r="B114" s="120"/>
      <c r="C114" s="123"/>
      <c r="D114" s="122"/>
      <c r="E114" s="122"/>
    </row>
    <row r="115" spans="1:5" x14ac:dyDescent="0.2">
      <c r="A115" s="122"/>
      <c r="B115" s="120"/>
      <c r="C115" s="123"/>
      <c r="D115" s="122"/>
      <c r="E115" s="122"/>
    </row>
    <row r="116" spans="1:5" x14ac:dyDescent="0.2">
      <c r="A116" s="122"/>
      <c r="B116" s="120"/>
      <c r="C116" s="123"/>
      <c r="D116" s="122"/>
      <c r="E116" s="122"/>
    </row>
    <row r="117" spans="1:5" x14ac:dyDescent="0.2">
      <c r="A117" s="122"/>
      <c r="B117" s="120"/>
      <c r="C117" s="123"/>
      <c r="D117" s="122"/>
      <c r="E117" s="122"/>
    </row>
    <row r="118" spans="1:5" x14ac:dyDescent="0.2">
      <c r="A118" s="122"/>
      <c r="B118" s="120"/>
      <c r="C118" s="123"/>
      <c r="D118" s="122"/>
      <c r="E118" s="122"/>
    </row>
    <row r="119" spans="1:5" x14ac:dyDescent="0.2">
      <c r="A119" s="122"/>
      <c r="B119" s="120"/>
      <c r="C119" s="123"/>
      <c r="D119" s="122"/>
      <c r="E119" s="122"/>
    </row>
    <row r="120" spans="1:5" x14ac:dyDescent="0.2">
      <c r="A120" s="122"/>
      <c r="B120" s="120"/>
      <c r="C120" s="123"/>
      <c r="D120" s="122"/>
      <c r="E120" s="122"/>
    </row>
    <row r="121" spans="1:5" x14ac:dyDescent="0.2">
      <c r="A121" s="122"/>
      <c r="B121" s="120"/>
      <c r="C121" s="123"/>
      <c r="D121" s="122"/>
      <c r="E121" s="122"/>
    </row>
    <row r="122" spans="1:5" x14ac:dyDescent="0.2">
      <c r="A122" s="122"/>
      <c r="B122" s="120"/>
      <c r="C122" s="123"/>
      <c r="D122" s="122"/>
      <c r="E122" s="122"/>
    </row>
    <row r="123" spans="1:5" x14ac:dyDescent="0.2">
      <c r="A123" s="122"/>
      <c r="B123" s="120"/>
      <c r="C123" s="123"/>
      <c r="D123" s="122"/>
      <c r="E123" s="122"/>
    </row>
    <row r="124" spans="1:5" x14ac:dyDescent="0.2">
      <c r="A124" s="122"/>
      <c r="B124" s="120"/>
      <c r="C124" s="123"/>
      <c r="D124" s="122"/>
      <c r="E124" s="122"/>
    </row>
    <row r="125" spans="1:5" x14ac:dyDescent="0.2">
      <c r="A125" s="122"/>
      <c r="B125" s="120"/>
      <c r="C125" s="123"/>
      <c r="D125" s="122"/>
      <c r="E125" s="122"/>
    </row>
    <row r="126" spans="1:5" x14ac:dyDescent="0.2">
      <c r="A126" s="122"/>
      <c r="B126" s="120"/>
      <c r="C126" s="123"/>
      <c r="D126" s="122"/>
      <c r="E126" s="122"/>
    </row>
    <row r="127" spans="1:5" x14ac:dyDescent="0.2">
      <c r="A127" s="122"/>
      <c r="B127" s="120"/>
      <c r="C127" s="123"/>
      <c r="D127" s="122"/>
      <c r="E127" s="122"/>
    </row>
    <row r="128" spans="1:5" x14ac:dyDescent="0.2">
      <c r="A128" s="122"/>
      <c r="B128" s="120"/>
      <c r="C128" s="123"/>
      <c r="D128" s="122"/>
      <c r="E128" s="122"/>
    </row>
    <row r="129" spans="1:5" x14ac:dyDescent="0.2">
      <c r="A129" s="122"/>
      <c r="B129" s="120"/>
      <c r="C129" s="123"/>
      <c r="D129" s="122"/>
      <c r="E129" s="122"/>
    </row>
    <row r="130" spans="1:5" x14ac:dyDescent="0.2">
      <c r="A130" s="122"/>
      <c r="B130" s="120"/>
      <c r="C130" s="123"/>
      <c r="D130" s="122"/>
      <c r="E130" s="122"/>
    </row>
    <row r="131" spans="1:5" x14ac:dyDescent="0.2">
      <c r="A131" s="122"/>
      <c r="B131" s="120"/>
      <c r="C131" s="123"/>
      <c r="D131" s="122"/>
      <c r="E131" s="122"/>
    </row>
    <row r="132" spans="1:5" x14ac:dyDescent="0.2">
      <c r="A132" s="122"/>
      <c r="B132" s="120"/>
      <c r="C132" s="123"/>
      <c r="D132" s="122"/>
      <c r="E132" s="122"/>
    </row>
    <row r="133" spans="1:5" x14ac:dyDescent="0.2">
      <c r="A133" s="122"/>
      <c r="B133" s="120"/>
      <c r="C133" s="123"/>
      <c r="D133" s="122"/>
      <c r="E133" s="122"/>
    </row>
    <row r="134" spans="1:5" x14ac:dyDescent="0.2">
      <c r="A134" s="122"/>
      <c r="B134" s="120"/>
      <c r="C134" s="123"/>
      <c r="D134" s="122"/>
      <c r="E134" s="122"/>
    </row>
    <row r="135" spans="1:5" x14ac:dyDescent="0.2">
      <c r="A135" s="122"/>
      <c r="B135" s="120"/>
      <c r="C135" s="123"/>
      <c r="D135" s="122"/>
      <c r="E135" s="122"/>
    </row>
    <row r="136" spans="1:5" x14ac:dyDescent="0.2">
      <c r="A136" s="122"/>
      <c r="B136" s="120"/>
      <c r="C136" s="123"/>
      <c r="D136" s="122"/>
      <c r="E136" s="122"/>
    </row>
    <row r="137" spans="1:5" x14ac:dyDescent="0.2">
      <c r="A137" s="122"/>
      <c r="B137" s="120"/>
      <c r="C137" s="123"/>
      <c r="D137" s="122"/>
      <c r="E137" s="122"/>
    </row>
    <row r="138" spans="1:5" x14ac:dyDescent="0.2">
      <c r="A138" s="122"/>
      <c r="B138" s="120"/>
      <c r="C138" s="123"/>
      <c r="D138" s="122"/>
      <c r="E138" s="122"/>
    </row>
    <row r="139" spans="1:5" x14ac:dyDescent="0.2">
      <c r="A139" s="122"/>
      <c r="B139" s="120"/>
      <c r="C139" s="123"/>
      <c r="D139" s="122"/>
      <c r="E139" s="122"/>
    </row>
    <row r="140" spans="1:5" x14ac:dyDescent="0.2">
      <c r="A140" s="122"/>
      <c r="B140" s="120"/>
      <c r="C140" s="123"/>
      <c r="D140" s="122"/>
      <c r="E140" s="122"/>
    </row>
    <row r="141" spans="1:5" x14ac:dyDescent="0.2">
      <c r="A141" s="122"/>
      <c r="B141" s="120"/>
      <c r="C141" s="123"/>
      <c r="D141" s="122"/>
      <c r="E141" s="122"/>
    </row>
    <row r="142" spans="1:5" x14ac:dyDescent="0.2">
      <c r="A142" s="122"/>
      <c r="B142" s="120"/>
      <c r="C142" s="123"/>
      <c r="D142" s="122"/>
      <c r="E142" s="122"/>
    </row>
    <row r="143" spans="1:5" x14ac:dyDescent="0.2">
      <c r="A143" s="122"/>
      <c r="B143" s="120"/>
      <c r="C143" s="123"/>
      <c r="D143" s="122"/>
      <c r="E143" s="122"/>
    </row>
    <row r="144" spans="1:5" x14ac:dyDescent="0.2">
      <c r="A144" s="122"/>
      <c r="B144" s="120"/>
      <c r="C144" s="123"/>
      <c r="D144" s="122"/>
      <c r="E144" s="122"/>
    </row>
    <row r="145" spans="1:5" x14ac:dyDescent="0.2">
      <c r="A145" s="122"/>
      <c r="B145" s="120"/>
      <c r="C145" s="123"/>
      <c r="D145" s="122"/>
      <c r="E145" s="122"/>
    </row>
    <row r="146" spans="1:5" x14ac:dyDescent="0.2">
      <c r="A146" s="122"/>
      <c r="B146" s="120"/>
      <c r="C146" s="123"/>
      <c r="D146" s="122"/>
      <c r="E146" s="122"/>
    </row>
    <row r="147" spans="1:5" x14ac:dyDescent="0.2">
      <c r="A147" s="122"/>
      <c r="B147" s="120"/>
      <c r="C147" s="123"/>
      <c r="D147" s="122"/>
      <c r="E147" s="122"/>
    </row>
    <row r="148" spans="1:5" x14ac:dyDescent="0.2">
      <c r="A148" s="122"/>
      <c r="B148" s="120"/>
      <c r="C148" s="123"/>
      <c r="D148" s="122"/>
      <c r="E148" s="122"/>
    </row>
    <row r="149" spans="1:5" x14ac:dyDescent="0.2">
      <c r="A149" s="122"/>
      <c r="B149" s="120"/>
      <c r="C149" s="123"/>
      <c r="D149" s="122"/>
      <c r="E149" s="122"/>
    </row>
    <row r="150" spans="1:5" x14ac:dyDescent="0.2">
      <c r="A150" s="122"/>
      <c r="B150" s="120"/>
      <c r="C150" s="123"/>
      <c r="D150" s="122"/>
      <c r="E150" s="122"/>
    </row>
    <row r="151" spans="1:5" x14ac:dyDescent="0.2">
      <c r="A151" s="122"/>
      <c r="B151" s="120"/>
      <c r="C151" s="123"/>
      <c r="D151" s="122"/>
      <c r="E151" s="122"/>
    </row>
    <row r="152" spans="1:5" x14ac:dyDescent="0.2">
      <c r="A152" s="122"/>
      <c r="B152" s="120"/>
      <c r="C152" s="123"/>
      <c r="D152" s="122"/>
      <c r="E152" s="122"/>
    </row>
    <row r="153" spans="1:5" x14ac:dyDescent="0.2">
      <c r="A153" s="122"/>
      <c r="B153" s="120"/>
      <c r="C153" s="123"/>
      <c r="D153" s="122"/>
      <c r="E153" s="122"/>
    </row>
    <row r="154" spans="1:5" x14ac:dyDescent="0.2">
      <c r="A154" s="122"/>
      <c r="B154" s="120"/>
      <c r="C154" s="123"/>
      <c r="D154" s="122"/>
      <c r="E154" s="122"/>
    </row>
    <row r="155" spans="1:5" x14ac:dyDescent="0.2">
      <c r="A155" s="122"/>
      <c r="B155" s="120"/>
      <c r="C155" s="123"/>
      <c r="D155" s="122"/>
      <c r="E155" s="122"/>
    </row>
    <row r="156" spans="1:5" x14ac:dyDescent="0.2">
      <c r="A156" s="122"/>
      <c r="B156" s="120"/>
      <c r="C156" s="123"/>
      <c r="D156" s="122"/>
      <c r="E156" s="122"/>
    </row>
    <row r="157" spans="1:5" x14ac:dyDescent="0.2">
      <c r="A157" s="122"/>
      <c r="B157" s="120"/>
      <c r="C157" s="123"/>
      <c r="D157" s="122"/>
      <c r="E157" s="122"/>
    </row>
    <row r="158" spans="1:5" x14ac:dyDescent="0.2">
      <c r="A158" s="122"/>
      <c r="B158" s="120"/>
      <c r="C158" s="123"/>
      <c r="D158" s="122"/>
      <c r="E158" s="122"/>
    </row>
    <row r="159" spans="1:5" x14ac:dyDescent="0.2">
      <c r="A159" s="122"/>
      <c r="B159" s="120"/>
      <c r="C159" s="123"/>
      <c r="D159" s="122"/>
      <c r="E159" s="122"/>
    </row>
    <row r="160" spans="1:5" x14ac:dyDescent="0.2">
      <c r="A160" s="122"/>
      <c r="B160" s="120"/>
      <c r="C160" s="123"/>
      <c r="D160" s="122"/>
      <c r="E160" s="122"/>
    </row>
    <row r="161" spans="1:5" x14ac:dyDescent="0.2">
      <c r="A161" s="122"/>
      <c r="B161" s="120"/>
      <c r="C161" s="123"/>
      <c r="D161" s="122"/>
      <c r="E161" s="122"/>
    </row>
    <row r="162" spans="1:5" x14ac:dyDescent="0.2">
      <c r="A162" s="122"/>
      <c r="B162" s="120"/>
      <c r="C162" s="123"/>
      <c r="D162" s="122"/>
      <c r="E162" s="122"/>
    </row>
    <row r="163" spans="1:5" x14ac:dyDescent="0.2">
      <c r="A163" s="122"/>
      <c r="B163" s="120"/>
      <c r="C163" s="123"/>
      <c r="D163" s="122"/>
      <c r="E163" s="122"/>
    </row>
    <row r="164" spans="1:5" x14ac:dyDescent="0.2">
      <c r="A164" s="122"/>
      <c r="B164" s="120"/>
      <c r="C164" s="123"/>
      <c r="D164" s="122"/>
      <c r="E164" s="122"/>
    </row>
    <row r="165" spans="1:5" x14ac:dyDescent="0.2">
      <c r="A165" s="122"/>
      <c r="B165" s="120"/>
      <c r="C165" s="123"/>
      <c r="D165" s="122"/>
      <c r="E165" s="122"/>
    </row>
    <row r="166" spans="1:5" x14ac:dyDescent="0.2">
      <c r="A166" s="122"/>
      <c r="B166" s="120"/>
      <c r="C166" s="123"/>
      <c r="D166" s="122"/>
      <c r="E166" s="122"/>
    </row>
    <row r="167" spans="1:5" x14ac:dyDescent="0.2">
      <c r="A167" s="122"/>
      <c r="B167" s="120"/>
      <c r="C167" s="123"/>
      <c r="D167" s="122"/>
      <c r="E167" s="122"/>
    </row>
    <row r="168" spans="1:5" x14ac:dyDescent="0.2">
      <c r="A168" s="122"/>
      <c r="B168" s="120"/>
      <c r="C168" s="123"/>
      <c r="D168" s="122"/>
      <c r="E168" s="122"/>
    </row>
    <row r="169" spans="1:5" x14ac:dyDescent="0.2">
      <c r="A169" s="122"/>
      <c r="B169" s="120"/>
      <c r="C169" s="123"/>
      <c r="D169" s="122"/>
      <c r="E169" s="122"/>
    </row>
    <row r="170" spans="1:5" x14ac:dyDescent="0.2">
      <c r="A170" s="122"/>
      <c r="B170" s="120"/>
      <c r="C170" s="123"/>
      <c r="D170" s="122"/>
      <c r="E170" s="122"/>
    </row>
    <row r="171" spans="1:5" x14ac:dyDescent="0.2">
      <c r="A171" s="122"/>
      <c r="B171" s="120"/>
      <c r="C171" s="123"/>
      <c r="D171" s="122"/>
      <c r="E171" s="122"/>
    </row>
    <row r="172" spans="1:5" x14ac:dyDescent="0.2">
      <c r="A172" s="122"/>
      <c r="B172" s="120"/>
      <c r="C172" s="123"/>
      <c r="D172" s="122"/>
      <c r="E172" s="122"/>
    </row>
    <row r="173" spans="1:5" x14ac:dyDescent="0.2">
      <c r="A173" s="122"/>
      <c r="B173" s="120"/>
      <c r="C173" s="123"/>
      <c r="D173" s="122"/>
      <c r="E173" s="122"/>
    </row>
    <row r="174" spans="1:5" x14ac:dyDescent="0.2">
      <c r="A174" s="122"/>
      <c r="B174" s="120"/>
      <c r="C174" s="123"/>
      <c r="D174" s="122"/>
      <c r="E174" s="122"/>
    </row>
    <row r="175" spans="1:5" x14ac:dyDescent="0.2">
      <c r="A175" s="122"/>
      <c r="B175" s="120"/>
      <c r="C175" s="123"/>
      <c r="D175" s="122"/>
      <c r="E175" s="122"/>
    </row>
    <row r="176" spans="1:5" x14ac:dyDescent="0.2">
      <c r="A176" s="122"/>
      <c r="B176" s="120"/>
      <c r="C176" s="123"/>
      <c r="D176" s="122"/>
      <c r="E176" s="122"/>
    </row>
    <row r="177" spans="1:5" x14ac:dyDescent="0.2">
      <c r="A177" s="122"/>
      <c r="B177" s="120"/>
      <c r="C177" s="123"/>
      <c r="D177" s="122"/>
      <c r="E177" s="122"/>
    </row>
    <row r="178" spans="1:5" x14ac:dyDescent="0.2">
      <c r="A178" s="122"/>
      <c r="B178" s="120"/>
      <c r="C178" s="123"/>
      <c r="D178" s="122"/>
      <c r="E178" s="122"/>
    </row>
    <row r="179" spans="1:5" x14ac:dyDescent="0.2">
      <c r="A179" s="122"/>
      <c r="B179" s="120"/>
      <c r="C179" s="123"/>
      <c r="D179" s="122"/>
      <c r="E179" s="122"/>
    </row>
    <row r="180" spans="1:5" x14ac:dyDescent="0.2">
      <c r="A180" s="122"/>
      <c r="B180" s="120"/>
      <c r="C180" s="123"/>
      <c r="D180" s="122"/>
      <c r="E180" s="122" t="str">
        <f t="shared" ref="E180:E191" si="2">IFERROR(VLOOKUP(D180,Tabla_Indices,5,FALSE),"")</f>
        <v/>
      </c>
    </row>
    <row r="181" spans="1:5" x14ac:dyDescent="0.2">
      <c r="A181" s="122"/>
      <c r="B181" s="120"/>
      <c r="C181" s="123"/>
      <c r="D181" s="122"/>
      <c r="E181" s="122" t="str">
        <f t="shared" si="2"/>
        <v/>
      </c>
    </row>
    <row r="182" spans="1:5" x14ac:dyDescent="0.2">
      <c r="A182" s="122"/>
      <c r="B182" s="120"/>
      <c r="C182" s="123"/>
      <c r="D182" s="122"/>
      <c r="E182" s="122" t="str">
        <f t="shared" si="2"/>
        <v/>
      </c>
    </row>
    <row r="183" spans="1:5" x14ac:dyDescent="0.2">
      <c r="A183" s="122"/>
      <c r="B183" s="120"/>
      <c r="C183" s="123"/>
      <c r="D183" s="122"/>
      <c r="E183" s="122" t="str">
        <f t="shared" si="2"/>
        <v/>
      </c>
    </row>
    <row r="184" spans="1:5" x14ac:dyDescent="0.2">
      <c r="A184" s="122"/>
      <c r="B184" s="120"/>
      <c r="C184" s="123"/>
      <c r="D184" s="122"/>
      <c r="E184" s="122" t="str">
        <f t="shared" si="2"/>
        <v/>
      </c>
    </row>
    <row r="185" spans="1:5" x14ac:dyDescent="0.2">
      <c r="A185" s="122"/>
      <c r="B185" s="120"/>
      <c r="C185" s="123"/>
      <c r="D185" s="122"/>
      <c r="E185" s="122" t="str">
        <f t="shared" si="2"/>
        <v/>
      </c>
    </row>
    <row r="186" spans="1:5" x14ac:dyDescent="0.2">
      <c r="A186" s="122"/>
      <c r="B186" s="120"/>
      <c r="C186" s="123"/>
      <c r="D186" s="122"/>
      <c r="E186" s="122" t="str">
        <f t="shared" si="2"/>
        <v/>
      </c>
    </row>
    <row r="187" spans="1:5" x14ac:dyDescent="0.2">
      <c r="A187" s="122"/>
      <c r="B187" s="120"/>
      <c r="C187" s="123"/>
      <c r="D187" s="122"/>
      <c r="E187" s="122" t="str">
        <f t="shared" si="2"/>
        <v/>
      </c>
    </row>
    <row r="188" spans="1:5" x14ac:dyDescent="0.2">
      <c r="A188" s="122"/>
      <c r="B188" s="120"/>
      <c r="C188" s="123"/>
      <c r="D188" s="122"/>
      <c r="E188" s="122" t="str">
        <f t="shared" si="2"/>
        <v/>
      </c>
    </row>
    <row r="189" spans="1:5" x14ac:dyDescent="0.2">
      <c r="A189" s="122"/>
      <c r="B189" s="120"/>
      <c r="C189" s="123"/>
      <c r="D189" s="122"/>
      <c r="E189" s="122" t="str">
        <f t="shared" si="2"/>
        <v/>
      </c>
    </row>
    <row r="190" spans="1:5" x14ac:dyDescent="0.2">
      <c r="A190" s="122"/>
      <c r="B190" s="120"/>
      <c r="C190" s="123"/>
      <c r="D190" s="122"/>
      <c r="E190" s="122" t="str">
        <f t="shared" si="2"/>
        <v/>
      </c>
    </row>
    <row r="191" spans="1:5" x14ac:dyDescent="0.2">
      <c r="A191" s="122"/>
      <c r="B191" s="120"/>
      <c r="C191" s="123"/>
      <c r="D191" s="122"/>
      <c r="E191" s="122" t="str">
        <f t="shared" si="2"/>
        <v/>
      </c>
    </row>
    <row r="192" spans="1:5" x14ac:dyDescent="0.2">
      <c r="A192" s="122"/>
      <c r="B192" s="120"/>
      <c r="C192" s="123"/>
      <c r="D192" s="122"/>
      <c r="E192" s="122" t="str">
        <f t="shared" ref="E192:E240" si="3">IFERROR(VLOOKUP(D192,Tabla_Indices,5,FALSE),"")</f>
        <v/>
      </c>
    </row>
    <row r="193" spans="1:5" x14ac:dyDescent="0.2">
      <c r="A193" s="122"/>
      <c r="B193" s="120"/>
      <c r="C193" s="123"/>
      <c r="D193" s="122"/>
      <c r="E193" s="122" t="str">
        <f t="shared" si="3"/>
        <v/>
      </c>
    </row>
    <row r="194" spans="1:5" x14ac:dyDescent="0.2">
      <c r="A194" s="122"/>
      <c r="B194" s="120"/>
      <c r="C194" s="123"/>
      <c r="D194" s="122"/>
      <c r="E194" s="122" t="str">
        <f t="shared" si="3"/>
        <v/>
      </c>
    </row>
    <row r="195" spans="1:5" x14ac:dyDescent="0.2">
      <c r="A195" s="122"/>
      <c r="B195" s="120"/>
      <c r="C195" s="123"/>
      <c r="D195" s="122"/>
      <c r="E195" s="122" t="str">
        <f t="shared" si="3"/>
        <v/>
      </c>
    </row>
    <row r="196" spans="1:5" x14ac:dyDescent="0.2">
      <c r="A196" s="122"/>
      <c r="B196" s="120"/>
      <c r="C196" s="123"/>
      <c r="D196" s="122"/>
      <c r="E196" s="122" t="str">
        <f t="shared" si="3"/>
        <v/>
      </c>
    </row>
    <row r="197" spans="1:5" x14ac:dyDescent="0.2">
      <c r="A197" s="122"/>
      <c r="B197" s="120"/>
      <c r="C197" s="123"/>
      <c r="D197" s="122"/>
      <c r="E197" s="122" t="str">
        <f t="shared" si="3"/>
        <v/>
      </c>
    </row>
    <row r="198" spans="1:5" x14ac:dyDescent="0.2">
      <c r="A198" s="122"/>
      <c r="B198" s="120"/>
      <c r="C198" s="123"/>
      <c r="D198" s="122"/>
      <c r="E198" s="122" t="str">
        <f t="shared" si="3"/>
        <v/>
      </c>
    </row>
    <row r="199" spans="1:5" x14ac:dyDescent="0.2">
      <c r="A199" s="122"/>
      <c r="B199" s="120"/>
      <c r="C199" s="123"/>
      <c r="D199" s="122"/>
      <c r="E199" s="122" t="str">
        <f t="shared" si="3"/>
        <v/>
      </c>
    </row>
    <row r="200" spans="1:5" x14ac:dyDescent="0.2">
      <c r="A200" s="122"/>
      <c r="B200" s="120"/>
      <c r="C200" s="123"/>
      <c r="D200" s="122"/>
      <c r="E200" s="122" t="str">
        <f t="shared" si="3"/>
        <v/>
      </c>
    </row>
    <row r="201" spans="1:5" x14ac:dyDescent="0.2">
      <c r="A201" s="122"/>
      <c r="B201" s="120"/>
      <c r="C201" s="123"/>
      <c r="D201" s="122"/>
      <c r="E201" s="122" t="str">
        <f t="shared" si="3"/>
        <v/>
      </c>
    </row>
    <row r="202" spans="1:5" x14ac:dyDescent="0.2">
      <c r="A202" s="122"/>
      <c r="B202" s="120"/>
      <c r="C202" s="123"/>
      <c r="D202" s="122"/>
      <c r="E202" s="122" t="str">
        <f t="shared" si="3"/>
        <v/>
      </c>
    </row>
    <row r="203" spans="1:5" x14ac:dyDescent="0.2">
      <c r="A203" s="122"/>
      <c r="B203" s="120"/>
      <c r="C203" s="123"/>
      <c r="D203" s="122"/>
      <c r="E203" s="122" t="str">
        <f t="shared" si="3"/>
        <v/>
      </c>
    </row>
    <row r="204" spans="1:5" x14ac:dyDescent="0.2">
      <c r="A204" s="122"/>
      <c r="B204" s="120"/>
      <c r="C204" s="123"/>
      <c r="D204" s="122"/>
      <c r="E204" s="122" t="str">
        <f t="shared" si="3"/>
        <v/>
      </c>
    </row>
    <row r="205" spans="1:5" x14ac:dyDescent="0.2">
      <c r="A205" s="122"/>
      <c r="B205" s="120"/>
      <c r="C205" s="123"/>
      <c r="D205" s="122"/>
      <c r="E205" s="122" t="str">
        <f t="shared" si="3"/>
        <v/>
      </c>
    </row>
    <row r="206" spans="1:5" x14ac:dyDescent="0.2">
      <c r="A206" s="122"/>
      <c r="B206" s="120"/>
      <c r="C206" s="123"/>
      <c r="D206" s="122"/>
      <c r="E206" s="122" t="str">
        <f t="shared" si="3"/>
        <v/>
      </c>
    </row>
    <row r="207" spans="1:5" x14ac:dyDescent="0.2">
      <c r="A207" s="122"/>
      <c r="B207" s="120"/>
      <c r="C207" s="123"/>
      <c r="D207" s="122"/>
      <c r="E207" s="122" t="str">
        <f t="shared" si="3"/>
        <v/>
      </c>
    </row>
    <row r="208" spans="1:5" x14ac:dyDescent="0.2">
      <c r="A208" s="122"/>
      <c r="B208" s="120"/>
      <c r="C208" s="123"/>
      <c r="D208" s="122"/>
      <c r="E208" s="122" t="str">
        <f t="shared" si="3"/>
        <v/>
      </c>
    </row>
    <row r="209" spans="1:5" x14ac:dyDescent="0.2">
      <c r="A209" s="122"/>
      <c r="B209" s="120"/>
      <c r="C209" s="123"/>
      <c r="D209" s="122"/>
      <c r="E209" s="122" t="str">
        <f t="shared" si="3"/>
        <v/>
      </c>
    </row>
    <row r="210" spans="1:5" x14ac:dyDescent="0.2">
      <c r="A210" s="122"/>
      <c r="B210" s="120"/>
      <c r="C210" s="123"/>
      <c r="D210" s="122"/>
      <c r="E210" s="122" t="str">
        <f t="shared" si="3"/>
        <v/>
      </c>
    </row>
    <row r="211" spans="1:5" x14ac:dyDescent="0.2">
      <c r="A211" s="122"/>
      <c r="B211" s="120"/>
      <c r="C211" s="123"/>
      <c r="D211" s="122"/>
      <c r="E211" s="122" t="str">
        <f t="shared" si="3"/>
        <v/>
      </c>
    </row>
    <row r="212" spans="1:5" x14ac:dyDescent="0.2">
      <c r="A212" s="122"/>
      <c r="B212" s="120"/>
      <c r="C212" s="123"/>
      <c r="D212" s="122"/>
      <c r="E212" s="122" t="str">
        <f t="shared" si="3"/>
        <v/>
      </c>
    </row>
    <row r="213" spans="1:5" x14ac:dyDescent="0.2">
      <c r="A213" s="122"/>
      <c r="B213" s="120"/>
      <c r="C213" s="123"/>
      <c r="D213" s="122"/>
      <c r="E213" s="122" t="str">
        <f t="shared" si="3"/>
        <v/>
      </c>
    </row>
    <row r="214" spans="1:5" x14ac:dyDescent="0.2">
      <c r="A214" s="122"/>
      <c r="B214" s="120"/>
      <c r="C214" s="123"/>
      <c r="D214" s="122"/>
      <c r="E214" s="122" t="str">
        <f t="shared" si="3"/>
        <v/>
      </c>
    </row>
    <row r="215" spans="1:5" x14ac:dyDescent="0.2">
      <c r="A215" s="122"/>
      <c r="B215" s="120"/>
      <c r="C215" s="123"/>
      <c r="D215" s="122"/>
      <c r="E215" s="122" t="str">
        <f t="shared" si="3"/>
        <v/>
      </c>
    </row>
    <row r="216" spans="1:5" x14ac:dyDescent="0.2">
      <c r="A216" s="122"/>
      <c r="B216" s="120"/>
      <c r="C216" s="123"/>
      <c r="D216" s="122"/>
      <c r="E216" s="122" t="str">
        <f t="shared" si="3"/>
        <v/>
      </c>
    </row>
    <row r="217" spans="1:5" x14ac:dyDescent="0.2">
      <c r="A217" s="122"/>
      <c r="B217" s="120"/>
      <c r="C217" s="123"/>
      <c r="D217" s="122"/>
      <c r="E217" s="122" t="str">
        <f t="shared" si="3"/>
        <v/>
      </c>
    </row>
    <row r="218" spans="1:5" x14ac:dyDescent="0.2">
      <c r="A218" s="122"/>
      <c r="B218" s="120"/>
      <c r="C218" s="123"/>
      <c r="D218" s="122"/>
      <c r="E218" s="122" t="str">
        <f t="shared" si="3"/>
        <v/>
      </c>
    </row>
    <row r="219" spans="1:5" x14ac:dyDescent="0.2">
      <c r="A219" s="122"/>
      <c r="B219" s="120"/>
      <c r="C219" s="123"/>
      <c r="D219" s="122"/>
      <c r="E219" s="122" t="str">
        <f t="shared" si="3"/>
        <v/>
      </c>
    </row>
    <row r="220" spans="1:5" x14ac:dyDescent="0.2">
      <c r="A220" s="122"/>
      <c r="B220" s="120"/>
      <c r="C220" s="123"/>
      <c r="D220" s="122"/>
      <c r="E220" s="122" t="str">
        <f t="shared" si="3"/>
        <v/>
      </c>
    </row>
    <row r="221" spans="1:5" x14ac:dyDescent="0.2">
      <c r="A221" s="122"/>
      <c r="B221" s="120"/>
      <c r="C221" s="123"/>
      <c r="D221" s="122"/>
      <c r="E221" s="122" t="str">
        <f t="shared" si="3"/>
        <v/>
      </c>
    </row>
    <row r="222" spans="1:5" x14ac:dyDescent="0.2">
      <c r="A222" s="122"/>
      <c r="B222" s="120"/>
      <c r="C222" s="123"/>
      <c r="D222" s="122"/>
      <c r="E222" s="122" t="str">
        <f t="shared" si="3"/>
        <v/>
      </c>
    </row>
    <row r="223" spans="1:5" x14ac:dyDescent="0.2">
      <c r="A223" s="122"/>
      <c r="B223" s="120"/>
      <c r="C223" s="123"/>
      <c r="D223" s="122"/>
      <c r="E223" s="122" t="str">
        <f t="shared" si="3"/>
        <v/>
      </c>
    </row>
    <row r="224" spans="1:5" x14ac:dyDescent="0.2">
      <c r="A224" s="122"/>
      <c r="B224" s="120"/>
      <c r="C224" s="123"/>
      <c r="D224" s="122"/>
      <c r="E224" s="122" t="str">
        <f t="shared" si="3"/>
        <v/>
      </c>
    </row>
    <row r="225" spans="1:5" x14ac:dyDescent="0.2">
      <c r="A225" s="122"/>
      <c r="B225" s="120"/>
      <c r="C225" s="123"/>
      <c r="D225" s="122"/>
      <c r="E225" s="122" t="str">
        <f t="shared" si="3"/>
        <v/>
      </c>
    </row>
    <row r="226" spans="1:5" x14ac:dyDescent="0.2">
      <c r="A226" s="122"/>
      <c r="B226" s="120"/>
      <c r="C226" s="123"/>
      <c r="D226" s="122"/>
      <c r="E226" s="122" t="str">
        <f t="shared" si="3"/>
        <v/>
      </c>
    </row>
    <row r="227" spans="1:5" x14ac:dyDescent="0.2">
      <c r="A227" s="122"/>
      <c r="B227" s="120"/>
      <c r="C227" s="123"/>
      <c r="D227" s="122"/>
      <c r="E227" s="122" t="str">
        <f t="shared" si="3"/>
        <v/>
      </c>
    </row>
    <row r="228" spans="1:5" x14ac:dyDescent="0.2">
      <c r="A228" s="122"/>
      <c r="B228" s="120"/>
      <c r="C228" s="123"/>
      <c r="D228" s="122"/>
      <c r="E228" s="122" t="str">
        <f t="shared" si="3"/>
        <v/>
      </c>
    </row>
    <row r="229" spans="1:5" x14ac:dyDescent="0.2">
      <c r="A229" s="122"/>
      <c r="B229" s="120"/>
      <c r="C229" s="123"/>
      <c r="D229" s="122"/>
      <c r="E229" s="122" t="str">
        <f t="shared" si="3"/>
        <v/>
      </c>
    </row>
    <row r="230" spans="1:5" x14ac:dyDescent="0.2">
      <c r="A230" s="122"/>
      <c r="B230" s="120"/>
      <c r="C230" s="123"/>
      <c r="D230" s="122"/>
      <c r="E230" s="122" t="str">
        <f t="shared" si="3"/>
        <v/>
      </c>
    </row>
    <row r="231" spans="1:5" x14ac:dyDescent="0.2">
      <c r="A231" s="122"/>
      <c r="B231" s="120"/>
      <c r="C231" s="123"/>
      <c r="D231" s="122"/>
      <c r="E231" s="122" t="str">
        <f t="shared" si="3"/>
        <v/>
      </c>
    </row>
    <row r="232" spans="1:5" x14ac:dyDescent="0.2">
      <c r="A232" s="122"/>
      <c r="B232" s="120"/>
      <c r="C232" s="123"/>
      <c r="D232" s="122"/>
      <c r="E232" s="122" t="str">
        <f t="shared" si="3"/>
        <v/>
      </c>
    </row>
    <row r="233" spans="1:5" x14ac:dyDescent="0.2">
      <c r="A233" s="122"/>
      <c r="B233" s="120"/>
      <c r="C233" s="123"/>
      <c r="D233" s="122"/>
      <c r="E233" s="122" t="str">
        <f t="shared" si="3"/>
        <v/>
      </c>
    </row>
    <row r="234" spans="1:5" x14ac:dyDescent="0.2">
      <c r="A234" s="122"/>
      <c r="B234" s="120"/>
      <c r="C234" s="123"/>
      <c r="D234" s="122"/>
      <c r="E234" s="122" t="str">
        <f t="shared" si="3"/>
        <v/>
      </c>
    </row>
    <row r="235" spans="1:5" x14ac:dyDescent="0.2">
      <c r="A235" s="122"/>
      <c r="B235" s="120"/>
      <c r="C235" s="123"/>
      <c r="D235" s="122"/>
      <c r="E235" s="122" t="str">
        <f t="shared" si="3"/>
        <v/>
      </c>
    </row>
    <row r="236" spans="1:5" x14ac:dyDescent="0.2">
      <c r="A236" s="122"/>
      <c r="B236" s="120"/>
      <c r="C236" s="123"/>
      <c r="D236" s="122"/>
      <c r="E236" s="122" t="str">
        <f t="shared" si="3"/>
        <v/>
      </c>
    </row>
    <row r="237" spans="1:5" x14ac:dyDescent="0.2">
      <c r="A237" s="122"/>
      <c r="B237" s="120"/>
      <c r="C237" s="123"/>
      <c r="D237" s="122"/>
      <c r="E237" s="122" t="str">
        <f t="shared" si="3"/>
        <v/>
      </c>
    </row>
    <row r="238" spans="1:5" x14ac:dyDescent="0.2">
      <c r="A238" s="122"/>
      <c r="B238" s="120"/>
      <c r="C238" s="123"/>
      <c r="D238" s="122"/>
      <c r="E238" s="122" t="str">
        <f t="shared" si="3"/>
        <v/>
      </c>
    </row>
    <row r="239" spans="1:5" x14ac:dyDescent="0.2">
      <c r="A239" s="122"/>
      <c r="B239" s="120"/>
      <c r="C239" s="123"/>
      <c r="D239" s="122"/>
      <c r="E239" s="122" t="str">
        <f t="shared" si="3"/>
        <v/>
      </c>
    </row>
    <row r="240" spans="1:5" x14ac:dyDescent="0.2">
      <c r="E240" s="122" t="str">
        <f t="shared" si="3"/>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zoomScaleNormal="100" workbookViewId="0">
      <selection activeCell="E3" sqref="E3:E4"/>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554</v>
      </c>
      <c r="D1" s="16"/>
    </row>
    <row r="3" spans="1:7" ht="12.75" customHeight="1" x14ac:dyDescent="0.2">
      <c r="A3" s="420" t="s">
        <v>355</v>
      </c>
      <c r="B3" s="17" t="s">
        <v>50</v>
      </c>
      <c r="C3" s="18"/>
      <c r="D3" s="18"/>
      <c r="E3" s="420" t="s">
        <v>51</v>
      </c>
      <c r="F3" s="18"/>
      <c r="G3" s="18"/>
    </row>
    <row r="4" spans="1:7" x14ac:dyDescent="0.2">
      <c r="A4" s="420"/>
      <c r="B4" s="17" t="s">
        <v>52</v>
      </c>
      <c r="C4" s="18"/>
      <c r="D4" s="18"/>
      <c r="E4" s="420"/>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53</v>
      </c>
      <c r="D6" s="17">
        <v>51</v>
      </c>
      <c r="E6" s="19" t="s">
        <v>54</v>
      </c>
    </row>
    <row r="7" spans="1:7" x14ac:dyDescent="0.2">
      <c r="A7" s="17" t="str">
        <f t="shared" si="0"/>
        <v>INDEC-CM - 37210-52</v>
      </c>
      <c r="B7" s="20">
        <v>37210</v>
      </c>
      <c r="C7" s="21" t="s">
        <v>53</v>
      </c>
      <c r="D7" s="17">
        <v>52</v>
      </c>
      <c r="E7" s="19" t="s">
        <v>55</v>
      </c>
    </row>
    <row r="8" spans="1:7" x14ac:dyDescent="0.2">
      <c r="A8" s="17" t="str">
        <f t="shared" si="0"/>
        <v>INDEC-CM - 42911-81</v>
      </c>
      <c r="B8" s="20">
        <v>42911</v>
      </c>
      <c r="C8" s="21" t="s">
        <v>53</v>
      </c>
      <c r="D8" s="17">
        <v>81</v>
      </c>
      <c r="E8" s="22" t="s">
        <v>56</v>
      </c>
      <c r="F8" s="22"/>
      <c r="G8" s="22"/>
    </row>
    <row r="9" spans="1:7" x14ac:dyDescent="0.2">
      <c r="A9" s="17" t="str">
        <f t="shared" si="0"/>
        <v>INDEC-CM - 41242-11</v>
      </c>
      <c r="B9" s="20">
        <v>41242</v>
      </c>
      <c r="C9" s="21" t="s">
        <v>53</v>
      </c>
      <c r="D9" s="17">
        <v>11</v>
      </c>
      <c r="E9" s="22" t="s">
        <v>57</v>
      </c>
      <c r="F9" s="22"/>
      <c r="G9" s="22"/>
    </row>
    <row r="10" spans="1:7" x14ac:dyDescent="0.2">
      <c r="A10" s="17" t="str">
        <f t="shared" si="0"/>
        <v>INDEC-CM - 37440-21</v>
      </c>
      <c r="B10" s="20">
        <v>37440</v>
      </c>
      <c r="C10" s="21" t="s">
        <v>53</v>
      </c>
      <c r="D10" s="17">
        <v>21</v>
      </c>
      <c r="E10" s="19" t="s">
        <v>58</v>
      </c>
    </row>
    <row r="11" spans="1:7" x14ac:dyDescent="0.2">
      <c r="A11" s="17" t="str">
        <f t="shared" si="0"/>
        <v>INDEC-CM - 38130-13</v>
      </c>
      <c r="B11" s="20">
        <v>38130</v>
      </c>
      <c r="C11" s="21" t="s">
        <v>53</v>
      </c>
      <c r="D11" s="17">
        <v>13</v>
      </c>
      <c r="E11" s="22" t="s">
        <v>59</v>
      </c>
      <c r="F11" s="22"/>
      <c r="G11" s="22"/>
    </row>
    <row r="12" spans="1:7" x14ac:dyDescent="0.2">
      <c r="A12" s="17" t="str">
        <f t="shared" si="0"/>
        <v>INDEC-CM - 38130-12</v>
      </c>
      <c r="B12" s="20">
        <v>38130</v>
      </c>
      <c r="C12" s="21" t="s">
        <v>53</v>
      </c>
      <c r="D12" s="17">
        <v>12</v>
      </c>
      <c r="E12" s="22" t="s">
        <v>60</v>
      </c>
      <c r="F12" s="22"/>
      <c r="G12" s="22"/>
    </row>
    <row r="13" spans="1:7" x14ac:dyDescent="0.2">
      <c r="A13" s="17" t="str">
        <f t="shared" si="0"/>
        <v>INDEC-CM - 38130-11</v>
      </c>
      <c r="B13" s="20">
        <v>38130</v>
      </c>
      <c r="C13" s="21" t="s">
        <v>53</v>
      </c>
      <c r="D13" s="17">
        <v>11</v>
      </c>
      <c r="E13" s="22" t="s">
        <v>61</v>
      </c>
      <c r="F13" s="22"/>
      <c r="G13" s="22"/>
    </row>
    <row r="14" spans="1:7" x14ac:dyDescent="0.2">
      <c r="A14" s="17" t="str">
        <f t="shared" si="0"/>
        <v>INDEC-CM - 27230-11</v>
      </c>
      <c r="B14" s="20">
        <v>27230</v>
      </c>
      <c r="C14" s="21" t="s">
        <v>53</v>
      </c>
      <c r="D14" s="17">
        <v>11</v>
      </c>
      <c r="E14" s="22" t="s">
        <v>62</v>
      </c>
      <c r="F14" s="22"/>
      <c r="G14" s="22"/>
    </row>
    <row r="15" spans="1:7" x14ac:dyDescent="0.2">
      <c r="A15" s="17" t="str">
        <f t="shared" si="0"/>
        <v>INDEC-CM - 44821-11</v>
      </c>
      <c r="B15" s="20">
        <v>44821</v>
      </c>
      <c r="C15" s="21" t="s">
        <v>53</v>
      </c>
      <c r="D15" s="17">
        <v>11</v>
      </c>
      <c r="E15" s="19" t="s">
        <v>63</v>
      </c>
    </row>
    <row r="16" spans="1:7" x14ac:dyDescent="0.2">
      <c r="A16" s="17" t="str">
        <f t="shared" si="0"/>
        <v>INDEC-CM - 37560-11</v>
      </c>
      <c r="B16" s="20">
        <v>37560</v>
      </c>
      <c r="C16" s="21" t="s">
        <v>53</v>
      </c>
      <c r="D16" s="17">
        <v>11</v>
      </c>
      <c r="E16" s="22" t="s">
        <v>64</v>
      </c>
      <c r="F16" s="22"/>
      <c r="G16" s="22"/>
    </row>
    <row r="17" spans="1:7" x14ac:dyDescent="0.2">
      <c r="A17" s="17" t="str">
        <f t="shared" si="0"/>
        <v>INDEC-CM - 15400-11</v>
      </c>
      <c r="B17" s="20">
        <v>15400</v>
      </c>
      <c r="C17" s="21" t="s">
        <v>53</v>
      </c>
      <c r="D17" s="17">
        <v>11</v>
      </c>
      <c r="E17" s="22" t="s">
        <v>65</v>
      </c>
      <c r="F17" s="22"/>
      <c r="G17" s="22"/>
    </row>
    <row r="18" spans="1:7" x14ac:dyDescent="0.2">
      <c r="A18" s="17" t="str">
        <f t="shared" si="0"/>
        <v>INDEC-CM - 15310-11</v>
      </c>
      <c r="B18" s="20">
        <v>15310</v>
      </c>
      <c r="C18" s="21" t="s">
        <v>53</v>
      </c>
      <c r="D18" s="17">
        <v>11</v>
      </c>
      <c r="E18" s="19" t="s">
        <v>66</v>
      </c>
    </row>
    <row r="19" spans="1:7" x14ac:dyDescent="0.2">
      <c r="A19" s="17" t="str">
        <f t="shared" si="0"/>
        <v>INDEC-CM - 46531-11</v>
      </c>
      <c r="B19" s="20">
        <v>46531</v>
      </c>
      <c r="C19" s="21" t="s">
        <v>53</v>
      </c>
      <c r="D19" s="17">
        <v>11</v>
      </c>
      <c r="E19" s="22" t="s">
        <v>67</v>
      </c>
      <c r="F19" s="22"/>
      <c r="G19" s="22"/>
    </row>
    <row r="20" spans="1:7" x14ac:dyDescent="0.2">
      <c r="A20" s="17" t="str">
        <f t="shared" si="0"/>
        <v>INDEC-CM - 43540-11</v>
      </c>
      <c r="B20" s="20">
        <v>43540</v>
      </c>
      <c r="C20" s="21" t="s">
        <v>53</v>
      </c>
      <c r="D20" s="17">
        <v>11</v>
      </c>
      <c r="E20" s="19" t="s">
        <v>68</v>
      </c>
    </row>
    <row r="21" spans="1:7" x14ac:dyDescent="0.2">
      <c r="A21" s="17" t="str">
        <f t="shared" si="0"/>
        <v>INDEC-CM - 43540-12</v>
      </c>
      <c r="B21" s="20">
        <v>43540</v>
      </c>
      <c r="C21" s="21" t="s">
        <v>53</v>
      </c>
      <c r="D21" s="17">
        <v>12</v>
      </c>
      <c r="E21" s="19" t="s">
        <v>69</v>
      </c>
    </row>
    <row r="22" spans="1:7" x14ac:dyDescent="0.2">
      <c r="A22" s="17" t="str">
        <f t="shared" si="0"/>
        <v>INDEC-CM - 37370-21</v>
      </c>
      <c r="B22" s="20">
        <v>37370</v>
      </c>
      <c r="C22" s="21" t="s">
        <v>53</v>
      </c>
      <c r="D22" s="17">
        <v>21</v>
      </c>
      <c r="E22" s="19" t="s">
        <v>70</v>
      </c>
    </row>
    <row r="23" spans="1:7" x14ac:dyDescent="0.2">
      <c r="A23" s="17" t="str">
        <f t="shared" si="0"/>
        <v>INDEC-CM - 37370-11</v>
      </c>
      <c r="B23" s="20">
        <v>37370</v>
      </c>
      <c r="C23" s="21" t="s">
        <v>53</v>
      </c>
      <c r="D23" s="17">
        <v>11</v>
      </c>
      <c r="E23" s="19" t="s">
        <v>71</v>
      </c>
    </row>
    <row r="24" spans="1:7" x14ac:dyDescent="0.2">
      <c r="A24" s="17" t="str">
        <f t="shared" si="0"/>
        <v>INDEC-CM - 37370-12</v>
      </c>
      <c r="B24" s="20">
        <v>37370</v>
      </c>
      <c r="C24" s="21" t="s">
        <v>53</v>
      </c>
      <c r="D24" s="17">
        <v>12</v>
      </c>
      <c r="E24" s="19" t="s">
        <v>72</v>
      </c>
    </row>
    <row r="25" spans="1:7" x14ac:dyDescent="0.2">
      <c r="A25" s="17" t="str">
        <f t="shared" si="0"/>
        <v>INDEC-CM - 37690-11</v>
      </c>
      <c r="B25" s="20">
        <v>37690</v>
      </c>
      <c r="C25" s="21" t="s">
        <v>53</v>
      </c>
      <c r="D25" s="17">
        <v>11</v>
      </c>
      <c r="E25" s="19" t="s">
        <v>73</v>
      </c>
    </row>
    <row r="26" spans="1:7" x14ac:dyDescent="0.2">
      <c r="A26" s="17" t="str">
        <f t="shared" si="0"/>
        <v>INDEC-CM - 42911-11</v>
      </c>
      <c r="B26" s="20">
        <v>42911</v>
      </c>
      <c r="C26" s="21" t="s">
        <v>53</v>
      </c>
      <c r="D26" s="17">
        <v>11</v>
      </c>
      <c r="E26" s="19" t="s">
        <v>74</v>
      </c>
    </row>
    <row r="27" spans="1:7" x14ac:dyDescent="0.2">
      <c r="A27" s="17" t="str">
        <f t="shared" si="0"/>
        <v>INDEC-CM - 37129-11</v>
      </c>
      <c r="B27" s="20">
        <v>37129</v>
      </c>
      <c r="C27" s="21" t="s">
        <v>53</v>
      </c>
      <c r="D27" s="17">
        <v>11</v>
      </c>
      <c r="E27" s="19" t="s">
        <v>75</v>
      </c>
    </row>
    <row r="28" spans="1:7" x14ac:dyDescent="0.2">
      <c r="A28" s="17" t="str">
        <f t="shared" si="0"/>
        <v>INDEC-CM - 35110-41</v>
      </c>
      <c r="B28" s="20">
        <v>35110</v>
      </c>
      <c r="C28" s="21" t="s">
        <v>53</v>
      </c>
      <c r="D28" s="17">
        <v>41</v>
      </c>
      <c r="E28" s="19" t="s">
        <v>76</v>
      </c>
    </row>
    <row r="29" spans="1:7" x14ac:dyDescent="0.2">
      <c r="A29" s="17" t="str">
        <f t="shared" si="0"/>
        <v>INDEC-CM - 37210-23</v>
      </c>
      <c r="B29" s="20">
        <v>37210</v>
      </c>
      <c r="C29" s="21" t="s">
        <v>53</v>
      </c>
      <c r="D29" s="17">
        <v>23</v>
      </c>
      <c r="E29" s="19" t="s">
        <v>77</v>
      </c>
    </row>
    <row r="30" spans="1:7" x14ac:dyDescent="0.2">
      <c r="A30" s="17" t="str">
        <f t="shared" si="0"/>
        <v>INDEC-CM - 37210-22</v>
      </c>
      <c r="B30" s="20">
        <v>37210</v>
      </c>
      <c r="C30" s="21" t="s">
        <v>53</v>
      </c>
      <c r="D30" s="17">
        <v>22</v>
      </c>
      <c r="E30" s="19" t="s">
        <v>78</v>
      </c>
    </row>
    <row r="31" spans="1:7" x14ac:dyDescent="0.2">
      <c r="A31" s="17" t="str">
        <f t="shared" si="0"/>
        <v>INDEC-CM - 37210-21</v>
      </c>
      <c r="B31" s="20">
        <v>37210</v>
      </c>
      <c r="C31" s="21" t="s">
        <v>53</v>
      </c>
      <c r="D31" s="17">
        <v>21</v>
      </c>
      <c r="E31" s="19" t="s">
        <v>79</v>
      </c>
    </row>
    <row r="32" spans="1:7" x14ac:dyDescent="0.2">
      <c r="A32" s="17" t="str">
        <f t="shared" si="0"/>
        <v>INDEC-CM - 41543-21</v>
      </c>
      <c r="B32" s="20">
        <v>41543</v>
      </c>
      <c r="C32" s="21" t="s">
        <v>53</v>
      </c>
      <c r="D32" s="17">
        <v>21</v>
      </c>
      <c r="E32" s="19" t="s">
        <v>80</v>
      </c>
    </row>
    <row r="33" spans="1:5" x14ac:dyDescent="0.2">
      <c r="A33" s="17" t="str">
        <f t="shared" si="0"/>
        <v>INDEC-CM - 46340-31</v>
      </c>
      <c r="B33" s="20">
        <v>46340</v>
      </c>
      <c r="C33" s="21" t="s">
        <v>53</v>
      </c>
      <c r="D33" s="17">
        <v>31</v>
      </c>
      <c r="E33" s="19" t="s">
        <v>81</v>
      </c>
    </row>
    <row r="34" spans="1:5" x14ac:dyDescent="0.2">
      <c r="A34" s="17" t="str">
        <f t="shared" si="0"/>
        <v>INDEC-CM - 46320-11</v>
      </c>
      <c r="B34" s="20">
        <v>46320</v>
      </c>
      <c r="C34" s="21" t="s">
        <v>53</v>
      </c>
      <c r="D34" s="17">
        <v>11</v>
      </c>
      <c r="E34" s="19" t="s">
        <v>82</v>
      </c>
    </row>
    <row r="35" spans="1:5" x14ac:dyDescent="0.2">
      <c r="A35" s="17" t="str">
        <f t="shared" si="0"/>
        <v>INDEC-CM - 46340-11</v>
      </c>
      <c r="B35" s="20">
        <v>46340</v>
      </c>
      <c r="C35" s="21" t="s">
        <v>53</v>
      </c>
      <c r="D35" s="17">
        <v>11</v>
      </c>
      <c r="E35" s="19" t="s">
        <v>83</v>
      </c>
    </row>
    <row r="36" spans="1:5" x14ac:dyDescent="0.2">
      <c r="A36" s="17" t="str">
        <f t="shared" si="0"/>
        <v>INDEC-CM - 46340-12</v>
      </c>
      <c r="B36" s="20">
        <v>46340</v>
      </c>
      <c r="C36" s="21" t="s">
        <v>53</v>
      </c>
      <c r="D36" s="17">
        <v>12</v>
      </c>
      <c r="E36" s="19" t="s">
        <v>84</v>
      </c>
    </row>
    <row r="37" spans="1:5" x14ac:dyDescent="0.2">
      <c r="A37" s="17" t="str">
        <f t="shared" si="0"/>
        <v>INDEC-CM - 46340-21</v>
      </c>
      <c r="B37" s="20">
        <v>46340</v>
      </c>
      <c r="C37" s="21" t="s">
        <v>53</v>
      </c>
      <c r="D37" s="17">
        <v>21</v>
      </c>
      <c r="E37" s="19" t="s">
        <v>85</v>
      </c>
    </row>
    <row r="38" spans="1:5" x14ac:dyDescent="0.2">
      <c r="A38" s="17" t="str">
        <f t="shared" si="0"/>
        <v>INDEC-CM - 46212-21</v>
      </c>
      <c r="B38" s="20">
        <v>46212</v>
      </c>
      <c r="C38" s="21" t="s">
        <v>53</v>
      </c>
      <c r="D38" s="17">
        <v>21</v>
      </c>
      <c r="E38" s="19" t="s">
        <v>86</v>
      </c>
    </row>
    <row r="39" spans="1:5" x14ac:dyDescent="0.2">
      <c r="A39" s="17" t="str">
        <f t="shared" si="0"/>
        <v>INDEC-CM - 42999-23</v>
      </c>
      <c r="B39" s="20">
        <v>42999</v>
      </c>
      <c r="C39" s="21" t="s">
        <v>53</v>
      </c>
      <c r="D39" s="17">
        <v>23</v>
      </c>
      <c r="E39" s="19" t="s">
        <v>87</v>
      </c>
    </row>
    <row r="40" spans="1:5" x14ac:dyDescent="0.2">
      <c r="A40" s="17" t="str">
        <f t="shared" si="0"/>
        <v>INDEC-CM - 42999-21</v>
      </c>
      <c r="B40" s="20">
        <v>42999</v>
      </c>
      <c r="C40" s="21" t="s">
        <v>53</v>
      </c>
      <c r="D40" s="17">
        <v>21</v>
      </c>
      <c r="E40" s="19" t="s">
        <v>88</v>
      </c>
    </row>
    <row r="41" spans="1:5" x14ac:dyDescent="0.2">
      <c r="A41" s="17" t="str">
        <f t="shared" si="0"/>
        <v>INDEC-CM - 42999-31</v>
      </c>
      <c r="B41" s="20">
        <v>42999</v>
      </c>
      <c r="C41" s="21" t="s">
        <v>53</v>
      </c>
      <c r="D41" s="17">
        <v>31</v>
      </c>
      <c r="E41" s="19" t="s">
        <v>89</v>
      </c>
    </row>
    <row r="42" spans="1:5" x14ac:dyDescent="0.2">
      <c r="A42" s="17" t="str">
        <f t="shared" si="0"/>
        <v>INDEC-CM - 42999-22</v>
      </c>
      <c r="B42" s="20">
        <v>42999</v>
      </c>
      <c r="C42" s="21" t="s">
        <v>53</v>
      </c>
      <c r="D42" s="17">
        <v>22</v>
      </c>
      <c r="E42" s="19" t="s">
        <v>90</v>
      </c>
    </row>
    <row r="43" spans="1:5" x14ac:dyDescent="0.2">
      <c r="A43" s="17" t="str">
        <f t="shared" si="0"/>
        <v>INDEC-CM - 31600-63</v>
      </c>
      <c r="B43" s="20">
        <v>31600</v>
      </c>
      <c r="C43" s="21" t="s">
        <v>53</v>
      </c>
      <c r="D43" s="17">
        <v>63</v>
      </c>
      <c r="E43" s="19" t="s">
        <v>91</v>
      </c>
    </row>
    <row r="44" spans="1:5" x14ac:dyDescent="0.2">
      <c r="A44" s="17" t="str">
        <f t="shared" si="0"/>
        <v>INDEC-CM - 31600-62</v>
      </c>
      <c r="B44" s="20">
        <v>31600</v>
      </c>
      <c r="C44" s="21" t="s">
        <v>53</v>
      </c>
      <c r="D44" s="17">
        <v>62</v>
      </c>
      <c r="E44" s="19" t="s">
        <v>92</v>
      </c>
    </row>
    <row r="45" spans="1:5" x14ac:dyDescent="0.2">
      <c r="A45" s="17" t="str">
        <f t="shared" si="0"/>
        <v>INDEC-CM - 31600-61</v>
      </c>
      <c r="B45" s="20">
        <v>31600</v>
      </c>
      <c r="C45" s="21" t="s">
        <v>53</v>
      </c>
      <c r="D45" s="17">
        <v>61</v>
      </c>
      <c r="E45" s="19" t="s">
        <v>93</v>
      </c>
    </row>
    <row r="46" spans="1:5" x14ac:dyDescent="0.2">
      <c r="A46" s="17" t="str">
        <f t="shared" si="0"/>
        <v>INDEC-CM - 37420-11</v>
      </c>
      <c r="B46" s="20">
        <v>37420</v>
      </c>
      <c r="C46" s="21" t="s">
        <v>53</v>
      </c>
      <c r="D46" s="17">
        <v>11</v>
      </c>
      <c r="E46" s="19" t="s">
        <v>94</v>
      </c>
    </row>
    <row r="47" spans="1:5" x14ac:dyDescent="0.2">
      <c r="A47" s="17" t="str">
        <f t="shared" si="0"/>
        <v>INDEC-CM - 37420-12</v>
      </c>
      <c r="B47" s="20">
        <v>37420</v>
      </c>
      <c r="C47" s="21" t="s">
        <v>53</v>
      </c>
      <c r="D47" s="17">
        <v>12</v>
      </c>
      <c r="E47" s="19" t="s">
        <v>95</v>
      </c>
    </row>
    <row r="48" spans="1:5" x14ac:dyDescent="0.2">
      <c r="A48" s="17" t="str">
        <f t="shared" si="0"/>
        <v>INDEC-CM - 44822-11</v>
      </c>
      <c r="B48" s="20">
        <v>44822</v>
      </c>
      <c r="C48" s="21" t="s">
        <v>53</v>
      </c>
      <c r="D48" s="17">
        <v>11</v>
      </c>
      <c r="E48" s="19" t="s">
        <v>96</v>
      </c>
    </row>
    <row r="49" spans="1:5" x14ac:dyDescent="0.2">
      <c r="A49" s="17" t="str">
        <f t="shared" si="0"/>
        <v>INDEC-CM - 44826-11</v>
      </c>
      <c r="B49" s="20">
        <v>44826</v>
      </c>
      <c r="C49" s="21" t="s">
        <v>53</v>
      </c>
      <c r="D49" s="17">
        <v>11</v>
      </c>
      <c r="E49" s="19" t="s">
        <v>97</v>
      </c>
    </row>
    <row r="50" spans="1:5" x14ac:dyDescent="0.2">
      <c r="A50" s="17" t="str">
        <f t="shared" si="0"/>
        <v>INDEC-CM - 44826-12</v>
      </c>
      <c r="B50" s="20">
        <v>44826</v>
      </c>
      <c r="C50" s="21" t="s">
        <v>53</v>
      </c>
      <c r="D50" s="17">
        <v>12</v>
      </c>
      <c r="E50" s="19" t="s">
        <v>98</v>
      </c>
    </row>
    <row r="51" spans="1:5" x14ac:dyDescent="0.2">
      <c r="A51" s="17" t="str">
        <f t="shared" si="0"/>
        <v>INDEC-CM - 42911-21</v>
      </c>
      <c r="B51" s="20">
        <v>42911</v>
      </c>
      <c r="C51" s="21" t="s">
        <v>53</v>
      </c>
      <c r="D51" s="17">
        <v>21</v>
      </c>
      <c r="E51" s="19" t="s">
        <v>99</v>
      </c>
    </row>
    <row r="52" spans="1:5" x14ac:dyDescent="0.2">
      <c r="A52" s="17" t="str">
        <f t="shared" si="0"/>
        <v>INDEC-CM - 41277-21</v>
      </c>
      <c r="B52" s="20">
        <v>41277</v>
      </c>
      <c r="C52" s="21" t="s">
        <v>53</v>
      </c>
      <c r="D52" s="17">
        <v>21</v>
      </c>
      <c r="E52" s="19" t="s">
        <v>100</v>
      </c>
    </row>
    <row r="53" spans="1:5" x14ac:dyDescent="0.2">
      <c r="A53" s="17" t="str">
        <f t="shared" si="0"/>
        <v>INDEC-CM - 41277-11</v>
      </c>
      <c r="B53" s="20">
        <v>41277</v>
      </c>
      <c r="C53" s="21" t="s">
        <v>53</v>
      </c>
      <c r="D53" s="17">
        <v>11</v>
      </c>
      <c r="E53" s="19" t="s">
        <v>101</v>
      </c>
    </row>
    <row r="54" spans="1:5" x14ac:dyDescent="0.2">
      <c r="A54" s="17" t="str">
        <f t="shared" si="0"/>
        <v>INDEC-CM - 41516-11</v>
      </c>
      <c r="B54" s="20">
        <v>41516</v>
      </c>
      <c r="C54" s="21" t="s">
        <v>53</v>
      </c>
      <c r="D54" s="17">
        <v>11</v>
      </c>
      <c r="E54" s="19" t="s">
        <v>102</v>
      </c>
    </row>
    <row r="55" spans="1:5" x14ac:dyDescent="0.2">
      <c r="A55" s="17" t="str">
        <f t="shared" si="0"/>
        <v>INDEC-CM - 41516-12</v>
      </c>
      <c r="B55" s="20">
        <v>41516</v>
      </c>
      <c r="C55" s="21" t="s">
        <v>53</v>
      </c>
      <c r="D55" s="17">
        <v>12</v>
      </c>
      <c r="E55" s="19" t="s">
        <v>103</v>
      </c>
    </row>
    <row r="56" spans="1:5" x14ac:dyDescent="0.2">
      <c r="A56" s="17" t="str">
        <f t="shared" si="0"/>
        <v>INDEC-CM - 41273-11</v>
      </c>
      <c r="B56" s="20">
        <v>41273</v>
      </c>
      <c r="C56" s="21" t="s">
        <v>53</v>
      </c>
      <c r="D56" s="17">
        <v>11</v>
      </c>
      <c r="E56" s="19" t="s">
        <v>104</v>
      </c>
    </row>
    <row r="57" spans="1:5" x14ac:dyDescent="0.2">
      <c r="A57" s="17" t="str">
        <f t="shared" si="0"/>
        <v>INDEC-CM - 41273-12</v>
      </c>
      <c r="B57" s="20">
        <v>41273</v>
      </c>
      <c r="C57" s="21" t="s">
        <v>53</v>
      </c>
      <c r="D57" s="17">
        <v>12</v>
      </c>
      <c r="E57" s="19" t="s">
        <v>105</v>
      </c>
    </row>
    <row r="58" spans="1:5" x14ac:dyDescent="0.2">
      <c r="A58" s="17" t="str">
        <f t="shared" si="0"/>
        <v>INDEC-CM - 41277-41</v>
      </c>
      <c r="B58" s="20">
        <v>41277</v>
      </c>
      <c r="C58" s="21" t="s">
        <v>53</v>
      </c>
      <c r="D58" s="17">
        <v>41</v>
      </c>
      <c r="E58" s="19" t="s">
        <v>106</v>
      </c>
    </row>
    <row r="59" spans="1:5" x14ac:dyDescent="0.2">
      <c r="A59" s="17" t="str">
        <f t="shared" si="0"/>
        <v>INDEC-CM - 41277-31</v>
      </c>
      <c r="B59" s="20">
        <v>41277</v>
      </c>
      <c r="C59" s="21" t="s">
        <v>53</v>
      </c>
      <c r="D59" s="17">
        <v>31</v>
      </c>
      <c r="E59" s="19" t="s">
        <v>107</v>
      </c>
    </row>
    <row r="60" spans="1:5" x14ac:dyDescent="0.2">
      <c r="A60" s="17" t="str">
        <f t="shared" si="0"/>
        <v>INDEC-CM - 41543-11</v>
      </c>
      <c r="B60" s="20">
        <v>41543</v>
      </c>
      <c r="C60" s="21" t="s">
        <v>53</v>
      </c>
      <c r="D60" s="17">
        <v>11</v>
      </c>
      <c r="E60" s="19" t="s">
        <v>108</v>
      </c>
    </row>
    <row r="61" spans="1:5" x14ac:dyDescent="0.2">
      <c r="A61" s="17" t="str">
        <f t="shared" si="0"/>
        <v>INDEC-CM - 36320-21</v>
      </c>
      <c r="B61" s="20">
        <v>36320</v>
      </c>
      <c r="C61" s="21" t="s">
        <v>53</v>
      </c>
      <c r="D61" s="17">
        <v>21</v>
      </c>
      <c r="E61" s="19" t="s">
        <v>109</v>
      </c>
    </row>
    <row r="62" spans="1:5" x14ac:dyDescent="0.2">
      <c r="A62" s="17" t="str">
        <f t="shared" si="0"/>
        <v>INDEC-CM - 36320-22</v>
      </c>
      <c r="B62" s="20">
        <v>36320</v>
      </c>
      <c r="C62" s="21" t="s">
        <v>53</v>
      </c>
      <c r="D62" s="17">
        <v>22</v>
      </c>
      <c r="E62" s="19" t="s">
        <v>110</v>
      </c>
    </row>
    <row r="63" spans="1:5" x14ac:dyDescent="0.2">
      <c r="A63" s="17" t="str">
        <f t="shared" si="0"/>
        <v>INDEC-CM - 36320-11</v>
      </c>
      <c r="B63" s="20">
        <v>36320</v>
      </c>
      <c r="C63" s="21" t="s">
        <v>53</v>
      </c>
      <c r="D63" s="17">
        <v>11</v>
      </c>
      <c r="E63" s="19" t="s">
        <v>111</v>
      </c>
    </row>
    <row r="64" spans="1:5" x14ac:dyDescent="0.2">
      <c r="A64" s="17" t="str">
        <f t="shared" si="0"/>
        <v>INDEC-CM - 36320-12</v>
      </c>
      <c r="B64" s="20">
        <v>36320</v>
      </c>
      <c r="C64" s="21" t="s">
        <v>53</v>
      </c>
      <c r="D64" s="17">
        <v>12</v>
      </c>
      <c r="E64" s="19" t="s">
        <v>112</v>
      </c>
    </row>
    <row r="65" spans="1:7" x14ac:dyDescent="0.2">
      <c r="A65" s="17" t="str">
        <f t="shared" si="0"/>
        <v>INDEC-CM - 15320-11</v>
      </c>
      <c r="B65" s="20">
        <v>15320</v>
      </c>
      <c r="C65" s="21" t="s">
        <v>53</v>
      </c>
      <c r="D65" s="17">
        <v>11</v>
      </c>
      <c r="E65" s="19" t="s">
        <v>113</v>
      </c>
    </row>
    <row r="66" spans="1:7" x14ac:dyDescent="0.2">
      <c r="A66" s="17" t="str">
        <f t="shared" si="0"/>
        <v>INDEC-CM - 37350-61</v>
      </c>
      <c r="B66" s="20">
        <v>37350</v>
      </c>
      <c r="C66" s="21" t="s">
        <v>53</v>
      </c>
      <c r="D66" s="17">
        <v>61</v>
      </c>
      <c r="E66" s="22" t="s">
        <v>114</v>
      </c>
      <c r="F66" s="22"/>
      <c r="G66" s="22"/>
    </row>
    <row r="67" spans="1:7" x14ac:dyDescent="0.2">
      <c r="A67" s="17" t="str">
        <f t="shared" si="0"/>
        <v>INDEC-CM - 37440-31</v>
      </c>
      <c r="B67" s="20">
        <v>37440</v>
      </c>
      <c r="C67" s="21" t="s">
        <v>53</v>
      </c>
      <c r="D67" s="17">
        <v>31</v>
      </c>
      <c r="E67" s="19" t="s">
        <v>115</v>
      </c>
    </row>
    <row r="68" spans="1:7" x14ac:dyDescent="0.2">
      <c r="A68" s="17" t="str">
        <f t="shared" si="0"/>
        <v>INDEC-CM - 37440-11</v>
      </c>
      <c r="B68" s="20">
        <v>37440</v>
      </c>
      <c r="C68" s="21" t="s">
        <v>53</v>
      </c>
      <c r="D68" s="17">
        <v>11</v>
      </c>
      <c r="E68" s="19" t="s">
        <v>116</v>
      </c>
    </row>
    <row r="69" spans="1:7" x14ac:dyDescent="0.2">
      <c r="A69" s="17" t="str">
        <f t="shared" si="0"/>
        <v>INDEC-CM - 44821-21</v>
      </c>
      <c r="B69" s="20">
        <v>44821</v>
      </c>
      <c r="C69" s="21" t="s">
        <v>53</v>
      </c>
      <c r="D69" s="17">
        <v>21</v>
      </c>
      <c r="E69" s="19" t="s">
        <v>117</v>
      </c>
    </row>
    <row r="70" spans="1:7" x14ac:dyDescent="0.2">
      <c r="A70" s="17" t="str">
        <f t="shared" ref="A70:A133" si="1">CONCATENATE("INDEC-CM - ",B70,C70,D70)</f>
        <v>INDEC-CM - 36320-31</v>
      </c>
      <c r="B70" s="20">
        <v>36320</v>
      </c>
      <c r="C70" s="21" t="s">
        <v>53</v>
      </c>
      <c r="D70" s="17">
        <v>31</v>
      </c>
      <c r="E70" s="19" t="s">
        <v>118</v>
      </c>
    </row>
    <row r="71" spans="1:7" x14ac:dyDescent="0.2">
      <c r="A71" s="17" t="str">
        <f t="shared" si="1"/>
        <v>INDEC-CM - 41278-12</v>
      </c>
      <c r="B71" s="20">
        <v>41278</v>
      </c>
      <c r="C71" s="21" t="s">
        <v>53</v>
      </c>
      <c r="D71" s="17">
        <v>12</v>
      </c>
      <c r="E71" s="22" t="s">
        <v>119</v>
      </c>
      <c r="F71" s="22"/>
      <c r="G71" s="22"/>
    </row>
    <row r="72" spans="1:7" x14ac:dyDescent="0.2">
      <c r="A72" s="17" t="str">
        <f t="shared" si="1"/>
        <v>INDEC-CM - 41278-11</v>
      </c>
      <c r="B72" s="20">
        <v>41278</v>
      </c>
      <c r="C72" s="21" t="s">
        <v>53</v>
      </c>
      <c r="D72" s="17">
        <v>11</v>
      </c>
      <c r="E72" s="22" t="s">
        <v>120</v>
      </c>
      <c r="F72" s="22"/>
      <c r="G72" s="22"/>
    </row>
    <row r="73" spans="1:7" x14ac:dyDescent="0.2">
      <c r="A73" s="17" t="str">
        <f t="shared" si="1"/>
        <v>INDEC-CM - 36320-41</v>
      </c>
      <c r="B73" s="20">
        <v>36320</v>
      </c>
      <c r="C73" s="21" t="s">
        <v>53</v>
      </c>
      <c r="D73" s="17">
        <v>41</v>
      </c>
      <c r="E73" s="19" t="s">
        <v>121</v>
      </c>
    </row>
    <row r="74" spans="1:7" x14ac:dyDescent="0.2">
      <c r="A74" s="17" t="str">
        <f t="shared" si="1"/>
        <v>INDEC-CM - 41516-21</v>
      </c>
      <c r="B74" s="20">
        <v>41516</v>
      </c>
      <c r="C74" s="21" t="s">
        <v>53</v>
      </c>
      <c r="D74" s="17">
        <v>21</v>
      </c>
      <c r="E74" s="19" t="s">
        <v>122</v>
      </c>
    </row>
    <row r="75" spans="1:7" x14ac:dyDescent="0.2">
      <c r="A75" s="17" t="str">
        <f t="shared" si="1"/>
        <v>INDEC-CM - 41278-22</v>
      </c>
      <c r="B75" s="20">
        <v>41278</v>
      </c>
      <c r="C75" s="21" t="s">
        <v>53</v>
      </c>
      <c r="D75" s="17">
        <v>22</v>
      </c>
      <c r="E75" s="22" t="s">
        <v>123</v>
      </c>
      <c r="F75" s="22"/>
      <c r="G75" s="22"/>
    </row>
    <row r="76" spans="1:7" x14ac:dyDescent="0.2">
      <c r="A76" s="17" t="str">
        <f t="shared" si="1"/>
        <v>INDEC-CM - 46350-11</v>
      </c>
      <c r="B76" s="20">
        <v>46350</v>
      </c>
      <c r="C76" s="21" t="s">
        <v>53</v>
      </c>
      <c r="D76" s="17">
        <v>11</v>
      </c>
      <c r="E76" s="19" t="s">
        <v>124</v>
      </c>
    </row>
    <row r="77" spans="1:7" x14ac:dyDescent="0.2">
      <c r="A77" s="17" t="str">
        <f t="shared" si="1"/>
        <v>INDEC-CM - 41278-41</v>
      </c>
      <c r="B77" s="20">
        <v>41278</v>
      </c>
      <c r="C77" s="21" t="s">
        <v>53</v>
      </c>
      <c r="D77" s="17">
        <v>41</v>
      </c>
      <c r="E77" s="22" t="s">
        <v>125</v>
      </c>
      <c r="F77" s="22"/>
      <c r="G77" s="22"/>
    </row>
    <row r="78" spans="1:7" x14ac:dyDescent="0.2">
      <c r="A78" s="17" t="str">
        <f t="shared" si="1"/>
        <v>INDEC-CM - 42999-11</v>
      </c>
      <c r="B78" s="20">
        <v>42999</v>
      </c>
      <c r="C78" s="21" t="s">
        <v>53</v>
      </c>
      <c r="D78" s="17">
        <v>11</v>
      </c>
      <c r="E78" s="19" t="s">
        <v>126</v>
      </c>
    </row>
    <row r="79" spans="1:7" x14ac:dyDescent="0.2">
      <c r="A79" s="17" t="str">
        <f t="shared" si="1"/>
        <v>INDEC-CM - 36320-51</v>
      </c>
      <c r="B79" s="20">
        <v>36320</v>
      </c>
      <c r="C79" s="21" t="s">
        <v>53</v>
      </c>
      <c r="D79" s="17">
        <v>51</v>
      </c>
      <c r="E79" s="19" t="s">
        <v>127</v>
      </c>
    </row>
    <row r="80" spans="1:7" x14ac:dyDescent="0.2">
      <c r="A80" s="17" t="str">
        <f t="shared" si="1"/>
        <v>INDEC-CM - 31600-12</v>
      </c>
      <c r="B80" s="20">
        <v>31600</v>
      </c>
      <c r="C80" s="21" t="s">
        <v>53</v>
      </c>
      <c r="D80" s="17">
        <v>12</v>
      </c>
      <c r="E80" s="19" t="s">
        <v>128</v>
      </c>
    </row>
    <row r="81" spans="1:7" x14ac:dyDescent="0.2">
      <c r="A81" s="17" t="str">
        <f t="shared" si="1"/>
        <v>INDEC-CM - 36950-11</v>
      </c>
      <c r="B81" s="20">
        <v>36950</v>
      </c>
      <c r="C81" s="21" t="s">
        <v>53</v>
      </c>
      <c r="D81" s="17">
        <v>11</v>
      </c>
      <c r="E81" s="19" t="s">
        <v>129</v>
      </c>
    </row>
    <row r="82" spans="1:7" x14ac:dyDescent="0.2">
      <c r="A82" s="17" t="str">
        <f t="shared" si="1"/>
        <v>INDEC-CM - 31600-11</v>
      </c>
      <c r="B82" s="20">
        <v>31600</v>
      </c>
      <c r="C82" s="21" t="s">
        <v>53</v>
      </c>
      <c r="D82" s="17">
        <v>11</v>
      </c>
      <c r="E82" s="19" t="s">
        <v>130</v>
      </c>
    </row>
    <row r="83" spans="1:7" x14ac:dyDescent="0.2">
      <c r="A83" s="17" t="str">
        <f t="shared" si="1"/>
        <v>INDEC-CM - 37112-11</v>
      </c>
      <c r="B83" s="20">
        <v>37112</v>
      </c>
      <c r="C83" s="21" t="s">
        <v>53</v>
      </c>
      <c r="D83" s="17">
        <v>11</v>
      </c>
      <c r="E83" s="19" t="s">
        <v>131</v>
      </c>
    </row>
    <row r="84" spans="1:7" x14ac:dyDescent="0.2">
      <c r="A84" s="17" t="str">
        <f t="shared" si="1"/>
        <v>INDEC-CM - 41278-31</v>
      </c>
      <c r="B84" s="20">
        <v>41278</v>
      </c>
      <c r="C84" s="21" t="s">
        <v>53</v>
      </c>
      <c r="D84" s="17">
        <v>31</v>
      </c>
      <c r="E84" s="22" t="s">
        <v>132</v>
      </c>
      <c r="F84" s="22"/>
      <c r="G84" s="22"/>
    </row>
    <row r="85" spans="1:7" x14ac:dyDescent="0.2">
      <c r="A85" s="17" t="str">
        <f t="shared" si="1"/>
        <v>INDEC-CM - 41278-13</v>
      </c>
      <c r="B85" s="20">
        <v>41278</v>
      </c>
      <c r="C85" s="21" t="s">
        <v>53</v>
      </c>
      <c r="D85" s="17">
        <v>13</v>
      </c>
      <c r="E85" s="22" t="s">
        <v>133</v>
      </c>
      <c r="F85" s="22"/>
      <c r="G85" s="22"/>
    </row>
    <row r="86" spans="1:7" x14ac:dyDescent="0.2">
      <c r="A86" s="17" t="str">
        <f t="shared" si="1"/>
        <v>INDEC-CM - 37570-11</v>
      </c>
      <c r="B86" s="20">
        <v>37570</v>
      </c>
      <c r="C86" s="21" t="s">
        <v>53</v>
      </c>
      <c r="D86" s="17">
        <v>11</v>
      </c>
      <c r="E86" s="22" t="s">
        <v>134</v>
      </c>
      <c r="F86" s="22"/>
      <c r="G86" s="22"/>
    </row>
    <row r="87" spans="1:7" x14ac:dyDescent="0.2">
      <c r="A87" s="17" t="str">
        <f t="shared" si="1"/>
        <v>INDEC-CM - 43220-11</v>
      </c>
      <c r="B87" s="20">
        <v>43220</v>
      </c>
      <c r="C87" s="21" t="s">
        <v>53</v>
      </c>
      <c r="D87" s="17">
        <v>11</v>
      </c>
      <c r="E87" s="19" t="s">
        <v>135</v>
      </c>
    </row>
    <row r="88" spans="1:7" x14ac:dyDescent="0.2">
      <c r="A88" s="17" t="str">
        <f t="shared" si="1"/>
        <v>INDEC-CM - 43220-12</v>
      </c>
      <c r="B88" s="20">
        <v>43220</v>
      </c>
      <c r="C88" s="21" t="s">
        <v>53</v>
      </c>
      <c r="D88" s="17">
        <v>12</v>
      </c>
      <c r="E88" s="19" t="s">
        <v>136</v>
      </c>
    </row>
    <row r="89" spans="1:7" x14ac:dyDescent="0.2">
      <c r="A89" s="17" t="str">
        <f t="shared" si="1"/>
        <v>INDEC-CM - 43220-21</v>
      </c>
      <c r="B89" s="20">
        <v>43220</v>
      </c>
      <c r="C89" s="21" t="s">
        <v>53</v>
      </c>
      <c r="D89" s="17">
        <v>21</v>
      </c>
      <c r="E89" s="19" t="s">
        <v>137</v>
      </c>
    </row>
    <row r="90" spans="1:7" x14ac:dyDescent="0.2">
      <c r="A90" s="17" t="str">
        <f t="shared" si="1"/>
        <v>INDEC-CM - 43220-22</v>
      </c>
      <c r="B90" s="20">
        <v>43220</v>
      </c>
      <c r="C90" s="21" t="s">
        <v>53</v>
      </c>
      <c r="D90" s="17">
        <v>22</v>
      </c>
      <c r="E90" s="19" t="s">
        <v>138</v>
      </c>
    </row>
    <row r="91" spans="1:7" x14ac:dyDescent="0.2">
      <c r="A91" s="17" t="str">
        <f t="shared" si="1"/>
        <v>INDEC-CM - 43220-23</v>
      </c>
      <c r="B91" s="20">
        <v>43220</v>
      </c>
      <c r="C91" s="21" t="s">
        <v>53</v>
      </c>
      <c r="D91" s="17">
        <v>23</v>
      </c>
      <c r="E91" s="19" t="s">
        <v>139</v>
      </c>
    </row>
    <row r="92" spans="1:7" x14ac:dyDescent="0.2">
      <c r="A92" s="17" t="str">
        <f t="shared" si="1"/>
        <v>INDEC-CM - 43220-31</v>
      </c>
      <c r="B92" s="20">
        <v>43220</v>
      </c>
      <c r="C92" s="21" t="s">
        <v>53</v>
      </c>
      <c r="D92" s="17">
        <v>31</v>
      </c>
      <c r="E92" s="19" t="s">
        <v>140</v>
      </c>
    </row>
    <row r="93" spans="1:7" x14ac:dyDescent="0.2">
      <c r="A93" s="17" t="str">
        <f t="shared" si="1"/>
        <v>INDEC-CM - 43220-32</v>
      </c>
      <c r="B93" s="20">
        <v>43220</v>
      </c>
      <c r="C93" s="21" t="s">
        <v>53</v>
      </c>
      <c r="D93" s="17">
        <v>32</v>
      </c>
      <c r="E93" s="19" t="s">
        <v>141</v>
      </c>
    </row>
    <row r="94" spans="1:7" x14ac:dyDescent="0.2">
      <c r="A94" s="17" t="str">
        <f t="shared" si="1"/>
        <v>INDEC-CM - 41278-32</v>
      </c>
      <c r="B94" s="20">
        <v>41278</v>
      </c>
      <c r="C94" s="21" t="s">
        <v>53</v>
      </c>
      <c r="D94" s="17">
        <v>32</v>
      </c>
      <c r="E94" s="22" t="s">
        <v>142</v>
      </c>
      <c r="F94" s="22"/>
      <c r="G94" s="22"/>
    </row>
    <row r="95" spans="1:7" x14ac:dyDescent="0.2">
      <c r="A95" s="17" t="str">
        <f t="shared" si="1"/>
        <v>INDEC-CM - 36320-32</v>
      </c>
      <c r="B95" s="20">
        <v>36320</v>
      </c>
      <c r="C95" s="21" t="s">
        <v>53</v>
      </c>
      <c r="D95" s="17">
        <v>32</v>
      </c>
      <c r="E95" s="19" t="s">
        <v>143</v>
      </c>
    </row>
    <row r="96" spans="1:7" x14ac:dyDescent="0.2">
      <c r="A96" s="17" t="str">
        <f t="shared" si="1"/>
        <v>INDEC-CM - 41278-23</v>
      </c>
      <c r="B96" s="20">
        <v>41278</v>
      </c>
      <c r="C96" s="21" t="s">
        <v>53</v>
      </c>
      <c r="D96" s="17">
        <v>23</v>
      </c>
      <c r="E96" s="22" t="s">
        <v>144</v>
      </c>
      <c r="F96" s="22"/>
      <c r="G96" s="22"/>
    </row>
    <row r="97" spans="1:5" x14ac:dyDescent="0.2">
      <c r="A97" s="17" t="str">
        <f t="shared" si="1"/>
        <v>INDEC-CM - 35110-11</v>
      </c>
      <c r="B97" s="20">
        <v>35110</v>
      </c>
      <c r="C97" s="21" t="s">
        <v>53</v>
      </c>
      <c r="D97" s="17">
        <v>11</v>
      </c>
      <c r="E97" s="19" t="s">
        <v>145</v>
      </c>
    </row>
    <row r="98" spans="1:5" x14ac:dyDescent="0.2">
      <c r="A98" s="17" t="str">
        <f t="shared" si="1"/>
        <v>INDEC-CM - 35110-12</v>
      </c>
      <c r="B98" s="20">
        <v>35110</v>
      </c>
      <c r="C98" s="21" t="s">
        <v>53</v>
      </c>
      <c r="D98" s="17">
        <v>12</v>
      </c>
      <c r="E98" s="19" t="s">
        <v>146</v>
      </c>
    </row>
    <row r="99" spans="1:5" x14ac:dyDescent="0.2">
      <c r="A99" s="17" t="str">
        <f t="shared" si="1"/>
        <v>INDEC-CM - 35110-21</v>
      </c>
      <c r="B99" s="20">
        <v>35110</v>
      </c>
      <c r="C99" s="21" t="s">
        <v>53</v>
      </c>
      <c r="D99" s="17">
        <v>21</v>
      </c>
      <c r="E99" s="19" t="s">
        <v>147</v>
      </c>
    </row>
    <row r="100" spans="1:5" x14ac:dyDescent="0.2">
      <c r="A100" s="17" t="str">
        <f t="shared" si="1"/>
        <v>INDEC-CM - 35110-22</v>
      </c>
      <c r="B100" s="20">
        <v>35110</v>
      </c>
      <c r="C100" s="21" t="s">
        <v>53</v>
      </c>
      <c r="D100" s="17">
        <v>22</v>
      </c>
      <c r="E100" s="19" t="s">
        <v>148</v>
      </c>
    </row>
    <row r="101" spans="1:5" x14ac:dyDescent="0.2">
      <c r="A101" s="17" t="str">
        <f t="shared" si="1"/>
        <v>INDEC-CM - 41547-11</v>
      </c>
      <c r="B101" s="20">
        <v>41547</v>
      </c>
      <c r="C101" s="21" t="s">
        <v>53</v>
      </c>
      <c r="D101" s="17">
        <v>11</v>
      </c>
      <c r="E101" s="19" t="s">
        <v>149</v>
      </c>
    </row>
    <row r="102" spans="1:5" x14ac:dyDescent="0.2">
      <c r="A102" s="17" t="str">
        <f t="shared" si="1"/>
        <v>INDEC-CM - 31600-73</v>
      </c>
      <c r="B102" s="20">
        <v>31600</v>
      </c>
      <c r="C102" s="21" t="s">
        <v>53</v>
      </c>
      <c r="D102" s="17">
        <v>73</v>
      </c>
      <c r="E102" s="19" t="s">
        <v>150</v>
      </c>
    </row>
    <row r="103" spans="1:5" x14ac:dyDescent="0.2">
      <c r="A103" s="17" t="str">
        <f t="shared" si="1"/>
        <v>INDEC-CM - 31600-72</v>
      </c>
      <c r="B103" s="20">
        <v>31600</v>
      </c>
      <c r="C103" s="21" t="s">
        <v>53</v>
      </c>
      <c r="D103" s="17">
        <v>72</v>
      </c>
      <c r="E103" s="19" t="s">
        <v>151</v>
      </c>
    </row>
    <row r="104" spans="1:5" x14ac:dyDescent="0.2">
      <c r="A104" s="17" t="str">
        <f t="shared" si="1"/>
        <v>INDEC-CM - 31600-71</v>
      </c>
      <c r="B104" s="20">
        <v>31600</v>
      </c>
      <c r="C104" s="21" t="s">
        <v>53</v>
      </c>
      <c r="D104" s="17">
        <v>71</v>
      </c>
      <c r="E104" s="19" t="s">
        <v>152</v>
      </c>
    </row>
    <row r="105" spans="1:5" x14ac:dyDescent="0.2">
      <c r="A105" s="17" t="str">
        <f t="shared" si="1"/>
        <v>INDEC-CM - 35110-61</v>
      </c>
      <c r="B105" s="20">
        <v>35110</v>
      </c>
      <c r="C105" s="21" t="s">
        <v>53</v>
      </c>
      <c r="D105" s="17">
        <v>61</v>
      </c>
      <c r="E105" s="19" t="s">
        <v>153</v>
      </c>
    </row>
    <row r="106" spans="1:5" x14ac:dyDescent="0.2">
      <c r="A106" s="17" t="str">
        <f t="shared" si="1"/>
        <v>INDEC-CM - 31600-53</v>
      </c>
      <c r="B106" s="20">
        <v>31600</v>
      </c>
      <c r="C106" s="21" t="s">
        <v>53</v>
      </c>
      <c r="D106" s="17">
        <v>53</v>
      </c>
      <c r="E106" s="19" t="s">
        <v>154</v>
      </c>
    </row>
    <row r="107" spans="1:5" x14ac:dyDescent="0.2">
      <c r="A107" s="17" t="str">
        <f t="shared" si="1"/>
        <v>INDEC-CM - 31600-51</v>
      </c>
      <c r="B107" s="20">
        <v>31600</v>
      </c>
      <c r="C107" s="21" t="s">
        <v>53</v>
      </c>
      <c r="D107" s="17">
        <v>51</v>
      </c>
      <c r="E107" s="19" t="s">
        <v>155</v>
      </c>
    </row>
    <row r="108" spans="1:5" x14ac:dyDescent="0.2">
      <c r="A108" s="17" t="str">
        <f t="shared" si="1"/>
        <v>INDEC-CM - 37550-21</v>
      </c>
      <c r="B108" s="20">
        <v>37550</v>
      </c>
      <c r="C108" s="21" t="s">
        <v>53</v>
      </c>
      <c r="D108" s="17">
        <v>21</v>
      </c>
      <c r="E108" s="19" t="s">
        <v>156</v>
      </c>
    </row>
    <row r="109" spans="1:5" x14ac:dyDescent="0.2">
      <c r="A109" s="17" t="str">
        <f t="shared" si="1"/>
        <v>INDEC-CM - 42999-41</v>
      </c>
      <c r="B109" s="20">
        <v>42999</v>
      </c>
      <c r="C109" s="21" t="s">
        <v>53</v>
      </c>
      <c r="D109" s="17">
        <v>41</v>
      </c>
      <c r="E109" s="19" t="s">
        <v>157</v>
      </c>
    </row>
    <row r="110" spans="1:5" x14ac:dyDescent="0.2">
      <c r="A110" s="17" t="str">
        <f t="shared" si="1"/>
        <v>INDEC-CM - 42911-53</v>
      </c>
      <c r="B110" s="20">
        <v>42911</v>
      </c>
      <c r="C110" s="21" t="s">
        <v>53</v>
      </c>
      <c r="D110" s="17">
        <v>53</v>
      </c>
      <c r="E110" s="19" t="s">
        <v>158</v>
      </c>
    </row>
    <row r="111" spans="1:5" x14ac:dyDescent="0.2">
      <c r="A111" s="17" t="str">
        <f t="shared" si="1"/>
        <v>INDEC-CM - 42911-52</v>
      </c>
      <c r="B111" s="20">
        <v>42911</v>
      </c>
      <c r="C111" s="21" t="s">
        <v>53</v>
      </c>
      <c r="D111" s="17">
        <v>52</v>
      </c>
      <c r="E111" s="19" t="s">
        <v>159</v>
      </c>
    </row>
    <row r="112" spans="1:5" x14ac:dyDescent="0.2">
      <c r="A112" s="17" t="str">
        <f t="shared" si="1"/>
        <v>INDEC-CM - 42911-51</v>
      </c>
      <c r="B112" s="20">
        <v>42911</v>
      </c>
      <c r="C112" s="21" t="s">
        <v>53</v>
      </c>
      <c r="D112" s="17">
        <v>51</v>
      </c>
      <c r="E112" s="19" t="s">
        <v>160</v>
      </c>
    </row>
    <row r="113" spans="1:7" x14ac:dyDescent="0.2">
      <c r="A113" s="17" t="str">
        <f t="shared" si="1"/>
        <v>INDEC-CM - 42911-43</v>
      </c>
      <c r="B113" s="20">
        <v>42911</v>
      </c>
      <c r="C113" s="21" t="s">
        <v>53</v>
      </c>
      <c r="D113" s="17">
        <v>43</v>
      </c>
      <c r="E113" s="19" t="s">
        <v>161</v>
      </c>
    </row>
    <row r="114" spans="1:7" x14ac:dyDescent="0.2">
      <c r="A114" s="17" t="str">
        <f t="shared" si="1"/>
        <v>INDEC-CM - 42911-42</v>
      </c>
      <c r="B114" s="20">
        <v>42911</v>
      </c>
      <c r="C114" s="21" t="s">
        <v>53</v>
      </c>
      <c r="D114" s="17">
        <v>42</v>
      </c>
      <c r="E114" s="19" t="s">
        <v>162</v>
      </c>
    </row>
    <row r="115" spans="1:7" x14ac:dyDescent="0.2">
      <c r="A115" s="17" t="str">
        <f t="shared" si="1"/>
        <v>INDEC-CM - 42911-41</v>
      </c>
      <c r="B115" s="20">
        <v>42911</v>
      </c>
      <c r="C115" s="21" t="s">
        <v>53</v>
      </c>
      <c r="D115" s="17">
        <v>41</v>
      </c>
      <c r="E115" s="19" t="s">
        <v>163</v>
      </c>
    </row>
    <row r="116" spans="1:7" x14ac:dyDescent="0.2">
      <c r="A116" s="17" t="str">
        <f t="shared" si="1"/>
        <v>INDEC-CM - 42911-56</v>
      </c>
      <c r="B116" s="20">
        <v>42911</v>
      </c>
      <c r="C116" s="21" t="s">
        <v>53</v>
      </c>
      <c r="D116" s="17">
        <v>56</v>
      </c>
      <c r="E116" s="19" t="s">
        <v>164</v>
      </c>
    </row>
    <row r="117" spans="1:7" x14ac:dyDescent="0.2">
      <c r="A117" s="17" t="str">
        <f t="shared" si="1"/>
        <v>INDEC-CM - 42911-55</v>
      </c>
      <c r="B117" s="20">
        <v>42911</v>
      </c>
      <c r="C117" s="21" t="s">
        <v>53</v>
      </c>
      <c r="D117" s="17">
        <v>55</v>
      </c>
      <c r="E117" s="19" t="s">
        <v>165</v>
      </c>
    </row>
    <row r="118" spans="1:7" x14ac:dyDescent="0.2">
      <c r="A118" s="17" t="str">
        <f t="shared" si="1"/>
        <v>INDEC-CM - 42911-54</v>
      </c>
      <c r="B118" s="20">
        <v>42911</v>
      </c>
      <c r="C118" s="21" t="s">
        <v>53</v>
      </c>
      <c r="D118" s="17">
        <v>54</v>
      </c>
      <c r="E118" s="19" t="s">
        <v>166</v>
      </c>
    </row>
    <row r="119" spans="1:7" x14ac:dyDescent="0.2">
      <c r="A119" s="17" t="str">
        <f t="shared" si="1"/>
        <v>INDEC-CM - 42911-32</v>
      </c>
      <c r="B119" s="20">
        <v>42911</v>
      </c>
      <c r="C119" s="21" t="s">
        <v>53</v>
      </c>
      <c r="D119" s="17">
        <v>32</v>
      </c>
      <c r="E119" s="19" t="s">
        <v>167</v>
      </c>
    </row>
    <row r="120" spans="1:7" x14ac:dyDescent="0.2">
      <c r="A120" s="17" t="str">
        <f t="shared" si="1"/>
        <v>INDEC-CM - 42911-31</v>
      </c>
      <c r="B120" s="20">
        <v>42911</v>
      </c>
      <c r="C120" s="21" t="s">
        <v>53</v>
      </c>
      <c r="D120" s="17">
        <v>31</v>
      </c>
      <c r="E120" s="19" t="s">
        <v>168</v>
      </c>
    </row>
    <row r="121" spans="1:7" x14ac:dyDescent="0.2">
      <c r="A121" s="17" t="str">
        <f t="shared" si="1"/>
        <v>INDEC-CM - 42911-59</v>
      </c>
      <c r="B121" s="20">
        <v>42911</v>
      </c>
      <c r="C121" s="21" t="s">
        <v>53</v>
      </c>
      <c r="D121" s="17">
        <v>59</v>
      </c>
      <c r="E121" s="19" t="s">
        <v>169</v>
      </c>
    </row>
    <row r="122" spans="1:7" x14ac:dyDescent="0.2">
      <c r="A122" s="17" t="str">
        <f t="shared" si="1"/>
        <v>INDEC-CM - 42911-58</v>
      </c>
      <c r="B122" s="20">
        <v>42911</v>
      </c>
      <c r="C122" s="21" t="s">
        <v>53</v>
      </c>
      <c r="D122" s="17">
        <v>58</v>
      </c>
      <c r="E122" s="22" t="s">
        <v>170</v>
      </c>
      <c r="F122" s="22"/>
      <c r="G122" s="22"/>
    </row>
    <row r="123" spans="1:7" x14ac:dyDescent="0.2">
      <c r="A123" s="17" t="str">
        <f t="shared" si="1"/>
        <v>INDEC-CM - 42911-57</v>
      </c>
      <c r="B123" s="20">
        <v>42911</v>
      </c>
      <c r="C123" s="21" t="s">
        <v>53</v>
      </c>
      <c r="D123" s="17">
        <v>57</v>
      </c>
      <c r="E123" s="22" t="s">
        <v>171</v>
      </c>
      <c r="F123" s="22"/>
      <c r="G123" s="22"/>
    </row>
    <row r="124" spans="1:7" x14ac:dyDescent="0.2">
      <c r="A124" s="17" t="str">
        <f t="shared" si="1"/>
        <v>INDEC-CM - 43923-21</v>
      </c>
      <c r="B124" s="20">
        <v>43923</v>
      </c>
      <c r="C124" s="21" t="s">
        <v>53</v>
      </c>
      <c r="D124" s="17">
        <v>21</v>
      </c>
      <c r="E124" s="22" t="s">
        <v>172</v>
      </c>
      <c r="F124" s="22"/>
      <c r="G124" s="22"/>
    </row>
    <row r="125" spans="1:7" x14ac:dyDescent="0.2">
      <c r="A125" s="17" t="str">
        <f t="shared" si="1"/>
        <v>INDEC-CM - 37510-11</v>
      </c>
      <c r="B125" s="20">
        <v>37510</v>
      </c>
      <c r="C125" s="21" t="s">
        <v>53</v>
      </c>
      <c r="D125" s="17">
        <v>11</v>
      </c>
      <c r="E125" s="19" t="s">
        <v>173</v>
      </c>
    </row>
    <row r="126" spans="1:7" x14ac:dyDescent="0.2">
      <c r="A126" s="17" t="str">
        <f t="shared" si="1"/>
        <v>INDEC-CM - 44821-31</v>
      </c>
      <c r="B126" s="20">
        <v>44821</v>
      </c>
      <c r="C126" s="21" t="s">
        <v>53</v>
      </c>
      <c r="D126" s="17">
        <v>31</v>
      </c>
      <c r="E126" s="19" t="s">
        <v>174</v>
      </c>
    </row>
    <row r="127" spans="1:7" x14ac:dyDescent="0.2">
      <c r="A127" s="17" t="str">
        <f t="shared" si="1"/>
        <v>INDEC-CM - 46531-12</v>
      </c>
      <c r="B127" s="20">
        <v>46531</v>
      </c>
      <c r="C127" s="21" t="s">
        <v>53</v>
      </c>
      <c r="D127" s="17">
        <v>12</v>
      </c>
      <c r="E127" s="22" t="s">
        <v>175</v>
      </c>
      <c r="F127" s="22"/>
      <c r="G127" s="22"/>
    </row>
    <row r="128" spans="1:7" x14ac:dyDescent="0.2">
      <c r="A128" s="17" t="str">
        <f t="shared" si="1"/>
        <v>INDEC-CM - 37210-13</v>
      </c>
      <c r="B128" s="20">
        <v>37210</v>
      </c>
      <c r="C128" s="21" t="s">
        <v>53</v>
      </c>
      <c r="D128" s="17">
        <v>13</v>
      </c>
      <c r="E128" s="19" t="s">
        <v>176</v>
      </c>
    </row>
    <row r="129" spans="1:7" x14ac:dyDescent="0.2">
      <c r="A129" s="17" t="str">
        <f t="shared" si="1"/>
        <v>INDEC-CM - 37210-12</v>
      </c>
      <c r="B129" s="20">
        <v>37210</v>
      </c>
      <c r="C129" s="21" t="s">
        <v>53</v>
      </c>
      <c r="D129" s="17">
        <v>12</v>
      </c>
      <c r="E129" s="19" t="s">
        <v>177</v>
      </c>
    </row>
    <row r="130" spans="1:7" x14ac:dyDescent="0.2">
      <c r="A130" s="17" t="str">
        <f t="shared" si="1"/>
        <v>INDEC-CM - 37210-11</v>
      </c>
      <c r="B130" s="20">
        <v>37210</v>
      </c>
      <c r="C130" s="21" t="s">
        <v>53</v>
      </c>
      <c r="D130" s="17">
        <v>11</v>
      </c>
      <c r="E130" s="22" t="s">
        <v>178</v>
      </c>
      <c r="F130" s="22"/>
      <c r="G130" s="22"/>
    </row>
    <row r="131" spans="1:7" x14ac:dyDescent="0.2">
      <c r="A131" s="17" t="str">
        <f t="shared" si="1"/>
        <v>INDEC-CM - 46212-11</v>
      </c>
      <c r="B131" s="20">
        <v>46212</v>
      </c>
      <c r="C131" s="21" t="s">
        <v>53</v>
      </c>
      <c r="D131" s="17">
        <v>11</v>
      </c>
      <c r="E131" s="19" t="s">
        <v>179</v>
      </c>
    </row>
    <row r="132" spans="1:7" x14ac:dyDescent="0.2">
      <c r="A132" s="17" t="str">
        <f t="shared" si="1"/>
        <v>INDEC-CM - 46212-51</v>
      </c>
      <c r="B132" s="20">
        <v>46212</v>
      </c>
      <c r="C132" s="21" t="s">
        <v>53</v>
      </c>
      <c r="D132" s="17">
        <v>51</v>
      </c>
      <c r="E132" s="19" t="s">
        <v>180</v>
      </c>
    </row>
    <row r="133" spans="1:7" x14ac:dyDescent="0.2">
      <c r="A133" s="17" t="str">
        <f t="shared" si="1"/>
        <v>INDEC-CM - 46212-31</v>
      </c>
      <c r="B133" s="20">
        <v>46212</v>
      </c>
      <c r="C133" s="21" t="s">
        <v>53</v>
      </c>
      <c r="D133" s="17">
        <v>31</v>
      </c>
      <c r="E133" s="19" t="s">
        <v>181</v>
      </c>
    </row>
    <row r="134" spans="1:7" x14ac:dyDescent="0.2">
      <c r="A134" s="17" t="str">
        <f t="shared" ref="A134:A197" si="2">CONCATENATE("INDEC-CM - ",B134,C134,D134)</f>
        <v>INDEC-CM - 46212-41</v>
      </c>
      <c r="B134" s="20">
        <v>46212</v>
      </c>
      <c r="C134" s="21" t="s">
        <v>53</v>
      </c>
      <c r="D134" s="17">
        <v>41</v>
      </c>
      <c r="E134" s="19" t="s">
        <v>182</v>
      </c>
    </row>
    <row r="135" spans="1:7" x14ac:dyDescent="0.2">
      <c r="A135" s="17" t="str">
        <f t="shared" si="2"/>
        <v>INDEC-CM - 42999-51</v>
      </c>
      <c r="B135" s="20">
        <v>42999</v>
      </c>
      <c r="C135" s="21" t="s">
        <v>53</v>
      </c>
      <c r="D135" s="17">
        <v>51</v>
      </c>
      <c r="E135" s="19" t="s">
        <v>183</v>
      </c>
    </row>
    <row r="136" spans="1:7" x14ac:dyDescent="0.2">
      <c r="A136" s="17" t="str">
        <f t="shared" si="2"/>
        <v>INDEC-CM - 35110-51</v>
      </c>
      <c r="B136" s="20">
        <v>35110</v>
      </c>
      <c r="C136" s="21" t="s">
        <v>53</v>
      </c>
      <c r="D136" s="17">
        <v>51</v>
      </c>
      <c r="E136" s="19" t="s">
        <v>184</v>
      </c>
    </row>
    <row r="137" spans="1:7" x14ac:dyDescent="0.2">
      <c r="A137" s="17" t="str">
        <f t="shared" si="2"/>
        <v>INDEC-CM - 37350-11</v>
      </c>
      <c r="B137" s="20">
        <v>37350</v>
      </c>
      <c r="C137" s="21" t="s">
        <v>53</v>
      </c>
      <c r="D137" s="17">
        <v>11</v>
      </c>
      <c r="E137" s="19" t="s">
        <v>185</v>
      </c>
    </row>
    <row r="138" spans="1:7" x14ac:dyDescent="0.2">
      <c r="A138" s="17" t="str">
        <f t="shared" si="2"/>
        <v>INDEC-CM - 37350-41</v>
      </c>
      <c r="B138" s="20">
        <v>37350</v>
      </c>
      <c r="C138" s="21" t="s">
        <v>53</v>
      </c>
      <c r="D138" s="17">
        <v>41</v>
      </c>
      <c r="E138" s="19" t="s">
        <v>186</v>
      </c>
    </row>
    <row r="139" spans="1:7" x14ac:dyDescent="0.2">
      <c r="A139" s="17" t="str">
        <f t="shared" si="2"/>
        <v>INDEC-CM - 37350-21</v>
      </c>
      <c r="B139" s="20">
        <v>37350</v>
      </c>
      <c r="C139" s="21" t="s">
        <v>53</v>
      </c>
      <c r="D139" s="17">
        <v>21</v>
      </c>
      <c r="E139" s="19" t="s">
        <v>187</v>
      </c>
    </row>
    <row r="140" spans="1:7" x14ac:dyDescent="0.2">
      <c r="A140" s="17" t="str">
        <f t="shared" si="2"/>
        <v>INDEC-CM - 37350-31</v>
      </c>
      <c r="B140" s="20">
        <v>37350</v>
      </c>
      <c r="C140" s="21" t="s">
        <v>53</v>
      </c>
      <c r="D140" s="17">
        <v>31</v>
      </c>
      <c r="E140" s="19" t="s">
        <v>188</v>
      </c>
    </row>
    <row r="141" spans="1:7" x14ac:dyDescent="0.2">
      <c r="A141" s="17" t="str">
        <f t="shared" si="2"/>
        <v>INDEC-CM - 37210-32</v>
      </c>
      <c r="B141" s="20">
        <v>37210</v>
      </c>
      <c r="C141" s="21" t="s">
        <v>53</v>
      </c>
      <c r="D141" s="17">
        <v>32</v>
      </c>
      <c r="E141" s="19" t="s">
        <v>189</v>
      </c>
    </row>
    <row r="142" spans="1:7" x14ac:dyDescent="0.2">
      <c r="A142" s="17" t="str">
        <f t="shared" si="2"/>
        <v>INDEC-CM - 37210-31</v>
      </c>
      <c r="B142" s="20">
        <v>37210</v>
      </c>
      <c r="C142" s="21" t="s">
        <v>53</v>
      </c>
      <c r="D142" s="17">
        <v>31</v>
      </c>
      <c r="E142" s="19" t="s">
        <v>190</v>
      </c>
    </row>
    <row r="143" spans="1:7" x14ac:dyDescent="0.2">
      <c r="A143" s="17" t="str">
        <f t="shared" si="2"/>
        <v>INDEC-CM - 37210-33</v>
      </c>
      <c r="B143" s="20">
        <v>37210</v>
      </c>
      <c r="C143" s="21" t="s">
        <v>53</v>
      </c>
      <c r="D143" s="17">
        <v>33</v>
      </c>
      <c r="E143" s="19" t="s">
        <v>191</v>
      </c>
    </row>
    <row r="144" spans="1:7" x14ac:dyDescent="0.2">
      <c r="A144" s="17" t="str">
        <f t="shared" si="2"/>
        <v>INDEC-CM - 31210-41</v>
      </c>
      <c r="B144" s="20">
        <v>31210</v>
      </c>
      <c r="C144" s="21" t="s">
        <v>53</v>
      </c>
      <c r="D144" s="17">
        <v>41</v>
      </c>
      <c r="E144" s="19" t="s">
        <v>192</v>
      </c>
    </row>
    <row r="145" spans="1:7" x14ac:dyDescent="0.2">
      <c r="A145" s="17" t="str">
        <f t="shared" si="2"/>
        <v>INDEC-CM - 43240-21</v>
      </c>
      <c r="B145" s="20">
        <v>43240</v>
      </c>
      <c r="C145" s="21" t="s">
        <v>53</v>
      </c>
      <c r="D145" s="17">
        <v>21</v>
      </c>
      <c r="E145" s="19" t="s">
        <v>193</v>
      </c>
    </row>
    <row r="146" spans="1:7" x14ac:dyDescent="0.2">
      <c r="A146" s="17" t="str">
        <f t="shared" si="2"/>
        <v>INDEC-CM - 43240-32</v>
      </c>
      <c r="B146" s="20">
        <v>43240</v>
      </c>
      <c r="C146" s="21" t="s">
        <v>53</v>
      </c>
      <c r="D146" s="17">
        <v>32</v>
      </c>
      <c r="E146" s="19" t="s">
        <v>194</v>
      </c>
    </row>
    <row r="147" spans="1:7" x14ac:dyDescent="0.2">
      <c r="A147" s="17" t="str">
        <f t="shared" si="2"/>
        <v>INDEC-CM - 43240-31</v>
      </c>
      <c r="B147" s="20">
        <v>43240</v>
      </c>
      <c r="C147" s="21" t="s">
        <v>53</v>
      </c>
      <c r="D147" s="17">
        <v>31</v>
      </c>
      <c r="E147" s="19" t="s">
        <v>195</v>
      </c>
    </row>
    <row r="148" spans="1:7" x14ac:dyDescent="0.2">
      <c r="A148" s="17" t="str">
        <f t="shared" si="2"/>
        <v>INDEC-CM - 43240-41</v>
      </c>
      <c r="B148" s="20">
        <v>43240</v>
      </c>
      <c r="C148" s="21" t="s">
        <v>53</v>
      </c>
      <c r="D148" s="17">
        <v>41</v>
      </c>
      <c r="E148" s="19" t="s">
        <v>196</v>
      </c>
    </row>
    <row r="149" spans="1:7" x14ac:dyDescent="0.2">
      <c r="A149" s="17" t="str">
        <f t="shared" si="2"/>
        <v>INDEC-CM - 37540-32</v>
      </c>
      <c r="B149" s="20">
        <v>37540</v>
      </c>
      <c r="C149" s="21" t="s">
        <v>53</v>
      </c>
      <c r="D149" s="17">
        <v>32</v>
      </c>
      <c r="E149" s="22" t="s">
        <v>197</v>
      </c>
      <c r="F149" s="22"/>
      <c r="G149" s="22"/>
    </row>
    <row r="150" spans="1:7" x14ac:dyDescent="0.2">
      <c r="A150" s="17" t="str">
        <f t="shared" si="2"/>
        <v>INDEC-CM - 37540-31</v>
      </c>
      <c r="B150" s="20">
        <v>37540</v>
      </c>
      <c r="C150" s="21" t="s">
        <v>53</v>
      </c>
      <c r="D150" s="17">
        <v>31</v>
      </c>
      <c r="E150" s="19" t="s">
        <v>198</v>
      </c>
    </row>
    <row r="151" spans="1:7" x14ac:dyDescent="0.2">
      <c r="A151" s="17" t="str">
        <f t="shared" si="2"/>
        <v>INDEC-CM - 31210-21</v>
      </c>
      <c r="B151" s="20">
        <v>31210</v>
      </c>
      <c r="C151" s="21" t="s">
        <v>53</v>
      </c>
      <c r="D151" s="17">
        <v>21</v>
      </c>
      <c r="E151" s="22" t="s">
        <v>199</v>
      </c>
      <c r="F151" s="22"/>
      <c r="G151" s="22"/>
    </row>
    <row r="152" spans="1:7" x14ac:dyDescent="0.2">
      <c r="A152" s="17" t="str">
        <f t="shared" si="2"/>
        <v>INDEC-CM - 42911-61</v>
      </c>
      <c r="B152" s="20">
        <v>42911</v>
      </c>
      <c r="C152" s="21" t="s">
        <v>53</v>
      </c>
      <c r="D152" s="17">
        <v>61</v>
      </c>
      <c r="E152" s="22" t="s">
        <v>200</v>
      </c>
      <c r="F152" s="22"/>
      <c r="G152" s="22"/>
    </row>
    <row r="153" spans="1:7" x14ac:dyDescent="0.2">
      <c r="A153" s="17" t="str">
        <f t="shared" si="2"/>
        <v>INDEC-CM - 43923-11</v>
      </c>
      <c r="B153" s="20">
        <v>43923</v>
      </c>
      <c r="C153" s="21" t="s">
        <v>53</v>
      </c>
      <c r="D153" s="17">
        <v>11</v>
      </c>
      <c r="E153" s="22" t="s">
        <v>201</v>
      </c>
      <c r="F153" s="22"/>
      <c r="G153" s="22"/>
    </row>
    <row r="154" spans="1:7" x14ac:dyDescent="0.2">
      <c r="A154" s="17" t="str">
        <f t="shared" si="2"/>
        <v>INDEC-CM - 37930-12</v>
      </c>
      <c r="B154" s="20">
        <v>37930</v>
      </c>
      <c r="C154" s="21" t="s">
        <v>53</v>
      </c>
      <c r="D154" s="17">
        <v>12</v>
      </c>
      <c r="E154" s="19" t="s">
        <v>202</v>
      </c>
    </row>
    <row r="155" spans="1:7" x14ac:dyDescent="0.2">
      <c r="A155" s="17" t="str">
        <f t="shared" si="2"/>
        <v>INDEC-CM - 37930-11</v>
      </c>
      <c r="B155" s="20">
        <v>37930</v>
      </c>
      <c r="C155" s="21" t="s">
        <v>53</v>
      </c>
      <c r="D155" s="17">
        <v>11</v>
      </c>
      <c r="E155" s="19" t="s">
        <v>203</v>
      </c>
    </row>
    <row r="156" spans="1:7" x14ac:dyDescent="0.2">
      <c r="A156" s="17" t="str">
        <f t="shared" si="2"/>
        <v>INDEC-CM - 42999-61</v>
      </c>
      <c r="B156" s="20">
        <v>42999</v>
      </c>
      <c r="C156" s="21" t="s">
        <v>53</v>
      </c>
      <c r="D156" s="17">
        <v>61</v>
      </c>
      <c r="E156" s="22" t="s">
        <v>204</v>
      </c>
      <c r="F156" s="22"/>
      <c r="G156" s="22"/>
    </row>
    <row r="157" spans="1:7" x14ac:dyDescent="0.2">
      <c r="A157" s="17" t="str">
        <f t="shared" si="2"/>
        <v>INDEC-CM - 42999-62</v>
      </c>
      <c r="B157" s="20">
        <v>42999</v>
      </c>
      <c r="C157" s="21" t="s">
        <v>53</v>
      </c>
      <c r="D157" s="17">
        <v>62</v>
      </c>
      <c r="E157" s="22" t="s">
        <v>205</v>
      </c>
      <c r="F157" s="22"/>
      <c r="G157" s="22"/>
    </row>
    <row r="158" spans="1:7" x14ac:dyDescent="0.2">
      <c r="A158" s="17" t="str">
        <f t="shared" si="2"/>
        <v>INDEC-CM - 37610-11</v>
      </c>
      <c r="B158" s="20">
        <v>37610</v>
      </c>
      <c r="C158" s="21" t="s">
        <v>53</v>
      </c>
      <c r="D158" s="17">
        <v>11</v>
      </c>
      <c r="E158" s="22" t="s">
        <v>206</v>
      </c>
      <c r="F158" s="22"/>
      <c r="G158" s="22"/>
    </row>
    <row r="159" spans="1:7" x14ac:dyDescent="0.2">
      <c r="A159" s="17" t="str">
        <f t="shared" si="2"/>
        <v>INDEC-CM - 37610-12</v>
      </c>
      <c r="B159" s="20">
        <v>37610</v>
      </c>
      <c r="C159" s="21" t="s">
        <v>53</v>
      </c>
      <c r="D159" s="17">
        <v>12</v>
      </c>
      <c r="E159" s="22" t="s">
        <v>207</v>
      </c>
      <c r="F159" s="22"/>
      <c r="G159" s="22"/>
    </row>
    <row r="160" spans="1:7" x14ac:dyDescent="0.2">
      <c r="A160" s="17" t="str">
        <f t="shared" si="2"/>
        <v>INDEC-CM - 42943-11</v>
      </c>
      <c r="B160" s="20">
        <v>42943</v>
      </c>
      <c r="C160" s="21" t="s">
        <v>53</v>
      </c>
      <c r="D160" s="17">
        <v>11</v>
      </c>
      <c r="E160" s="22" t="s">
        <v>208</v>
      </c>
      <c r="F160" s="22"/>
      <c r="G160" s="22"/>
    </row>
    <row r="161" spans="1:7" x14ac:dyDescent="0.2">
      <c r="A161" s="17" t="str">
        <f t="shared" si="2"/>
        <v>INDEC-CM - 37540-11</v>
      </c>
      <c r="B161" s="20">
        <v>37540</v>
      </c>
      <c r="C161" s="21" t="s">
        <v>53</v>
      </c>
      <c r="D161" s="17">
        <v>11</v>
      </c>
      <c r="E161" s="19" t="s">
        <v>209</v>
      </c>
    </row>
    <row r="162" spans="1:7" x14ac:dyDescent="0.2">
      <c r="A162" s="17" t="str">
        <f t="shared" si="2"/>
        <v>INDEC-CM - 38130-16</v>
      </c>
      <c r="B162" s="20">
        <v>38130</v>
      </c>
      <c r="C162" s="21" t="s">
        <v>53</v>
      </c>
      <c r="D162" s="17">
        <v>16</v>
      </c>
      <c r="E162" s="22" t="s">
        <v>210</v>
      </c>
      <c r="F162" s="22"/>
      <c r="G162" s="22"/>
    </row>
    <row r="163" spans="1:7" x14ac:dyDescent="0.2">
      <c r="A163" s="17" t="str">
        <f t="shared" si="2"/>
        <v>INDEC-CM - 38130-15</v>
      </c>
      <c r="B163" s="20">
        <v>38130</v>
      </c>
      <c r="C163" s="21" t="s">
        <v>53</v>
      </c>
      <c r="D163" s="17">
        <v>15</v>
      </c>
      <c r="E163" s="22" t="s">
        <v>211</v>
      </c>
      <c r="F163" s="22"/>
      <c r="G163" s="22"/>
    </row>
    <row r="164" spans="1:7" x14ac:dyDescent="0.2">
      <c r="A164" s="17" t="str">
        <f t="shared" si="2"/>
        <v>INDEC-CM - 38130-14</v>
      </c>
      <c r="B164" s="20">
        <v>38130</v>
      </c>
      <c r="C164" s="21" t="s">
        <v>53</v>
      </c>
      <c r="D164" s="17">
        <v>14</v>
      </c>
      <c r="E164" s="22" t="s">
        <v>212</v>
      </c>
      <c r="F164" s="22"/>
      <c r="G164" s="22"/>
    </row>
    <row r="165" spans="1:7" x14ac:dyDescent="0.2">
      <c r="A165" s="17" t="str">
        <f t="shared" si="2"/>
        <v>INDEC-CM - 35490-11</v>
      </c>
      <c r="B165" s="20">
        <v>35490</v>
      </c>
      <c r="C165" s="21" t="s">
        <v>53</v>
      </c>
      <c r="D165" s="17">
        <v>11</v>
      </c>
      <c r="E165" s="19" t="s">
        <v>213</v>
      </c>
    </row>
    <row r="166" spans="1:7" x14ac:dyDescent="0.2">
      <c r="A166" s="17" t="str">
        <f t="shared" si="2"/>
        <v>INDEC-CM - 41251-11</v>
      </c>
      <c r="B166" s="20">
        <v>41251</v>
      </c>
      <c r="C166" s="21" t="s">
        <v>53</v>
      </c>
      <c r="D166" s="17">
        <v>11</v>
      </c>
      <c r="E166" s="22" t="s">
        <v>214</v>
      </c>
      <c r="F166" s="22"/>
      <c r="G166" s="22"/>
    </row>
    <row r="167" spans="1:7" x14ac:dyDescent="0.2">
      <c r="A167" s="17" t="str">
        <f t="shared" si="2"/>
        <v>INDEC-CM - 41278-21</v>
      </c>
      <c r="B167" s="20">
        <v>41278</v>
      </c>
      <c r="C167" s="21" t="s">
        <v>53</v>
      </c>
      <c r="D167" s="17">
        <v>21</v>
      </c>
      <c r="E167" s="22" t="s">
        <v>215</v>
      </c>
      <c r="F167" s="22"/>
      <c r="G167" s="22"/>
    </row>
    <row r="168" spans="1:7" x14ac:dyDescent="0.2">
      <c r="A168" s="17" t="str">
        <f t="shared" si="2"/>
        <v>INDEC-CM - 42911-71</v>
      </c>
      <c r="B168" s="20">
        <v>42911</v>
      </c>
      <c r="C168" s="21" t="s">
        <v>53</v>
      </c>
      <c r="D168" s="17">
        <v>71</v>
      </c>
      <c r="E168" s="22" t="s">
        <v>216</v>
      </c>
      <c r="F168" s="22"/>
      <c r="G168" s="22"/>
    </row>
    <row r="169" spans="1:7" x14ac:dyDescent="0.2">
      <c r="A169" s="17" t="str">
        <f t="shared" si="2"/>
        <v>INDEC-CM - 37210-42</v>
      </c>
      <c r="B169" s="20">
        <v>37210</v>
      </c>
      <c r="C169" s="21" t="s">
        <v>53</v>
      </c>
      <c r="D169" s="17">
        <v>42</v>
      </c>
      <c r="E169" s="22" t="s">
        <v>217</v>
      </c>
      <c r="F169" s="22"/>
      <c r="G169" s="22"/>
    </row>
    <row r="170" spans="1:7" x14ac:dyDescent="0.2">
      <c r="A170" s="17" t="str">
        <f t="shared" si="2"/>
        <v>INDEC-CM - 37210-41</v>
      </c>
      <c r="B170" s="20">
        <v>37210</v>
      </c>
      <c r="C170" s="21" t="s">
        <v>53</v>
      </c>
      <c r="D170" s="17">
        <v>41</v>
      </c>
      <c r="E170" s="22" t="s">
        <v>218</v>
      </c>
      <c r="F170" s="22"/>
      <c r="G170" s="22"/>
    </row>
    <row r="171" spans="1:7" x14ac:dyDescent="0.2">
      <c r="A171" s="17" t="str">
        <f t="shared" si="2"/>
        <v>INDEC-CM - 36930-11</v>
      </c>
      <c r="B171" s="20">
        <v>36930</v>
      </c>
      <c r="C171" s="21" t="s">
        <v>53</v>
      </c>
      <c r="D171" s="17">
        <v>11</v>
      </c>
      <c r="E171" s="19" t="s">
        <v>219</v>
      </c>
    </row>
    <row r="172" spans="1:7" x14ac:dyDescent="0.2">
      <c r="A172" s="17" t="str">
        <f t="shared" si="2"/>
        <v>INDEC-CM - 36950-21</v>
      </c>
      <c r="B172" s="20">
        <v>36950</v>
      </c>
      <c r="C172" s="21" t="s">
        <v>53</v>
      </c>
      <c r="D172" s="17">
        <v>21</v>
      </c>
      <c r="E172" s="19" t="s">
        <v>220</v>
      </c>
    </row>
    <row r="173" spans="1:7" x14ac:dyDescent="0.2">
      <c r="A173" s="17" t="str">
        <f t="shared" si="2"/>
        <v>INDEC-CM - 35110-31</v>
      </c>
      <c r="B173" s="20">
        <v>35110</v>
      </c>
      <c r="C173" s="21" t="s">
        <v>53</v>
      </c>
      <c r="D173" s="17">
        <v>31</v>
      </c>
      <c r="E173" s="19" t="s">
        <v>221</v>
      </c>
    </row>
    <row r="174" spans="1:7" x14ac:dyDescent="0.2">
      <c r="A174" s="17" t="str">
        <f t="shared" si="2"/>
        <v>INDEC-CM - 35110-32</v>
      </c>
      <c r="B174" s="20">
        <v>35110</v>
      </c>
      <c r="C174" s="21" t="s">
        <v>53</v>
      </c>
      <c r="D174" s="17">
        <v>32</v>
      </c>
      <c r="E174" s="19" t="s">
        <v>222</v>
      </c>
    </row>
    <row r="175" spans="1:7" x14ac:dyDescent="0.2">
      <c r="A175" s="17" t="str">
        <f t="shared" si="2"/>
        <v>INDEC-CM - 37940-11</v>
      </c>
      <c r="B175" s="20">
        <v>37940</v>
      </c>
      <c r="C175" s="21" t="s">
        <v>53</v>
      </c>
      <c r="D175" s="17">
        <v>11</v>
      </c>
      <c r="E175" s="19" t="s">
        <v>223</v>
      </c>
    </row>
    <row r="176" spans="1:7" x14ac:dyDescent="0.2">
      <c r="A176" s="17" t="str">
        <f t="shared" si="2"/>
        <v>INDEC-CM - 35110-71</v>
      </c>
      <c r="B176" s="20">
        <v>35110</v>
      </c>
      <c r="C176" s="21" t="s">
        <v>53</v>
      </c>
      <c r="D176" s="17">
        <v>71</v>
      </c>
      <c r="E176" s="19" t="s">
        <v>224</v>
      </c>
    </row>
    <row r="177" spans="1:7" x14ac:dyDescent="0.2">
      <c r="A177" s="17" t="str">
        <f t="shared" si="2"/>
        <v>INDEC-CM - 31210-31</v>
      </c>
      <c r="B177" s="20">
        <v>31210</v>
      </c>
      <c r="C177" s="21" t="s">
        <v>53</v>
      </c>
      <c r="D177" s="17">
        <v>31</v>
      </c>
      <c r="E177" s="19" t="s">
        <v>225</v>
      </c>
    </row>
    <row r="178" spans="1:7" x14ac:dyDescent="0.2">
      <c r="A178" s="17" t="str">
        <f t="shared" si="2"/>
        <v>INDEC-CM - 31210-32</v>
      </c>
      <c r="B178" s="20">
        <v>31210</v>
      </c>
      <c r="C178" s="21" t="s">
        <v>53</v>
      </c>
      <c r="D178" s="17">
        <v>32</v>
      </c>
      <c r="E178" s="19" t="s">
        <v>226</v>
      </c>
    </row>
    <row r="179" spans="1:7" x14ac:dyDescent="0.2">
      <c r="A179" s="17" t="str">
        <f t="shared" si="2"/>
        <v>INDEC-CM - 41541-11</v>
      </c>
      <c r="B179" s="20">
        <v>41541</v>
      </c>
      <c r="C179" s="21" t="s">
        <v>53</v>
      </c>
      <c r="D179" s="17">
        <v>11</v>
      </c>
      <c r="E179" s="19" t="s">
        <v>227</v>
      </c>
    </row>
    <row r="180" spans="1:7" x14ac:dyDescent="0.2">
      <c r="A180" s="17" t="str">
        <f t="shared" si="2"/>
        <v>INDEC-CM - 34720-11</v>
      </c>
      <c r="B180" s="20">
        <v>34720</v>
      </c>
      <c r="C180" s="21" t="s">
        <v>53</v>
      </c>
      <c r="D180" s="17">
        <v>11</v>
      </c>
      <c r="E180" s="22" t="s">
        <v>228</v>
      </c>
      <c r="F180" s="22"/>
      <c r="G180" s="22"/>
    </row>
    <row r="181" spans="1:7" x14ac:dyDescent="0.2">
      <c r="A181" s="17" t="str">
        <f t="shared" si="2"/>
        <v>INDEC-CM - 47220-11</v>
      </c>
      <c r="B181" s="20">
        <v>47220</v>
      </c>
      <c r="C181" s="21" t="s">
        <v>53</v>
      </c>
      <c r="D181" s="17">
        <v>11</v>
      </c>
      <c r="E181" s="22" t="s">
        <v>229</v>
      </c>
      <c r="F181" s="22"/>
      <c r="G181" s="22"/>
    </row>
    <row r="182" spans="1:7" x14ac:dyDescent="0.2">
      <c r="A182" s="17" t="str">
        <f t="shared" si="2"/>
        <v>INDEC-CM - 31600-81</v>
      </c>
      <c r="B182" s="20">
        <v>31600</v>
      </c>
      <c r="C182" s="21" t="s">
        <v>53</v>
      </c>
      <c r="D182" s="17">
        <v>81</v>
      </c>
      <c r="E182" s="19" t="s">
        <v>230</v>
      </c>
    </row>
    <row r="183" spans="1:7" x14ac:dyDescent="0.2">
      <c r="A183" s="17" t="str">
        <f t="shared" si="2"/>
        <v>INDEC-CM - 42120-31</v>
      </c>
      <c r="B183" s="20">
        <v>42120</v>
      </c>
      <c r="C183" s="21" t="s">
        <v>53</v>
      </c>
      <c r="D183" s="17">
        <v>31</v>
      </c>
      <c r="E183" s="19" t="s">
        <v>231</v>
      </c>
    </row>
    <row r="184" spans="1:7" x14ac:dyDescent="0.2">
      <c r="A184" s="17" t="str">
        <f t="shared" si="2"/>
        <v>INDEC-CM - 35490-21</v>
      </c>
      <c r="B184" s="20">
        <v>35490</v>
      </c>
      <c r="C184" s="21" t="s">
        <v>53</v>
      </c>
      <c r="D184" s="17">
        <v>21</v>
      </c>
      <c r="E184" s="22" t="s">
        <v>232</v>
      </c>
      <c r="F184" s="22"/>
      <c r="G184" s="22"/>
    </row>
    <row r="185" spans="1:7" x14ac:dyDescent="0.2">
      <c r="A185" s="17" t="str">
        <f t="shared" si="2"/>
        <v>INDEC-CM - 31600-41</v>
      </c>
      <c r="B185" s="20">
        <v>31600</v>
      </c>
      <c r="C185" s="21" t="s">
        <v>53</v>
      </c>
      <c r="D185" s="17">
        <v>41</v>
      </c>
      <c r="E185" s="22" t="s">
        <v>233</v>
      </c>
      <c r="F185" s="22"/>
      <c r="G185" s="22"/>
    </row>
    <row r="186" spans="1:7" x14ac:dyDescent="0.2">
      <c r="A186" s="17" t="str">
        <f t="shared" si="2"/>
        <v>INDEC-CM - 42120-21</v>
      </c>
      <c r="B186" s="20">
        <v>42120</v>
      </c>
      <c r="C186" s="21" t="s">
        <v>53</v>
      </c>
      <c r="D186" s="17">
        <v>21</v>
      </c>
      <c r="E186" s="22" t="s">
        <v>234</v>
      </c>
      <c r="F186" s="22"/>
      <c r="G186" s="22"/>
    </row>
    <row r="187" spans="1:7" x14ac:dyDescent="0.2">
      <c r="A187" s="17" t="str">
        <f t="shared" si="2"/>
        <v>INDEC-CM - 42120-22</v>
      </c>
      <c r="B187" s="20">
        <v>42120</v>
      </c>
      <c r="C187" s="21" t="s">
        <v>53</v>
      </c>
      <c r="D187" s="17">
        <v>22</v>
      </c>
      <c r="E187" s="22" t="s">
        <v>235</v>
      </c>
      <c r="F187" s="22"/>
      <c r="G187" s="22"/>
    </row>
    <row r="188" spans="1:7" x14ac:dyDescent="0.2">
      <c r="A188" s="17" t="str">
        <f t="shared" si="2"/>
        <v>INDEC-CM - 31600-33</v>
      </c>
      <c r="B188" s="20">
        <v>31600</v>
      </c>
      <c r="C188" s="21" t="s">
        <v>53</v>
      </c>
      <c r="D188" s="17">
        <v>33</v>
      </c>
      <c r="E188" s="19" t="s">
        <v>236</v>
      </c>
    </row>
    <row r="189" spans="1:7" x14ac:dyDescent="0.2">
      <c r="A189" s="17" t="str">
        <f t="shared" si="2"/>
        <v>INDEC-CM - 31600-32</v>
      </c>
      <c r="B189" s="20">
        <v>31600</v>
      </c>
      <c r="C189" s="21" t="s">
        <v>53</v>
      </c>
      <c r="D189" s="17">
        <v>32</v>
      </c>
      <c r="E189" s="19" t="s">
        <v>237</v>
      </c>
    </row>
    <row r="190" spans="1:7" x14ac:dyDescent="0.2">
      <c r="A190" s="17" t="str">
        <f t="shared" si="2"/>
        <v>INDEC-CM - 31600-31</v>
      </c>
      <c r="B190" s="20">
        <v>31600</v>
      </c>
      <c r="C190" s="21" t="s">
        <v>53</v>
      </c>
      <c r="D190" s="17">
        <v>31</v>
      </c>
      <c r="E190" s="19" t="s">
        <v>238</v>
      </c>
    </row>
    <row r="191" spans="1:7" x14ac:dyDescent="0.2">
      <c r="A191" s="17" t="str">
        <f t="shared" si="2"/>
        <v>INDEC-CM - 42120-11</v>
      </c>
      <c r="B191" s="20">
        <v>42120</v>
      </c>
      <c r="C191" s="21" t="s">
        <v>53</v>
      </c>
      <c r="D191" s="17">
        <v>11</v>
      </c>
      <c r="E191" s="19" t="s">
        <v>239</v>
      </c>
    </row>
    <row r="192" spans="1:7" x14ac:dyDescent="0.2">
      <c r="A192" s="17" t="str">
        <f t="shared" si="2"/>
        <v>INDEC-CM - 31600-23</v>
      </c>
      <c r="B192" s="20">
        <v>31600</v>
      </c>
      <c r="C192" s="21" t="s">
        <v>53</v>
      </c>
      <c r="D192" s="17">
        <v>23</v>
      </c>
      <c r="E192" s="19" t="s">
        <v>240</v>
      </c>
    </row>
    <row r="193" spans="1:7" x14ac:dyDescent="0.2">
      <c r="A193" s="17" t="str">
        <f t="shared" si="2"/>
        <v>INDEC-CM - 31600-22</v>
      </c>
      <c r="B193" s="20">
        <v>31600</v>
      </c>
      <c r="C193" s="21" t="s">
        <v>53</v>
      </c>
      <c r="D193" s="17">
        <v>22</v>
      </c>
      <c r="E193" s="19" t="s">
        <v>241</v>
      </c>
    </row>
    <row r="194" spans="1:7" x14ac:dyDescent="0.2">
      <c r="A194" s="17" t="str">
        <f t="shared" si="2"/>
        <v>INDEC-CM - 31600-21</v>
      </c>
      <c r="B194" s="20">
        <v>31600</v>
      </c>
      <c r="C194" s="21" t="s">
        <v>53</v>
      </c>
      <c r="D194" s="17">
        <v>21</v>
      </c>
      <c r="E194" s="19" t="s">
        <v>242</v>
      </c>
    </row>
    <row r="195" spans="1:7" x14ac:dyDescent="0.2">
      <c r="A195" s="17" t="str">
        <f t="shared" si="2"/>
        <v>INDEC-CM - 41278-33</v>
      </c>
      <c r="B195" s="20">
        <v>41278</v>
      </c>
      <c r="C195" s="21" t="s">
        <v>53</v>
      </c>
      <c r="D195" s="17">
        <v>33</v>
      </c>
      <c r="E195" s="22" t="s">
        <v>243</v>
      </c>
      <c r="F195" s="22"/>
      <c r="G195" s="22"/>
    </row>
    <row r="196" spans="1:7" x14ac:dyDescent="0.2">
      <c r="A196" s="17" t="str">
        <f t="shared" si="2"/>
        <v>INDEC-CM - 36320-33</v>
      </c>
      <c r="B196" s="20">
        <v>36320</v>
      </c>
      <c r="C196" s="21" t="s">
        <v>53</v>
      </c>
      <c r="D196" s="17">
        <v>33</v>
      </c>
      <c r="E196" s="19" t="s">
        <v>244</v>
      </c>
    </row>
    <row r="197" spans="1:7" x14ac:dyDescent="0.2">
      <c r="A197" s="17" t="str">
        <f t="shared" si="2"/>
        <v>INDEC-CM - 48270-11</v>
      </c>
      <c r="B197" s="20">
        <v>48270</v>
      </c>
      <c r="C197" s="21" t="s">
        <v>53</v>
      </c>
      <c r="D197" s="17">
        <v>11</v>
      </c>
      <c r="E197" s="22" t="s">
        <v>245</v>
      </c>
      <c r="F197" s="22"/>
      <c r="G197" s="22"/>
    </row>
    <row r="198" spans="1:7" x14ac:dyDescent="0.2">
      <c r="A198" s="17" t="str">
        <f t="shared" ref="A198:A220" si="3">CONCATENATE("INDEC-CM - ",B198,C198,D198)</f>
        <v>INDEC-CM - 42190-11</v>
      </c>
      <c r="B198" s="20">
        <v>42190</v>
      </c>
      <c r="C198" s="21" t="s">
        <v>53</v>
      </c>
      <c r="D198" s="17">
        <v>11</v>
      </c>
      <c r="E198" s="19" t="s">
        <v>246</v>
      </c>
    </row>
    <row r="199" spans="1:7" x14ac:dyDescent="0.2">
      <c r="A199" s="17" t="str">
        <f t="shared" si="3"/>
        <v>INDEC-CM - 43923-31</v>
      </c>
      <c r="B199" s="20">
        <v>43923</v>
      </c>
      <c r="C199" s="21" t="s">
        <v>53</v>
      </c>
      <c r="D199" s="17">
        <v>31</v>
      </c>
      <c r="E199" s="22" t="s">
        <v>247</v>
      </c>
      <c r="F199" s="22"/>
      <c r="G199" s="22"/>
    </row>
    <row r="200" spans="1:7" x14ac:dyDescent="0.2">
      <c r="A200" s="17" t="str">
        <f t="shared" si="3"/>
        <v>INDEC-CM - 31210-11</v>
      </c>
      <c r="B200" s="20">
        <v>31210</v>
      </c>
      <c r="C200" s="21" t="s">
        <v>53</v>
      </c>
      <c r="D200" s="17">
        <v>11</v>
      </c>
      <c r="E200" s="22" t="s">
        <v>248</v>
      </c>
      <c r="F200" s="22"/>
      <c r="G200" s="22"/>
    </row>
    <row r="201" spans="1:7" x14ac:dyDescent="0.2">
      <c r="A201" s="17" t="str">
        <f t="shared" si="3"/>
        <v>INDEC-CM - 37129-21</v>
      </c>
      <c r="B201" s="20">
        <v>37129</v>
      </c>
      <c r="C201" s="21" t="s">
        <v>53</v>
      </c>
      <c r="D201" s="17">
        <v>21</v>
      </c>
      <c r="E201" s="19" t="s">
        <v>249</v>
      </c>
    </row>
    <row r="202" spans="1:7" x14ac:dyDescent="0.2">
      <c r="A202" s="17" t="str">
        <f t="shared" si="3"/>
        <v>INDEC-CM - 37560-21</v>
      </c>
      <c r="B202" s="20">
        <v>37560</v>
      </c>
      <c r="C202" s="21" t="s">
        <v>53</v>
      </c>
      <c r="D202" s="17">
        <v>21</v>
      </c>
      <c r="E202" s="22" t="s">
        <v>250</v>
      </c>
      <c r="F202" s="22"/>
      <c r="G202" s="22"/>
    </row>
    <row r="203" spans="1:7" x14ac:dyDescent="0.2">
      <c r="A203" s="17" t="str">
        <f t="shared" si="3"/>
        <v>INDEC-CM - 42999-71</v>
      </c>
      <c r="B203" s="20">
        <v>42999</v>
      </c>
      <c r="C203" s="21" t="s">
        <v>53</v>
      </c>
      <c r="D203" s="17">
        <v>71</v>
      </c>
      <c r="E203" s="19" t="s">
        <v>251</v>
      </c>
    </row>
    <row r="204" spans="1:7" x14ac:dyDescent="0.2">
      <c r="A204" s="17" t="str">
        <f t="shared" si="3"/>
        <v>INDEC-CM - 41516-22</v>
      </c>
      <c r="B204" s="20">
        <v>41516</v>
      </c>
      <c r="C204" s="21" t="s">
        <v>53</v>
      </c>
      <c r="D204" s="17">
        <v>22</v>
      </c>
      <c r="E204" s="19" t="s">
        <v>252</v>
      </c>
    </row>
    <row r="205" spans="1:7" x14ac:dyDescent="0.2">
      <c r="A205" s="17" t="str">
        <f t="shared" si="3"/>
        <v>INDEC-CM - 37350-51</v>
      </c>
      <c r="B205" s="20">
        <v>37350</v>
      </c>
      <c r="C205" s="21" t="s">
        <v>53</v>
      </c>
      <c r="D205" s="17">
        <v>51</v>
      </c>
      <c r="E205" s="19" t="s">
        <v>253</v>
      </c>
    </row>
    <row r="206" spans="1:7" x14ac:dyDescent="0.2">
      <c r="A206" s="17" t="str">
        <f t="shared" si="3"/>
        <v>INDEC-CM - 44826-21</v>
      </c>
      <c r="B206" s="20">
        <v>44826</v>
      </c>
      <c r="C206" s="21" t="s">
        <v>53</v>
      </c>
      <c r="D206" s="17">
        <v>21</v>
      </c>
      <c r="E206" s="19" t="s">
        <v>254</v>
      </c>
    </row>
    <row r="207" spans="1:7" x14ac:dyDescent="0.2">
      <c r="A207" s="17" t="str">
        <f t="shared" si="3"/>
        <v>INDEC-CM - 31210-22</v>
      </c>
      <c r="B207" s="20">
        <v>31210</v>
      </c>
      <c r="C207" s="21" t="s">
        <v>53</v>
      </c>
      <c r="D207" s="17">
        <v>22</v>
      </c>
      <c r="E207" s="19" t="s">
        <v>255</v>
      </c>
    </row>
    <row r="208" spans="1:7" x14ac:dyDescent="0.2">
      <c r="A208" s="17" t="str">
        <f t="shared" si="3"/>
        <v>INDEC-CM - 31100-11</v>
      </c>
      <c r="B208" s="20">
        <v>31100</v>
      </c>
      <c r="C208" s="21" t="s">
        <v>53</v>
      </c>
      <c r="D208" s="17">
        <v>11</v>
      </c>
      <c r="E208" s="19" t="s">
        <v>256</v>
      </c>
    </row>
    <row r="209" spans="1:7" x14ac:dyDescent="0.2">
      <c r="A209" s="17" t="str">
        <f t="shared" si="3"/>
        <v>INDEC-CM - 46212-53</v>
      </c>
      <c r="B209" s="20">
        <v>46212</v>
      </c>
      <c r="C209" s="21" t="s">
        <v>53</v>
      </c>
      <c r="D209" s="17">
        <v>53</v>
      </c>
      <c r="E209" s="19" t="s">
        <v>257</v>
      </c>
    </row>
    <row r="210" spans="1:7" x14ac:dyDescent="0.2">
      <c r="A210" s="17" t="str">
        <f t="shared" si="3"/>
        <v>INDEC-CM - 46212-52</v>
      </c>
      <c r="B210" s="20">
        <v>46212</v>
      </c>
      <c r="C210" s="21" t="s">
        <v>53</v>
      </c>
      <c r="D210" s="17">
        <v>52</v>
      </c>
      <c r="E210" s="22" t="s">
        <v>258</v>
      </c>
      <c r="F210" s="22"/>
      <c r="G210" s="22"/>
    </row>
    <row r="211" spans="1:7" x14ac:dyDescent="0.2">
      <c r="A211" s="17" t="str">
        <f t="shared" si="3"/>
        <v>INDEC-CM - 15400-21</v>
      </c>
      <c r="B211" s="20">
        <v>15400</v>
      </c>
      <c r="C211" s="21" t="s">
        <v>53</v>
      </c>
      <c r="D211" s="17">
        <v>21</v>
      </c>
      <c r="E211" s="19" t="s">
        <v>259</v>
      </c>
    </row>
    <row r="212" spans="1:7" x14ac:dyDescent="0.2">
      <c r="A212" s="17" t="str">
        <f t="shared" si="3"/>
        <v>INDEC-CM - 43240-11</v>
      </c>
      <c r="B212" s="20">
        <v>43240</v>
      </c>
      <c r="C212" s="21" t="s">
        <v>53</v>
      </c>
      <c r="D212" s="17">
        <v>11</v>
      </c>
      <c r="E212" s="19" t="s">
        <v>260</v>
      </c>
    </row>
    <row r="213" spans="1:7" x14ac:dyDescent="0.2">
      <c r="A213" s="17" t="str">
        <f t="shared" si="3"/>
        <v>INDEC-CM - 31600-42</v>
      </c>
      <c r="B213" s="20">
        <v>31600</v>
      </c>
      <c r="C213" s="21" t="s">
        <v>53</v>
      </c>
      <c r="D213" s="17">
        <v>42</v>
      </c>
      <c r="E213" s="22" t="s">
        <v>261</v>
      </c>
      <c r="F213" s="22"/>
      <c r="G213" s="22"/>
    </row>
    <row r="214" spans="1:7" x14ac:dyDescent="0.2">
      <c r="A214" s="17" t="str">
        <f t="shared" si="3"/>
        <v>INDEC-CM - 42120-42</v>
      </c>
      <c r="B214" s="20">
        <v>42120</v>
      </c>
      <c r="C214" s="21" t="s">
        <v>53</v>
      </c>
      <c r="D214" s="17">
        <v>42</v>
      </c>
      <c r="E214" s="22" t="s">
        <v>262</v>
      </c>
      <c r="F214" s="22"/>
      <c r="G214" s="22"/>
    </row>
    <row r="215" spans="1:7" x14ac:dyDescent="0.2">
      <c r="A215" s="17" t="str">
        <f t="shared" si="3"/>
        <v>INDEC-CM - 42120-41</v>
      </c>
      <c r="B215" s="20">
        <v>42120</v>
      </c>
      <c r="C215" s="21" t="s">
        <v>53</v>
      </c>
      <c r="D215" s="17">
        <v>41</v>
      </c>
      <c r="E215" s="22" t="s">
        <v>263</v>
      </c>
      <c r="F215" s="22"/>
      <c r="G215" s="22"/>
    </row>
    <row r="216" spans="1:7" x14ac:dyDescent="0.2">
      <c r="A216" s="17" t="str">
        <f t="shared" si="3"/>
        <v>INDEC-CM - 42120-51</v>
      </c>
      <c r="B216" s="20">
        <v>42120</v>
      </c>
      <c r="C216" s="21" t="s">
        <v>53</v>
      </c>
      <c r="D216" s="17">
        <v>51</v>
      </c>
      <c r="E216" s="19" t="s">
        <v>264</v>
      </c>
    </row>
    <row r="217" spans="1:7" x14ac:dyDescent="0.2">
      <c r="A217" s="17" t="str">
        <f t="shared" si="3"/>
        <v>INDEC-CM - 37550-11</v>
      </c>
      <c r="B217" s="20">
        <v>37550</v>
      </c>
      <c r="C217" s="21" t="s">
        <v>53</v>
      </c>
      <c r="D217" s="17">
        <v>11</v>
      </c>
      <c r="E217" s="19" t="s">
        <v>265</v>
      </c>
    </row>
    <row r="218" spans="1:7" x14ac:dyDescent="0.2">
      <c r="A218" s="17" t="str">
        <f t="shared" si="3"/>
        <v>INDEC-CM - 37410-11</v>
      </c>
      <c r="B218" s="20">
        <v>37410</v>
      </c>
      <c r="C218" s="21" t="s">
        <v>53</v>
      </c>
      <c r="D218" s="17">
        <v>11</v>
      </c>
      <c r="E218" s="19" t="s">
        <v>266</v>
      </c>
    </row>
    <row r="219" spans="1:7" x14ac:dyDescent="0.2">
      <c r="A219" s="17" t="str">
        <f t="shared" si="3"/>
        <v>INDEC-CM - 31210-33</v>
      </c>
      <c r="B219" s="20">
        <v>31210</v>
      </c>
      <c r="C219" s="21" t="s">
        <v>53</v>
      </c>
      <c r="D219" s="17">
        <v>33</v>
      </c>
      <c r="E219" s="19" t="s">
        <v>267</v>
      </c>
    </row>
    <row r="220" spans="1:7" x14ac:dyDescent="0.2">
      <c r="A220" s="17" t="str">
        <f t="shared" si="3"/>
        <v>INDEC-CM - 37540-21</v>
      </c>
      <c r="B220" s="20">
        <v>37540</v>
      </c>
      <c r="C220" s="21" t="s">
        <v>53</v>
      </c>
      <c r="D220" s="17">
        <v>21</v>
      </c>
      <c r="E220" s="19" t="s">
        <v>268</v>
      </c>
    </row>
    <row r="223" spans="1:7" x14ac:dyDescent="0.2">
      <c r="A223" s="23"/>
      <c r="B223" s="15" t="s">
        <v>547</v>
      </c>
      <c r="C223" s="23"/>
      <c r="D223" s="24"/>
      <c r="E223" s="23"/>
    </row>
    <row r="224" spans="1:7" x14ac:dyDescent="0.2">
      <c r="A224" s="23"/>
      <c r="B224" s="25"/>
      <c r="C224" s="23"/>
      <c r="D224" s="24"/>
      <c r="E224" s="23"/>
    </row>
    <row r="225" spans="1:5" ht="11.25" customHeight="1" x14ac:dyDescent="0.2">
      <c r="A225" s="420" t="s">
        <v>355</v>
      </c>
      <c r="B225" s="419" t="s">
        <v>50</v>
      </c>
      <c r="C225" s="419"/>
      <c r="D225" s="419"/>
      <c r="E225" s="420" t="s">
        <v>51</v>
      </c>
    </row>
    <row r="226" spans="1:5" ht="12" customHeight="1" x14ac:dyDescent="0.2">
      <c r="A226" s="420"/>
      <c r="B226" s="419" t="s">
        <v>52</v>
      </c>
      <c r="C226" s="419"/>
      <c r="D226" s="419"/>
      <c r="E226" s="420"/>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53</v>
      </c>
      <c r="D228" s="24">
        <v>0</v>
      </c>
      <c r="E228" s="23" t="s">
        <v>548</v>
      </c>
    </row>
    <row r="229" spans="1:5" x14ac:dyDescent="0.2">
      <c r="A229" s="17" t="str">
        <f>CONCATENATE("INDEC-CM - ",B229,C229,D229)</f>
        <v>INDEC-CM - 31600-6</v>
      </c>
      <c r="B229" s="27">
        <v>31600</v>
      </c>
      <c r="C229" s="27" t="s">
        <v>53</v>
      </c>
      <c r="D229" s="24">
        <v>6</v>
      </c>
      <c r="E229" s="23" t="s">
        <v>549</v>
      </c>
    </row>
    <row r="230" spans="1:5" x14ac:dyDescent="0.2">
      <c r="A230" s="17" t="str">
        <f>CONCATENATE("INDEC-CM - ",B230,C230,D230)</f>
        <v>INDEC-CM - 41278-0</v>
      </c>
      <c r="B230" s="27">
        <v>41278</v>
      </c>
      <c r="C230" s="27" t="s">
        <v>53</v>
      </c>
      <c r="D230" s="24">
        <v>0</v>
      </c>
      <c r="E230" s="23" t="s">
        <v>550</v>
      </c>
    </row>
    <row r="231" spans="1:5" x14ac:dyDescent="0.2">
      <c r="A231" s="17" t="str">
        <f>CONCATENATE("INDEC-CM - ",B231,C231,D231)</f>
        <v>INDEC-CM - 31600-7</v>
      </c>
      <c r="B231" s="27">
        <v>31600</v>
      </c>
      <c r="C231" s="27" t="s">
        <v>53</v>
      </c>
      <c r="D231" s="24">
        <v>7</v>
      </c>
      <c r="E231" s="23" t="s">
        <v>551</v>
      </c>
    </row>
    <row r="232" spans="1:5" x14ac:dyDescent="0.2">
      <c r="A232" s="17" t="str">
        <f>CONCATENATE("INDEC-CM - ",B232,C232,D232)</f>
        <v>INDEC-CM - 42120-41/42/51</v>
      </c>
      <c r="B232" s="27">
        <v>42120</v>
      </c>
      <c r="C232" s="27" t="s">
        <v>53</v>
      </c>
      <c r="D232" s="24" t="s">
        <v>552</v>
      </c>
      <c r="E232" s="23" t="s">
        <v>553</v>
      </c>
    </row>
    <row r="235" spans="1:5" x14ac:dyDescent="0.2">
      <c r="A235" s="29"/>
      <c r="B235" s="15" t="s">
        <v>555</v>
      </c>
      <c r="C235" s="28"/>
      <c r="D235" s="29"/>
      <c r="E235" s="29"/>
    </row>
    <row r="236" spans="1:5" x14ac:dyDescent="0.2">
      <c r="A236" s="32"/>
      <c r="B236" s="30"/>
      <c r="C236" s="30"/>
      <c r="D236" s="31"/>
      <c r="E236" s="30"/>
    </row>
    <row r="237" spans="1:5" x14ac:dyDescent="0.2">
      <c r="A237" s="420" t="s">
        <v>355</v>
      </c>
      <c r="B237" s="419" t="s">
        <v>50</v>
      </c>
      <c r="C237" s="419"/>
      <c r="D237" s="419"/>
      <c r="E237" s="419" t="s">
        <v>339</v>
      </c>
    </row>
    <row r="238" spans="1:5" x14ac:dyDescent="0.2">
      <c r="A238" s="420"/>
      <c r="B238" s="420"/>
      <c r="C238" s="420"/>
      <c r="D238" s="420"/>
      <c r="E238" s="419"/>
    </row>
    <row r="239" spans="1:5" x14ac:dyDescent="0.2">
      <c r="A239" s="30"/>
      <c r="B239" s="30"/>
      <c r="C239" s="30"/>
      <c r="D239" s="33"/>
      <c r="E239" s="34" t="s">
        <v>275</v>
      </c>
    </row>
    <row r="240" spans="1:5" x14ac:dyDescent="0.2">
      <c r="A240" s="30"/>
      <c r="B240" s="30"/>
      <c r="C240" s="30"/>
      <c r="D240" s="33"/>
      <c r="E240" s="34"/>
    </row>
    <row r="241" spans="1:5" x14ac:dyDescent="0.2">
      <c r="A241" s="32"/>
      <c r="B241" s="30"/>
      <c r="C241" s="30"/>
      <c r="D241" s="31"/>
      <c r="E241" s="28" t="s">
        <v>340</v>
      </c>
    </row>
    <row r="242" spans="1:5" x14ac:dyDescent="0.2">
      <c r="A242" s="32"/>
      <c r="B242" s="30"/>
      <c r="C242" s="30"/>
      <c r="D242" s="31"/>
      <c r="E242" s="28"/>
    </row>
    <row r="243" spans="1:5" x14ac:dyDescent="0.2">
      <c r="A243" s="30"/>
      <c r="B243" s="32"/>
      <c r="C243" s="30"/>
      <c r="D243" s="33"/>
      <c r="E243" s="28" t="s">
        <v>341</v>
      </c>
    </row>
    <row r="244" spans="1:5" x14ac:dyDescent="0.2">
      <c r="A244" s="17" t="str">
        <f>CONCATENATE("INDEC-MO - ",B244,C244,D244)</f>
        <v>INDEC-MO - 51560-11</v>
      </c>
      <c r="B244" s="35">
        <v>51560</v>
      </c>
      <c r="C244" s="30" t="s">
        <v>53</v>
      </c>
      <c r="D244" s="33">
        <v>11</v>
      </c>
      <c r="E244" s="36" t="s">
        <v>342</v>
      </c>
    </row>
    <row r="245" spans="1:5" x14ac:dyDescent="0.2">
      <c r="A245" s="17" t="str">
        <f>CONCATENATE("INDEC-MO - ",B245,C245,D245)</f>
        <v>INDEC-MO - 51560-12</v>
      </c>
      <c r="B245" s="35">
        <v>51560</v>
      </c>
      <c r="C245" s="30" t="s">
        <v>53</v>
      </c>
      <c r="D245" s="33">
        <v>12</v>
      </c>
      <c r="E245" s="36" t="s">
        <v>343</v>
      </c>
    </row>
    <row r="246" spans="1:5" x14ac:dyDescent="0.2">
      <c r="A246" s="17" t="str">
        <f>CONCATENATE("INDEC-MO - ",B246,C246,D246)</f>
        <v>INDEC-MO - 51560-13</v>
      </c>
      <c r="B246" s="35">
        <v>51560</v>
      </c>
      <c r="C246" s="30" t="s">
        <v>53</v>
      </c>
      <c r="D246" s="33">
        <v>13</v>
      </c>
      <c r="E246" s="36" t="s">
        <v>344</v>
      </c>
    </row>
    <row r="247" spans="1:5" x14ac:dyDescent="0.2">
      <c r="A247" s="17" t="str">
        <f>CONCATENATE("INDEC-MO - ",B247,C247,D247)</f>
        <v>INDEC-MO - 51560-14</v>
      </c>
      <c r="B247" s="35">
        <v>51560</v>
      </c>
      <c r="C247" s="30" t="s">
        <v>53</v>
      </c>
      <c r="D247" s="33">
        <v>14</v>
      </c>
      <c r="E247" s="36" t="s">
        <v>345</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53</v>
      </c>
      <c r="D249" s="33">
        <v>32</v>
      </c>
      <c r="E249" s="28" t="s">
        <v>346</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53</v>
      </c>
      <c r="D251" s="33">
        <v>1</v>
      </c>
      <c r="E251" s="34" t="s">
        <v>347</v>
      </c>
    </row>
    <row r="252" spans="1:5" x14ac:dyDescent="0.2">
      <c r="A252" s="17" t="str">
        <f>CONCATENATE(B252,C252,D252)</f>
        <v/>
      </c>
      <c r="B252" s="35"/>
      <c r="C252" s="30"/>
      <c r="D252" s="33"/>
      <c r="E252" s="30"/>
    </row>
    <row r="253" spans="1:5" x14ac:dyDescent="0.2">
      <c r="A253" s="17" t="str">
        <f>CONCATENATE(B253,C253,D253)</f>
        <v/>
      </c>
      <c r="B253" s="35"/>
      <c r="C253" s="30"/>
      <c r="D253" s="33"/>
      <c r="E253" s="34" t="s">
        <v>348</v>
      </c>
    </row>
    <row r="254" spans="1:5" x14ac:dyDescent="0.2">
      <c r="A254" s="17" t="str">
        <f t="shared" ref="A254:A259" si="4">CONCATENATE("INDEC-MO - ",B254,C254,D254)</f>
        <v>INDEC-MO - 51641-1</v>
      </c>
      <c r="B254" s="35">
        <v>51641</v>
      </c>
      <c r="C254" s="30" t="s">
        <v>53</v>
      </c>
      <c r="D254" s="33">
        <v>1</v>
      </c>
      <c r="E254" s="36" t="s">
        <v>349</v>
      </c>
    </row>
    <row r="255" spans="1:5" x14ac:dyDescent="0.2">
      <c r="A255" s="17" t="str">
        <f t="shared" si="4"/>
        <v>INDEC-MO - 51620-1</v>
      </c>
      <c r="B255" s="35">
        <v>51620</v>
      </c>
      <c r="C255" s="30" t="s">
        <v>53</v>
      </c>
      <c r="D255" s="33">
        <v>1</v>
      </c>
      <c r="E255" s="36" t="s">
        <v>350</v>
      </c>
    </row>
    <row r="256" spans="1:5" x14ac:dyDescent="0.2">
      <c r="A256" s="17" t="str">
        <f t="shared" si="4"/>
        <v>INDEC-MO - 51690-1</v>
      </c>
      <c r="B256" s="35">
        <v>51690</v>
      </c>
      <c r="C256" s="30" t="s">
        <v>53</v>
      </c>
      <c r="D256" s="33">
        <v>1</v>
      </c>
      <c r="E256" s="36" t="s">
        <v>351</v>
      </c>
    </row>
    <row r="257" spans="1:7" x14ac:dyDescent="0.2">
      <c r="A257" s="17" t="str">
        <f t="shared" si="4"/>
        <v>INDEC-MO - 51630-1</v>
      </c>
      <c r="B257" s="35">
        <v>51630</v>
      </c>
      <c r="C257" s="30" t="s">
        <v>53</v>
      </c>
      <c r="D257" s="33">
        <v>1</v>
      </c>
      <c r="E257" s="36" t="s">
        <v>352</v>
      </c>
    </row>
    <row r="258" spans="1:7" x14ac:dyDescent="0.2">
      <c r="A258" s="17" t="str">
        <f t="shared" si="4"/>
        <v>INDEC-MO - 51720-1</v>
      </c>
      <c r="B258" s="35">
        <v>51720</v>
      </c>
      <c r="C258" s="30" t="s">
        <v>53</v>
      </c>
      <c r="D258" s="33">
        <v>1</v>
      </c>
      <c r="E258" s="36" t="s">
        <v>353</v>
      </c>
    </row>
    <row r="259" spans="1:7" x14ac:dyDescent="0.2">
      <c r="A259" s="17" t="str">
        <f t="shared" si="4"/>
        <v>INDEC-MO - 51730-1</v>
      </c>
      <c r="B259" s="35">
        <v>51730</v>
      </c>
      <c r="C259" s="30" t="s">
        <v>53</v>
      </c>
      <c r="D259" s="33">
        <v>1</v>
      </c>
      <c r="E259" s="36" t="s">
        <v>354</v>
      </c>
    </row>
    <row r="262" spans="1:7" x14ac:dyDescent="0.2">
      <c r="A262" s="39"/>
      <c r="B262" s="15" t="s">
        <v>556</v>
      </c>
      <c r="C262" s="37"/>
      <c r="D262" s="38"/>
      <c r="E262" s="38"/>
      <c r="F262" s="38"/>
      <c r="G262" s="39"/>
    </row>
    <row r="263" spans="1:7" x14ac:dyDescent="0.2">
      <c r="A263" s="41"/>
      <c r="B263" s="37"/>
      <c r="C263" s="37"/>
      <c r="D263" s="40"/>
      <c r="E263" s="37"/>
      <c r="F263" s="37"/>
      <c r="G263" s="25"/>
    </row>
    <row r="264" spans="1:7" ht="11.25" customHeight="1" x14ac:dyDescent="0.2">
      <c r="A264" s="420" t="s">
        <v>355</v>
      </c>
      <c r="B264" s="419" t="s">
        <v>50</v>
      </c>
      <c r="C264" s="419"/>
      <c r="D264" s="419"/>
      <c r="E264" s="419" t="s">
        <v>339</v>
      </c>
      <c r="F264" s="42"/>
      <c r="G264" s="42"/>
    </row>
    <row r="265" spans="1:7" x14ac:dyDescent="0.2">
      <c r="A265" s="420"/>
      <c r="B265" s="420"/>
      <c r="C265" s="420"/>
      <c r="D265" s="420"/>
      <c r="E265" s="419"/>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53</v>
      </c>
      <c r="D267" s="33">
        <v>1</v>
      </c>
      <c r="E267" s="27" t="s">
        <v>557</v>
      </c>
      <c r="F267" s="37"/>
      <c r="G267" s="37"/>
    </row>
    <row r="268" spans="1:7" x14ac:dyDescent="0.2">
      <c r="A268" s="37"/>
      <c r="B268" s="37"/>
      <c r="C268" s="37"/>
      <c r="D268" s="38"/>
      <c r="E268" s="37"/>
      <c r="F268" s="37"/>
      <c r="G268" s="37"/>
    </row>
    <row r="271" spans="1:7" x14ac:dyDescent="0.2">
      <c r="A271" s="28"/>
      <c r="B271" s="15" t="s">
        <v>356</v>
      </c>
      <c r="C271" s="28"/>
      <c r="D271" s="29"/>
    </row>
    <row r="272" spans="1:7" x14ac:dyDescent="0.2">
      <c r="A272" s="30"/>
      <c r="B272" s="30"/>
      <c r="C272" s="30"/>
      <c r="D272" s="33"/>
    </row>
    <row r="273" spans="1:5" x14ac:dyDescent="0.2">
      <c r="A273" s="420" t="s">
        <v>355</v>
      </c>
      <c r="B273" s="419" t="s">
        <v>50</v>
      </c>
      <c r="C273" s="419"/>
      <c r="D273" s="419"/>
      <c r="E273" s="419" t="s">
        <v>357</v>
      </c>
    </row>
    <row r="274" spans="1:5" x14ac:dyDescent="0.2">
      <c r="A274" s="420"/>
      <c r="B274" s="419" t="s">
        <v>52</v>
      </c>
      <c r="C274" s="419"/>
      <c r="D274" s="419"/>
      <c r="E274" s="419"/>
    </row>
    <row r="275" spans="1:5" x14ac:dyDescent="0.2">
      <c r="B275" s="30"/>
      <c r="C275" s="30"/>
      <c r="D275" s="33"/>
      <c r="E275" s="43"/>
    </row>
    <row r="276" spans="1:5" x14ac:dyDescent="0.2">
      <c r="A276" s="17" t="str">
        <f t="shared" ref="A276:A283" si="5">CONCATENATE("INDEC-EC - ",B276,C276,D276)</f>
        <v>INDEC-EC - 43520-11</v>
      </c>
      <c r="B276" s="36">
        <v>43520</v>
      </c>
      <c r="C276" s="36" t="s">
        <v>53</v>
      </c>
      <c r="D276" s="33">
        <v>11</v>
      </c>
      <c r="E276" s="36" t="s">
        <v>358</v>
      </c>
    </row>
    <row r="277" spans="1:5" x14ac:dyDescent="0.2">
      <c r="A277" s="17" t="str">
        <f t="shared" si="5"/>
        <v>INDEC-EC - 44440-2</v>
      </c>
      <c r="B277" s="36">
        <v>44440</v>
      </c>
      <c r="C277" s="36" t="s">
        <v>53</v>
      </c>
      <c r="D277" s="33">
        <v>2</v>
      </c>
      <c r="E277" s="36" t="s">
        <v>359</v>
      </c>
    </row>
    <row r="278" spans="1:5" x14ac:dyDescent="0.2">
      <c r="A278" s="17" t="str">
        <f t="shared" si="5"/>
        <v>INDEC-EC - 44221-11</v>
      </c>
      <c r="B278" s="36">
        <v>44221</v>
      </c>
      <c r="C278" s="36" t="s">
        <v>53</v>
      </c>
      <c r="D278" s="33">
        <v>11</v>
      </c>
      <c r="E278" s="36" t="s">
        <v>360</v>
      </c>
    </row>
    <row r="279" spans="1:5" x14ac:dyDescent="0.2">
      <c r="A279" s="17" t="str">
        <f t="shared" si="5"/>
        <v>INDEC-EC - 44221-12</v>
      </c>
      <c r="B279" s="36">
        <v>44221</v>
      </c>
      <c r="C279" s="36" t="s">
        <v>53</v>
      </c>
      <c r="D279" s="33">
        <v>12</v>
      </c>
      <c r="E279" s="36" t="s">
        <v>361</v>
      </c>
    </row>
    <row r="280" spans="1:5" x14ac:dyDescent="0.2">
      <c r="A280" s="17" t="str">
        <f t="shared" si="5"/>
        <v>INDEC-EC - 43520-21</v>
      </c>
      <c r="B280" s="36">
        <v>43520</v>
      </c>
      <c r="C280" s="36" t="s">
        <v>53</v>
      </c>
      <c r="D280" s="33">
        <v>21</v>
      </c>
      <c r="E280" s="36" t="s">
        <v>362</v>
      </c>
    </row>
    <row r="281" spans="1:5" x14ac:dyDescent="0.2">
      <c r="A281" s="17" t="str">
        <f t="shared" si="5"/>
        <v>INDEC-EC - 44231-21</v>
      </c>
      <c r="B281" s="36">
        <v>44231</v>
      </c>
      <c r="C281" s="36" t="s">
        <v>53</v>
      </c>
      <c r="D281" s="33">
        <v>21</v>
      </c>
      <c r="E281" s="36" t="s">
        <v>363</v>
      </c>
    </row>
    <row r="282" spans="1:5" x14ac:dyDescent="0.2">
      <c r="A282" s="17" t="str">
        <f t="shared" si="5"/>
        <v>INDEC-EC - 44440-11</v>
      </c>
      <c r="B282" s="36">
        <v>44440</v>
      </c>
      <c r="C282" s="36" t="s">
        <v>53</v>
      </c>
      <c r="D282" s="33">
        <v>11</v>
      </c>
      <c r="E282" s="36" t="s">
        <v>364</v>
      </c>
    </row>
    <row r="283" spans="1:5" x14ac:dyDescent="0.2">
      <c r="A283" s="17" t="str">
        <f t="shared" si="5"/>
        <v>INDEC-EC - 44231-11</v>
      </c>
      <c r="B283" s="36">
        <v>44231</v>
      </c>
      <c r="C283" s="36" t="s">
        <v>53</v>
      </c>
      <c r="D283" s="33">
        <v>11</v>
      </c>
      <c r="E283" s="36" t="s">
        <v>365</v>
      </c>
    </row>
    <row r="286" spans="1:5" x14ac:dyDescent="0.2">
      <c r="A286" s="28"/>
      <c r="B286" s="15" t="s">
        <v>366</v>
      </c>
      <c r="C286" s="28"/>
      <c r="D286" s="29"/>
    </row>
    <row r="287" spans="1:5" x14ac:dyDescent="0.2">
      <c r="A287" s="30"/>
      <c r="B287" s="30"/>
      <c r="C287" s="30"/>
      <c r="D287" s="33"/>
    </row>
    <row r="288" spans="1:5" x14ac:dyDescent="0.2">
      <c r="A288" s="420" t="s">
        <v>355</v>
      </c>
      <c r="B288" s="419" t="s">
        <v>50</v>
      </c>
      <c r="C288" s="419"/>
      <c r="D288" s="419"/>
      <c r="E288" s="419" t="s">
        <v>367</v>
      </c>
    </row>
    <row r="289" spans="1:7" x14ac:dyDescent="0.2">
      <c r="A289" s="420"/>
      <c r="B289" s="419" t="s">
        <v>52</v>
      </c>
      <c r="C289" s="419"/>
      <c r="D289" s="419"/>
      <c r="E289" s="419"/>
    </row>
    <row r="290" spans="1:7" x14ac:dyDescent="0.2">
      <c r="B290" s="30"/>
      <c r="C290" s="30"/>
      <c r="D290" s="33"/>
      <c r="E290" s="43"/>
    </row>
    <row r="291" spans="1:7" x14ac:dyDescent="0.2">
      <c r="A291" s="17" t="str">
        <f t="shared" ref="A291:A298" si="6">CONCATENATE("INDEC-SA - ",B291,C291,D291)</f>
        <v>INDEC-SA - 83107-1</v>
      </c>
      <c r="B291" s="30">
        <v>83107</v>
      </c>
      <c r="C291" s="30" t="s">
        <v>53</v>
      </c>
      <c r="D291" s="33">
        <v>1</v>
      </c>
      <c r="E291" s="30" t="s">
        <v>368</v>
      </c>
    </row>
    <row r="292" spans="1:7" x14ac:dyDescent="0.2">
      <c r="A292" s="17" t="str">
        <f t="shared" si="6"/>
        <v>INDEC-SA - 71240-21</v>
      </c>
      <c r="B292" s="30">
        <v>71240</v>
      </c>
      <c r="C292" s="30" t="s">
        <v>53</v>
      </c>
      <c r="D292" s="33">
        <v>21</v>
      </c>
      <c r="E292" s="30" t="s">
        <v>369</v>
      </c>
    </row>
    <row r="293" spans="1:7" x14ac:dyDescent="0.2">
      <c r="A293" s="17" t="str">
        <f t="shared" si="6"/>
        <v>INDEC-SA - 71240-31</v>
      </c>
      <c r="B293" s="30">
        <v>71240</v>
      </c>
      <c r="C293" s="30" t="s">
        <v>53</v>
      </c>
      <c r="D293" s="33">
        <v>31</v>
      </c>
      <c r="E293" s="30" t="s">
        <v>370</v>
      </c>
    </row>
    <row r="294" spans="1:7" x14ac:dyDescent="0.2">
      <c r="A294" s="17" t="str">
        <f t="shared" si="6"/>
        <v>INDEC-SA - 71240-11</v>
      </c>
      <c r="B294" s="30">
        <v>71240</v>
      </c>
      <c r="C294" s="30" t="s">
        <v>53</v>
      </c>
      <c r="D294" s="33">
        <v>11</v>
      </c>
      <c r="E294" s="30" t="s">
        <v>371</v>
      </c>
    </row>
    <row r="295" spans="1:7" x14ac:dyDescent="0.2">
      <c r="A295" s="17" t="str">
        <f t="shared" si="6"/>
        <v>INDEC-SA - 74110-11</v>
      </c>
      <c r="B295" s="30">
        <v>74110</v>
      </c>
      <c r="C295" s="30" t="s">
        <v>53</v>
      </c>
      <c r="D295" s="33">
        <v>11</v>
      </c>
      <c r="E295" s="30" t="s">
        <v>372</v>
      </c>
    </row>
    <row r="296" spans="1:7" x14ac:dyDescent="0.2">
      <c r="A296" s="17" t="str">
        <f t="shared" si="6"/>
        <v>INDEC-SA - 71233-11</v>
      </c>
      <c r="B296" s="30">
        <v>71233</v>
      </c>
      <c r="C296" s="30" t="s">
        <v>53</v>
      </c>
      <c r="D296" s="33">
        <v>11</v>
      </c>
      <c r="E296" s="30" t="s">
        <v>373</v>
      </c>
    </row>
    <row r="297" spans="1:7" x14ac:dyDescent="0.2">
      <c r="A297" s="17" t="str">
        <f t="shared" si="6"/>
        <v>INDEC-SA - 51800-11</v>
      </c>
      <c r="B297" s="30">
        <v>51800</v>
      </c>
      <c r="C297" s="30" t="s">
        <v>53</v>
      </c>
      <c r="D297" s="33">
        <v>11</v>
      </c>
      <c r="E297" s="44" t="s">
        <v>374</v>
      </c>
    </row>
    <row r="298" spans="1:7" x14ac:dyDescent="0.2">
      <c r="A298" s="17" t="str">
        <f t="shared" si="6"/>
        <v>INDEC-SA - 51800-21</v>
      </c>
      <c r="B298" s="30">
        <v>51800</v>
      </c>
      <c r="C298" s="30" t="s">
        <v>53</v>
      </c>
      <c r="D298" s="33">
        <v>21</v>
      </c>
      <c r="E298" s="30" t="s">
        <v>375</v>
      </c>
    </row>
    <row r="301" spans="1:7" x14ac:dyDescent="0.2">
      <c r="A301" s="45"/>
      <c r="B301" s="15" t="s">
        <v>515</v>
      </c>
      <c r="C301" s="45"/>
      <c r="D301" s="46"/>
      <c r="E301" s="45"/>
      <c r="F301" s="45"/>
      <c r="G301" s="45"/>
    </row>
    <row r="303" spans="1:7" x14ac:dyDescent="0.2">
      <c r="A303" s="420" t="s">
        <v>355</v>
      </c>
      <c r="B303" s="419" t="s">
        <v>50</v>
      </c>
      <c r="C303" s="419"/>
      <c r="D303" s="419"/>
      <c r="E303" s="420" t="s">
        <v>51</v>
      </c>
    </row>
    <row r="304" spans="1:7" x14ac:dyDescent="0.2">
      <c r="A304" s="420"/>
      <c r="B304" s="419" t="s">
        <v>52</v>
      </c>
      <c r="C304" s="419"/>
      <c r="D304" s="419"/>
      <c r="E304" s="420"/>
    </row>
    <row r="305" spans="1:5" x14ac:dyDescent="0.2">
      <c r="A305" s="18"/>
      <c r="B305" s="43"/>
      <c r="C305" s="43"/>
      <c r="D305" s="43"/>
      <c r="E305" s="18"/>
    </row>
    <row r="306" spans="1:5" x14ac:dyDescent="0.2">
      <c r="A306" s="17" t="str">
        <f t="shared" ref="A306:A337" si="7">CONCATENATE("INDEC-PB - ",B306,C306,D306)</f>
        <v>INDEC-PB - 42120-1</v>
      </c>
      <c r="B306" s="17">
        <v>42120</v>
      </c>
      <c r="C306" s="19" t="s">
        <v>53</v>
      </c>
      <c r="D306" s="17">
        <v>1</v>
      </c>
      <c r="E306" s="47" t="s">
        <v>376</v>
      </c>
    </row>
    <row r="307" spans="1:5" x14ac:dyDescent="0.2">
      <c r="A307" s="17" t="str">
        <f t="shared" si="7"/>
        <v>INDEC-PB - 42120-2</v>
      </c>
      <c r="B307" s="17">
        <v>42120</v>
      </c>
      <c r="C307" s="19" t="s">
        <v>53</v>
      </c>
      <c r="D307" s="17">
        <v>2</v>
      </c>
      <c r="E307" s="47" t="s">
        <v>377</v>
      </c>
    </row>
    <row r="308" spans="1:5" x14ac:dyDescent="0.2">
      <c r="A308" s="17" t="str">
        <f t="shared" si="7"/>
        <v>INDEC-PB - 37910-1</v>
      </c>
      <c r="B308" s="17">
        <v>37910</v>
      </c>
      <c r="C308" s="19" t="s">
        <v>53</v>
      </c>
      <c r="D308" s="17">
        <v>1</v>
      </c>
      <c r="E308" s="47" t="s">
        <v>378</v>
      </c>
    </row>
    <row r="309" spans="1:5" x14ac:dyDescent="0.2">
      <c r="A309" s="17" t="str">
        <f t="shared" si="7"/>
        <v>INDEC-PB - 42921-4</v>
      </c>
      <c r="B309" s="17">
        <v>42921</v>
      </c>
      <c r="C309" s="19" t="s">
        <v>53</v>
      </c>
      <c r="D309" s="17">
        <v>4</v>
      </c>
      <c r="E309" s="47" t="s">
        <v>379</v>
      </c>
    </row>
    <row r="310" spans="1:5" x14ac:dyDescent="0.2">
      <c r="A310" s="17" t="str">
        <f t="shared" si="7"/>
        <v>INDEC-PB - 44251-1</v>
      </c>
      <c r="B310" s="17">
        <v>44251</v>
      </c>
      <c r="C310" s="19" t="s">
        <v>53</v>
      </c>
      <c r="D310" s="17">
        <v>1</v>
      </c>
      <c r="E310" s="47" t="s">
        <v>380</v>
      </c>
    </row>
    <row r="311" spans="1:5" x14ac:dyDescent="0.2">
      <c r="A311" s="17" t="str">
        <f t="shared" si="7"/>
        <v>INDEC-PB - 42922-1</v>
      </c>
      <c r="B311" s="17">
        <v>42922</v>
      </c>
      <c r="C311" s="19" t="s">
        <v>53</v>
      </c>
      <c r="D311" s="17">
        <v>1</v>
      </c>
      <c r="E311" s="47" t="s">
        <v>381</v>
      </c>
    </row>
    <row r="312" spans="1:5" x14ac:dyDescent="0.2">
      <c r="A312" s="17" t="str">
        <f t="shared" si="7"/>
        <v>INDEC-PB - 33380-1</v>
      </c>
      <c r="B312" s="17">
        <v>33380</v>
      </c>
      <c r="C312" s="19" t="s">
        <v>53</v>
      </c>
      <c r="D312" s="17">
        <v>1</v>
      </c>
      <c r="E312" s="47" t="s">
        <v>382</v>
      </c>
    </row>
    <row r="313" spans="1:5" x14ac:dyDescent="0.2">
      <c r="A313" s="17" t="str">
        <f t="shared" si="7"/>
        <v>INDEC-PB - 49229-1</v>
      </c>
      <c r="B313" s="17">
        <v>49229</v>
      </c>
      <c r="C313" s="19" t="s">
        <v>53</v>
      </c>
      <c r="D313" s="17">
        <v>1</v>
      </c>
      <c r="E313" s="47" t="s">
        <v>383</v>
      </c>
    </row>
    <row r="314" spans="1:5" x14ac:dyDescent="0.2">
      <c r="A314" s="17" t="str">
        <f t="shared" si="7"/>
        <v>INDEC-PB - 46420-1</v>
      </c>
      <c r="B314" s="17">
        <v>46420</v>
      </c>
      <c r="C314" s="19" t="s">
        <v>53</v>
      </c>
      <c r="D314" s="17">
        <v>1</v>
      </c>
      <c r="E314" s="47" t="s">
        <v>384</v>
      </c>
    </row>
    <row r="315" spans="1:5" x14ac:dyDescent="0.2">
      <c r="A315" s="17" t="str">
        <f t="shared" si="7"/>
        <v>INDEC-PB - 41263-1</v>
      </c>
      <c r="B315" s="17">
        <v>41263</v>
      </c>
      <c r="C315" s="19" t="s">
        <v>53</v>
      </c>
      <c r="D315" s="17">
        <v>1</v>
      </c>
      <c r="E315" s="47" t="s">
        <v>385</v>
      </c>
    </row>
    <row r="316" spans="1:5" x14ac:dyDescent="0.2">
      <c r="A316" s="17" t="str">
        <f t="shared" si="7"/>
        <v>INDEC-PB - 41241-1</v>
      </c>
      <c r="B316" s="17">
        <v>41241</v>
      </c>
      <c r="C316" s="19" t="s">
        <v>53</v>
      </c>
      <c r="D316" s="17">
        <v>1</v>
      </c>
      <c r="E316" s="47" t="s">
        <v>386</v>
      </c>
    </row>
    <row r="317" spans="1:5" x14ac:dyDescent="0.2">
      <c r="A317" s="17" t="str">
        <f t="shared" si="7"/>
        <v>INDEC-PB - 44216-1</v>
      </c>
      <c r="B317" s="17">
        <v>44216</v>
      </c>
      <c r="C317" s="19" t="s">
        <v>53</v>
      </c>
      <c r="D317" s="17">
        <v>1</v>
      </c>
      <c r="E317" s="47" t="s">
        <v>387</v>
      </c>
    </row>
    <row r="318" spans="1:5" x14ac:dyDescent="0.2">
      <c r="A318" s="17" t="str">
        <f t="shared" si="7"/>
        <v>INDEC-PB - 15400-1</v>
      </c>
      <c r="B318" s="17">
        <v>15400</v>
      </c>
      <c r="C318" s="19" t="s">
        <v>53</v>
      </c>
      <c r="D318" s="17">
        <v>1</v>
      </c>
      <c r="E318" s="47" t="s">
        <v>388</v>
      </c>
    </row>
    <row r="319" spans="1:5" x14ac:dyDescent="0.2">
      <c r="A319" s="17" t="str">
        <f t="shared" si="7"/>
        <v>INDEC-PB - 15310-1</v>
      </c>
      <c r="B319" s="17">
        <v>15310</v>
      </c>
      <c r="C319" s="19" t="s">
        <v>53</v>
      </c>
      <c r="D319" s="17">
        <v>1</v>
      </c>
      <c r="E319" s="47" t="s">
        <v>389</v>
      </c>
    </row>
    <row r="320" spans="1:5" x14ac:dyDescent="0.2">
      <c r="A320" s="17" t="str">
        <f t="shared" si="7"/>
        <v>INDEC-PB - 37210-1</v>
      </c>
      <c r="B320" s="17">
        <v>37210</v>
      </c>
      <c r="C320" s="19" t="s">
        <v>53</v>
      </c>
      <c r="D320" s="17">
        <v>1</v>
      </c>
      <c r="E320" s="47" t="s">
        <v>390</v>
      </c>
    </row>
    <row r="321" spans="1:5" x14ac:dyDescent="0.2">
      <c r="A321" s="17" t="str">
        <f t="shared" si="7"/>
        <v>INDEC-PB - 37540-2</v>
      </c>
      <c r="B321" s="17">
        <v>37540</v>
      </c>
      <c r="C321" s="19" t="s">
        <v>53</v>
      </c>
      <c r="D321" s="17">
        <v>2</v>
      </c>
      <c r="E321" s="47" t="s">
        <v>391</v>
      </c>
    </row>
    <row r="322" spans="1:5" x14ac:dyDescent="0.2">
      <c r="A322" s="17" t="str">
        <f t="shared" si="7"/>
        <v>INDEC-PB - 49113-1</v>
      </c>
      <c r="B322" s="17">
        <v>49113</v>
      </c>
      <c r="C322" s="19" t="s">
        <v>53</v>
      </c>
      <c r="D322" s="17">
        <v>1</v>
      </c>
      <c r="E322" s="47" t="s">
        <v>392</v>
      </c>
    </row>
    <row r="323" spans="1:5" x14ac:dyDescent="0.2">
      <c r="A323" s="17" t="str">
        <f t="shared" si="7"/>
        <v>INDEC-PB - 36270-1</v>
      </c>
      <c r="B323" s="17">
        <v>36270</v>
      </c>
      <c r="C323" s="19" t="s">
        <v>53</v>
      </c>
      <c r="D323" s="17">
        <v>1</v>
      </c>
      <c r="E323" s="47" t="s">
        <v>393</v>
      </c>
    </row>
    <row r="324" spans="1:5" x14ac:dyDescent="0.2">
      <c r="A324" s="17" t="str">
        <f t="shared" si="7"/>
        <v>INDEC-PB - 46539-1</v>
      </c>
      <c r="B324" s="17">
        <v>46539</v>
      </c>
      <c r="C324" s="19" t="s">
        <v>53</v>
      </c>
      <c r="D324" s="17">
        <v>1</v>
      </c>
      <c r="E324" s="47" t="s">
        <v>394</v>
      </c>
    </row>
    <row r="325" spans="1:5" x14ac:dyDescent="0.2">
      <c r="A325" s="17" t="str">
        <f t="shared" si="7"/>
        <v>INDEC-PB - 37370-1</v>
      </c>
      <c r="B325" s="17">
        <v>37370</v>
      </c>
      <c r="C325" s="19" t="s">
        <v>53</v>
      </c>
      <c r="D325" s="17">
        <v>1</v>
      </c>
      <c r="E325" s="47" t="s">
        <v>395</v>
      </c>
    </row>
    <row r="326" spans="1:5" x14ac:dyDescent="0.2">
      <c r="A326" s="17" t="str">
        <f t="shared" si="7"/>
        <v>INDEC-PB - 35110-4</v>
      </c>
      <c r="B326" s="17">
        <v>35110</v>
      </c>
      <c r="C326" s="19" t="s">
        <v>53</v>
      </c>
      <c r="D326" s="17">
        <v>4</v>
      </c>
      <c r="E326" s="47" t="s">
        <v>396</v>
      </c>
    </row>
    <row r="327" spans="1:5" x14ac:dyDescent="0.2">
      <c r="A327" s="17" t="str">
        <f t="shared" si="7"/>
        <v>INDEC-PB - 41261-1</v>
      </c>
      <c r="B327" s="17">
        <v>41261</v>
      </c>
      <c r="C327" s="19" t="s">
        <v>53</v>
      </c>
      <c r="D327" s="17">
        <v>1</v>
      </c>
      <c r="E327" s="47" t="s">
        <v>397</v>
      </c>
    </row>
    <row r="328" spans="1:5" x14ac:dyDescent="0.2">
      <c r="A328" s="17" t="str">
        <f t="shared" si="7"/>
        <v>INDEC-PB - 36490-6</v>
      </c>
      <c r="B328" s="17">
        <v>36490</v>
      </c>
      <c r="C328" s="19" t="s">
        <v>53</v>
      </c>
      <c r="D328" s="17">
        <v>6</v>
      </c>
      <c r="E328" s="47" t="s">
        <v>398</v>
      </c>
    </row>
    <row r="329" spans="1:5" x14ac:dyDescent="0.2">
      <c r="A329" s="17" t="str">
        <f t="shared" si="7"/>
        <v>INDEC-PB - 42944-1</v>
      </c>
      <c r="B329" s="17">
        <v>42944</v>
      </c>
      <c r="C329" s="19" t="s">
        <v>53</v>
      </c>
      <c r="D329" s="17">
        <v>1</v>
      </c>
      <c r="E329" s="47" t="s">
        <v>399</v>
      </c>
    </row>
    <row r="330" spans="1:5" x14ac:dyDescent="0.2">
      <c r="A330" s="17" t="str">
        <f t="shared" si="7"/>
        <v>INDEC-PB - 42320-1</v>
      </c>
      <c r="B330" s="17">
        <v>42320</v>
      </c>
      <c r="C330" s="19" t="s">
        <v>53</v>
      </c>
      <c r="D330" s="17">
        <v>1</v>
      </c>
      <c r="E330" s="47" t="s">
        <v>400</v>
      </c>
    </row>
    <row r="331" spans="1:5" x14ac:dyDescent="0.2">
      <c r="A331" s="17" t="str">
        <f t="shared" si="7"/>
        <v>INDEC-PB - 37420-1</v>
      </c>
      <c r="B331" s="17">
        <v>37420</v>
      </c>
      <c r="C331" s="19" t="s">
        <v>53</v>
      </c>
      <c r="D331" s="17">
        <v>1</v>
      </c>
      <c r="E331" s="47" t="s">
        <v>401</v>
      </c>
    </row>
    <row r="332" spans="1:5" x14ac:dyDescent="0.2">
      <c r="A332" s="17" t="str">
        <f t="shared" si="7"/>
        <v>INDEC-PB - 49115-2</v>
      </c>
      <c r="B332" s="17">
        <v>49115</v>
      </c>
      <c r="C332" s="19" t="s">
        <v>53</v>
      </c>
      <c r="D332" s="17">
        <v>2</v>
      </c>
      <c r="E332" s="47" t="s">
        <v>402</v>
      </c>
    </row>
    <row r="333" spans="1:5" x14ac:dyDescent="0.2">
      <c r="A333" s="17" t="str">
        <f t="shared" si="7"/>
        <v>INDEC-PB - 36320-3</v>
      </c>
      <c r="B333" s="17">
        <v>36320</v>
      </c>
      <c r="C333" s="19" t="s">
        <v>53</v>
      </c>
      <c r="D333" s="17">
        <v>3</v>
      </c>
      <c r="E333" s="47" t="s">
        <v>403</v>
      </c>
    </row>
    <row r="334" spans="1:5" x14ac:dyDescent="0.2">
      <c r="A334" s="17" t="str">
        <f t="shared" si="7"/>
        <v>INDEC-PB - 36320-2</v>
      </c>
      <c r="B334" s="17">
        <v>36320</v>
      </c>
      <c r="C334" s="19" t="s">
        <v>53</v>
      </c>
      <c r="D334" s="17">
        <v>2</v>
      </c>
      <c r="E334" s="47" t="s">
        <v>404</v>
      </c>
    </row>
    <row r="335" spans="1:5" x14ac:dyDescent="0.2">
      <c r="A335" s="17" t="str">
        <f t="shared" si="7"/>
        <v>INDEC-PB - 36320-1</v>
      </c>
      <c r="B335" s="17">
        <v>36320</v>
      </c>
      <c r="C335" s="19" t="s">
        <v>53</v>
      </c>
      <c r="D335" s="17">
        <v>1</v>
      </c>
      <c r="E335" s="47" t="s">
        <v>405</v>
      </c>
    </row>
    <row r="336" spans="1:5" x14ac:dyDescent="0.2">
      <c r="A336" s="17" t="str">
        <f t="shared" si="7"/>
        <v>INDEC-PB - 46220-1</v>
      </c>
      <c r="B336" s="17">
        <v>46220</v>
      </c>
      <c r="C336" s="19" t="s">
        <v>53</v>
      </c>
      <c r="D336" s="17">
        <v>1</v>
      </c>
      <c r="E336" s="47" t="s">
        <v>406</v>
      </c>
    </row>
    <row r="337" spans="1:5" x14ac:dyDescent="0.2">
      <c r="A337" s="17" t="str">
        <f t="shared" si="7"/>
        <v>INDEC-PB - 34800-1</v>
      </c>
      <c r="B337" s="17">
        <v>34800</v>
      </c>
      <c r="C337" s="19" t="s">
        <v>53</v>
      </c>
      <c r="D337" s="17">
        <v>1</v>
      </c>
      <c r="E337" s="47" t="s">
        <v>407</v>
      </c>
    </row>
    <row r="338" spans="1:5" x14ac:dyDescent="0.2">
      <c r="A338" s="17" t="str">
        <f t="shared" ref="A338:A369" si="8">CONCATENATE("INDEC-PB - ",B338,C338,D338)</f>
        <v>INDEC-PB - 37440-1</v>
      </c>
      <c r="B338" s="17">
        <v>37440</v>
      </c>
      <c r="C338" s="19" t="s">
        <v>53</v>
      </c>
      <c r="D338" s="17">
        <v>1</v>
      </c>
      <c r="E338" s="47" t="s">
        <v>408</v>
      </c>
    </row>
    <row r="339" spans="1:5" x14ac:dyDescent="0.2">
      <c r="A339" s="17" t="str">
        <f t="shared" si="8"/>
        <v>INDEC-PB - 42992-1</v>
      </c>
      <c r="B339" s="17">
        <v>42992</v>
      </c>
      <c r="C339" s="19" t="s">
        <v>53</v>
      </c>
      <c r="D339" s="17">
        <v>1</v>
      </c>
      <c r="E339" s="47" t="s">
        <v>409</v>
      </c>
    </row>
    <row r="340" spans="1:5" x14ac:dyDescent="0.2">
      <c r="A340" s="17" t="str">
        <f t="shared" si="8"/>
        <v>INDEC-PB - 42999-2</v>
      </c>
      <c r="B340" s="17">
        <v>42999</v>
      </c>
      <c r="C340" s="19" t="s">
        <v>53</v>
      </c>
      <c r="D340" s="17">
        <v>2</v>
      </c>
      <c r="E340" s="47" t="s">
        <v>410</v>
      </c>
    </row>
    <row r="341" spans="1:5" x14ac:dyDescent="0.2">
      <c r="A341" s="17" t="str">
        <f t="shared" si="8"/>
        <v>INDEC-PB - 42944-2</v>
      </c>
      <c r="B341" s="17">
        <v>42944</v>
      </c>
      <c r="C341" s="19" t="s">
        <v>53</v>
      </c>
      <c r="D341" s="17">
        <v>2</v>
      </c>
      <c r="E341" s="47" t="s">
        <v>411</v>
      </c>
    </row>
    <row r="342" spans="1:5" x14ac:dyDescent="0.2">
      <c r="A342" s="17" t="str">
        <f t="shared" si="8"/>
        <v>INDEC-PB - 43230-1</v>
      </c>
      <c r="B342" s="17">
        <v>43230</v>
      </c>
      <c r="C342" s="19" t="s">
        <v>53</v>
      </c>
      <c r="D342" s="17">
        <v>1</v>
      </c>
      <c r="E342" s="47" t="s">
        <v>412</v>
      </c>
    </row>
    <row r="343" spans="1:5" x14ac:dyDescent="0.2">
      <c r="A343" s="17" t="str">
        <f t="shared" si="8"/>
        <v>INDEC-PB - 46340-1</v>
      </c>
      <c r="B343" s="17">
        <v>46340</v>
      </c>
      <c r="C343" s="19" t="s">
        <v>53</v>
      </c>
      <c r="D343" s="17">
        <v>1</v>
      </c>
      <c r="E343" s="47" t="s">
        <v>413</v>
      </c>
    </row>
    <row r="344" spans="1:5" x14ac:dyDescent="0.2">
      <c r="A344" s="17" t="str">
        <f t="shared" si="8"/>
        <v>INDEC-PB - 36270-2</v>
      </c>
      <c r="B344" s="17">
        <v>36270</v>
      </c>
      <c r="C344" s="19" t="s">
        <v>53</v>
      </c>
      <c r="D344" s="17">
        <v>2</v>
      </c>
      <c r="E344" s="47" t="s">
        <v>414</v>
      </c>
    </row>
    <row r="345" spans="1:5" x14ac:dyDescent="0.2">
      <c r="A345" s="17" t="str">
        <f t="shared" si="8"/>
        <v>INDEC-PB - 42190-2</v>
      </c>
      <c r="B345" s="17">
        <v>42190</v>
      </c>
      <c r="C345" s="19" t="s">
        <v>53</v>
      </c>
      <c r="D345" s="17">
        <v>2</v>
      </c>
      <c r="E345" s="47" t="s">
        <v>415</v>
      </c>
    </row>
    <row r="346" spans="1:5" x14ac:dyDescent="0.2">
      <c r="A346" s="17" t="str">
        <f t="shared" si="8"/>
        <v>INDEC-PB - 36990-2</v>
      </c>
      <c r="B346" s="17">
        <v>36990</v>
      </c>
      <c r="C346" s="19" t="s">
        <v>53</v>
      </c>
      <c r="D346" s="17">
        <v>2</v>
      </c>
      <c r="E346" s="47" t="s">
        <v>416</v>
      </c>
    </row>
    <row r="347" spans="1:5" x14ac:dyDescent="0.2">
      <c r="A347" s="17" t="str">
        <f t="shared" si="8"/>
        <v>INDEC-PB - 31600-1</v>
      </c>
      <c r="B347" s="17">
        <v>31600</v>
      </c>
      <c r="C347" s="19" t="s">
        <v>53</v>
      </c>
      <c r="D347" s="17">
        <v>1</v>
      </c>
      <c r="E347" s="47" t="s">
        <v>417</v>
      </c>
    </row>
    <row r="348" spans="1:5" x14ac:dyDescent="0.2">
      <c r="A348" s="17" t="str">
        <f t="shared" si="8"/>
        <v>INDEC-PB - 32600-1</v>
      </c>
      <c r="B348" s="17">
        <v>32600</v>
      </c>
      <c r="C348" s="19" t="s">
        <v>53</v>
      </c>
      <c r="D348" s="17">
        <v>1</v>
      </c>
      <c r="E348" s="47" t="s">
        <v>418</v>
      </c>
    </row>
    <row r="349" spans="1:5" x14ac:dyDescent="0.2">
      <c r="A349" s="17" t="str">
        <f t="shared" si="8"/>
        <v>INDEC-PB - 36111-3</v>
      </c>
      <c r="B349" s="17">
        <v>36111</v>
      </c>
      <c r="C349" s="19" t="s">
        <v>53</v>
      </c>
      <c r="D349" s="17">
        <v>3</v>
      </c>
      <c r="E349" s="47" t="s">
        <v>419</v>
      </c>
    </row>
    <row r="350" spans="1:5" x14ac:dyDescent="0.2">
      <c r="A350" s="17" t="str">
        <f t="shared" si="8"/>
        <v>INDEC-PB - 36111-2</v>
      </c>
      <c r="B350" s="17">
        <v>36111</v>
      </c>
      <c r="C350" s="19" t="s">
        <v>53</v>
      </c>
      <c r="D350" s="17">
        <v>2</v>
      </c>
      <c r="E350" s="47" t="s">
        <v>420</v>
      </c>
    </row>
    <row r="351" spans="1:5" x14ac:dyDescent="0.2">
      <c r="A351" s="17" t="str">
        <f t="shared" si="8"/>
        <v>INDEC-PB - 36111-1</v>
      </c>
      <c r="B351" s="17">
        <v>36111</v>
      </c>
      <c r="C351" s="19" t="s">
        <v>53</v>
      </c>
      <c r="D351" s="17">
        <v>1</v>
      </c>
      <c r="E351" s="47" t="s">
        <v>421</v>
      </c>
    </row>
    <row r="352" spans="1:5" x14ac:dyDescent="0.2">
      <c r="A352" s="17" t="str">
        <f t="shared" si="8"/>
        <v>INDEC-PB - 42921-1</v>
      </c>
      <c r="B352" s="17">
        <v>42921</v>
      </c>
      <c r="C352" s="19" t="s">
        <v>53</v>
      </c>
      <c r="D352" s="17">
        <v>1</v>
      </c>
      <c r="E352" s="47" t="s">
        <v>422</v>
      </c>
    </row>
    <row r="353" spans="1:5" x14ac:dyDescent="0.2">
      <c r="A353" s="17" t="str">
        <f t="shared" si="8"/>
        <v>INDEC-PB - 34800-2</v>
      </c>
      <c r="B353" s="17">
        <v>34800</v>
      </c>
      <c r="C353" s="19" t="s">
        <v>53</v>
      </c>
      <c r="D353" s="17">
        <v>2</v>
      </c>
      <c r="E353" s="47" t="s">
        <v>423</v>
      </c>
    </row>
    <row r="354" spans="1:5" x14ac:dyDescent="0.2">
      <c r="A354" s="17" t="str">
        <f t="shared" si="8"/>
        <v>INDEC-PB - 49129-1</v>
      </c>
      <c r="B354" s="17">
        <v>49129</v>
      </c>
      <c r="C354" s="19" t="s">
        <v>53</v>
      </c>
      <c r="D354" s="17">
        <v>1</v>
      </c>
      <c r="E354" s="47" t="s">
        <v>424</v>
      </c>
    </row>
    <row r="355" spans="1:5" x14ac:dyDescent="0.2">
      <c r="A355" s="17" t="str">
        <f t="shared" si="8"/>
        <v>INDEC-PB - 43220-1</v>
      </c>
      <c r="B355" s="17">
        <v>43220</v>
      </c>
      <c r="C355" s="19" t="s">
        <v>53</v>
      </c>
      <c r="D355" s="17">
        <v>1</v>
      </c>
      <c r="E355" s="47" t="s">
        <v>425</v>
      </c>
    </row>
    <row r="356" spans="1:5" x14ac:dyDescent="0.2">
      <c r="A356" s="17" t="str">
        <f t="shared" si="8"/>
        <v>INDEC-PB - 35110-1</v>
      </c>
      <c r="B356" s="17">
        <v>35110</v>
      </c>
      <c r="C356" s="19" t="s">
        <v>53</v>
      </c>
      <c r="D356" s="17">
        <v>1</v>
      </c>
      <c r="E356" s="47" t="s">
        <v>426</v>
      </c>
    </row>
    <row r="357" spans="1:5" x14ac:dyDescent="0.2">
      <c r="A357" s="17" t="str">
        <f t="shared" si="8"/>
        <v>INDEC-PB - 17100-1</v>
      </c>
      <c r="B357" s="17">
        <v>17100</v>
      </c>
      <c r="C357" s="19" t="s">
        <v>53</v>
      </c>
      <c r="D357" s="17">
        <v>1</v>
      </c>
      <c r="E357" s="47" t="s">
        <v>427</v>
      </c>
    </row>
    <row r="358" spans="1:5" x14ac:dyDescent="0.2">
      <c r="A358" s="17" t="str">
        <f t="shared" si="8"/>
        <v>INDEC-PB - 49129-3</v>
      </c>
      <c r="B358" s="17">
        <v>49129</v>
      </c>
      <c r="C358" s="19" t="s">
        <v>53</v>
      </c>
      <c r="D358" s="17">
        <v>3</v>
      </c>
      <c r="E358" s="47" t="s">
        <v>428</v>
      </c>
    </row>
    <row r="359" spans="1:5" x14ac:dyDescent="0.2">
      <c r="A359" s="17" t="str">
        <f t="shared" si="8"/>
        <v>INDEC-PB - 35110-2</v>
      </c>
      <c r="B359" s="17">
        <v>35110</v>
      </c>
      <c r="C359" s="19" t="s">
        <v>53</v>
      </c>
      <c r="D359" s="17">
        <v>2</v>
      </c>
      <c r="E359" s="47" t="s">
        <v>429</v>
      </c>
    </row>
    <row r="360" spans="1:5" x14ac:dyDescent="0.2">
      <c r="A360" s="17" t="str">
        <f t="shared" si="8"/>
        <v>INDEC-PB - 37129-1</v>
      </c>
      <c r="B360" s="17">
        <v>37129</v>
      </c>
      <c r="C360" s="19" t="s">
        <v>53</v>
      </c>
      <c r="D360" s="17">
        <v>1</v>
      </c>
      <c r="E360" s="47" t="s">
        <v>430</v>
      </c>
    </row>
    <row r="361" spans="1:5" x14ac:dyDescent="0.2">
      <c r="A361" s="17" t="str">
        <f t="shared" si="8"/>
        <v>INDEC-PB - 36490-4</v>
      </c>
      <c r="B361" s="17">
        <v>36490</v>
      </c>
      <c r="C361" s="19" t="s">
        <v>53</v>
      </c>
      <c r="D361" s="17">
        <v>4</v>
      </c>
      <c r="E361" s="47" t="s">
        <v>431</v>
      </c>
    </row>
    <row r="362" spans="1:5" x14ac:dyDescent="0.2">
      <c r="A362" s="17" t="str">
        <f t="shared" si="8"/>
        <v>INDEC-PB - 33370-1</v>
      </c>
      <c r="B362" s="17">
        <v>33370</v>
      </c>
      <c r="C362" s="19" t="s">
        <v>53</v>
      </c>
      <c r="D362" s="17">
        <v>1</v>
      </c>
      <c r="E362" s="47" t="s">
        <v>432</v>
      </c>
    </row>
    <row r="363" spans="1:5" x14ac:dyDescent="0.2">
      <c r="A363" s="17" t="str">
        <f t="shared" si="8"/>
        <v>INDEC-PB - 12020-1</v>
      </c>
      <c r="B363" s="17">
        <v>12020</v>
      </c>
      <c r="C363" s="19" t="s">
        <v>53</v>
      </c>
      <c r="D363" s="17">
        <v>1</v>
      </c>
      <c r="E363" s="47" t="s">
        <v>433</v>
      </c>
    </row>
    <row r="364" spans="1:5" x14ac:dyDescent="0.2">
      <c r="A364" s="17" t="str">
        <f t="shared" si="8"/>
        <v>INDEC-PB - 33360-1</v>
      </c>
      <c r="B364" s="17">
        <v>33360</v>
      </c>
      <c r="C364" s="19" t="s">
        <v>53</v>
      </c>
      <c r="D364" s="17">
        <v>1</v>
      </c>
      <c r="E364" s="47" t="s">
        <v>434</v>
      </c>
    </row>
    <row r="365" spans="1:5" x14ac:dyDescent="0.2">
      <c r="A365" s="17" t="str">
        <f t="shared" si="8"/>
        <v>INDEC-PB - 33410-1</v>
      </c>
      <c r="B365" s="17">
        <v>33410</v>
      </c>
      <c r="C365" s="19" t="s">
        <v>53</v>
      </c>
      <c r="D365" s="17">
        <v>1</v>
      </c>
      <c r="E365" s="47" t="s">
        <v>435</v>
      </c>
    </row>
    <row r="366" spans="1:5" x14ac:dyDescent="0.2">
      <c r="A366" s="17" t="str">
        <f t="shared" si="8"/>
        <v>INDEC-PB - 42911-1</v>
      </c>
      <c r="B366" s="17">
        <v>42911</v>
      </c>
      <c r="C366" s="19" t="s">
        <v>53</v>
      </c>
      <c r="D366" s="17">
        <v>1</v>
      </c>
      <c r="E366" s="47" t="s">
        <v>436</v>
      </c>
    </row>
    <row r="367" spans="1:5" x14ac:dyDescent="0.2">
      <c r="A367" s="17" t="str">
        <f t="shared" si="8"/>
        <v>INDEC-PB - 46113-1</v>
      </c>
      <c r="B367" s="17">
        <v>46113</v>
      </c>
      <c r="C367" s="19" t="s">
        <v>53</v>
      </c>
      <c r="D367" s="17">
        <v>1</v>
      </c>
      <c r="E367" s="47" t="s">
        <v>437</v>
      </c>
    </row>
    <row r="368" spans="1:5" x14ac:dyDescent="0.2">
      <c r="A368" s="17" t="str">
        <f t="shared" si="8"/>
        <v>INDEC-PB - 42921-2</v>
      </c>
      <c r="B368" s="17">
        <v>42921</v>
      </c>
      <c r="C368" s="19" t="s">
        <v>53</v>
      </c>
      <c r="D368" s="17">
        <v>2</v>
      </c>
      <c r="E368" s="47" t="s">
        <v>438</v>
      </c>
    </row>
    <row r="369" spans="1:5" x14ac:dyDescent="0.2">
      <c r="A369" s="17" t="str">
        <f t="shared" si="8"/>
        <v>INDEC-PB - 37990-1</v>
      </c>
      <c r="B369" s="17">
        <v>37990</v>
      </c>
      <c r="C369" s="19" t="s">
        <v>53</v>
      </c>
      <c r="D369" s="17">
        <v>1</v>
      </c>
      <c r="E369" s="47" t="s">
        <v>439</v>
      </c>
    </row>
    <row r="370" spans="1:5" x14ac:dyDescent="0.2">
      <c r="A370" s="17" t="str">
        <f t="shared" ref="A370:A401" si="9">CONCATENATE("INDEC-PB - ",B370,C370,D370)</f>
        <v>INDEC-PB - 41242-1</v>
      </c>
      <c r="B370" s="17">
        <v>41242</v>
      </c>
      <c r="C370" s="19" t="s">
        <v>53</v>
      </c>
      <c r="D370" s="17">
        <v>1</v>
      </c>
      <c r="E370" s="47" t="s">
        <v>440</v>
      </c>
    </row>
    <row r="371" spans="1:5" x14ac:dyDescent="0.2">
      <c r="A371" s="17" t="str">
        <f t="shared" si="9"/>
        <v>INDEC-PB - 37510-1</v>
      </c>
      <c r="B371" s="17">
        <v>37510</v>
      </c>
      <c r="C371" s="19" t="s">
        <v>53</v>
      </c>
      <c r="D371" s="17">
        <v>1</v>
      </c>
      <c r="E371" s="47" t="s">
        <v>441</v>
      </c>
    </row>
    <row r="372" spans="1:5" x14ac:dyDescent="0.2">
      <c r="A372" s="17" t="str">
        <f t="shared" si="9"/>
        <v>INDEC-PB - 44440-1</v>
      </c>
      <c r="B372" s="17">
        <v>44440</v>
      </c>
      <c r="C372" s="19" t="s">
        <v>53</v>
      </c>
      <c r="D372" s="17">
        <v>1</v>
      </c>
      <c r="E372" s="47" t="s">
        <v>442</v>
      </c>
    </row>
    <row r="373" spans="1:5" x14ac:dyDescent="0.2">
      <c r="A373" s="17" t="str">
        <f t="shared" si="9"/>
        <v>INDEC-PB - 35110-5</v>
      </c>
      <c r="B373" s="17">
        <v>35110</v>
      </c>
      <c r="C373" s="19" t="s">
        <v>53</v>
      </c>
      <c r="D373" s="17">
        <v>5</v>
      </c>
      <c r="E373" s="47" t="s">
        <v>443</v>
      </c>
    </row>
    <row r="374" spans="1:5" x14ac:dyDescent="0.2">
      <c r="A374" s="17" t="str">
        <f t="shared" si="9"/>
        <v>INDEC-PB - 46212-1</v>
      </c>
      <c r="B374" s="17">
        <v>46212</v>
      </c>
      <c r="C374" s="19" t="s">
        <v>53</v>
      </c>
      <c r="D374" s="17">
        <v>1</v>
      </c>
      <c r="E374" s="47" t="s">
        <v>444</v>
      </c>
    </row>
    <row r="375" spans="1:5" x14ac:dyDescent="0.2">
      <c r="A375" s="17" t="str">
        <f t="shared" si="9"/>
        <v>INDEC-PB - 33340-1</v>
      </c>
      <c r="B375" s="17">
        <v>33340</v>
      </c>
      <c r="C375" s="19" t="s">
        <v>53</v>
      </c>
      <c r="D375" s="17">
        <v>1</v>
      </c>
      <c r="E375" s="47" t="s">
        <v>445</v>
      </c>
    </row>
    <row r="376" spans="1:5" x14ac:dyDescent="0.2">
      <c r="A376" s="17" t="str">
        <f t="shared" si="9"/>
        <v>INDEC-PB - 37350-1</v>
      </c>
      <c r="B376" s="17">
        <v>37350</v>
      </c>
      <c r="C376" s="19" t="s">
        <v>53</v>
      </c>
      <c r="D376" s="17">
        <v>1</v>
      </c>
      <c r="E376" s="47" t="s">
        <v>446</v>
      </c>
    </row>
    <row r="377" spans="1:5" x14ac:dyDescent="0.2">
      <c r="A377" s="17" t="str">
        <f t="shared" si="9"/>
        <v>INDEC-PB - 37320-1</v>
      </c>
      <c r="B377" s="17">
        <v>37320</v>
      </c>
      <c r="C377" s="19" t="s">
        <v>53</v>
      </c>
      <c r="D377" s="17">
        <v>1</v>
      </c>
      <c r="E377" s="47" t="s">
        <v>447</v>
      </c>
    </row>
    <row r="378" spans="1:5" x14ac:dyDescent="0.2">
      <c r="A378" s="17" t="str">
        <f t="shared" si="9"/>
        <v>INDEC-PB - 41532-11</v>
      </c>
      <c r="B378" s="17">
        <v>41532</v>
      </c>
      <c r="C378" s="19" t="s">
        <v>53</v>
      </c>
      <c r="D378" s="17">
        <v>11</v>
      </c>
      <c r="E378" s="47" t="s">
        <v>448</v>
      </c>
    </row>
    <row r="379" spans="1:5" x14ac:dyDescent="0.2">
      <c r="A379" s="17" t="str">
        <f t="shared" si="9"/>
        <v>INDEC-PB - 41532-1</v>
      </c>
      <c r="B379" s="17">
        <v>41532</v>
      </c>
      <c r="C379" s="19" t="s">
        <v>53</v>
      </c>
      <c r="D379" s="17">
        <v>1</v>
      </c>
      <c r="E379" s="47" t="s">
        <v>449</v>
      </c>
    </row>
    <row r="380" spans="1:5" x14ac:dyDescent="0.2">
      <c r="A380" s="17" t="str">
        <f t="shared" si="9"/>
        <v>INDEC-PB - 31430-1</v>
      </c>
      <c r="B380" s="17">
        <v>31430</v>
      </c>
      <c r="C380" s="19" t="s">
        <v>53</v>
      </c>
      <c r="D380" s="17">
        <v>1</v>
      </c>
      <c r="E380" s="47" t="s">
        <v>450</v>
      </c>
    </row>
    <row r="381" spans="1:5" x14ac:dyDescent="0.2">
      <c r="A381" s="17" t="str">
        <f t="shared" si="9"/>
        <v>INDEC-PB - 31100-1</v>
      </c>
      <c r="B381" s="17">
        <v>31100</v>
      </c>
      <c r="C381" s="19" t="s">
        <v>53</v>
      </c>
      <c r="D381" s="17">
        <v>1</v>
      </c>
      <c r="E381" s="47" t="s">
        <v>451</v>
      </c>
    </row>
    <row r="382" spans="1:5" x14ac:dyDescent="0.2">
      <c r="A382" s="17" t="str">
        <f t="shared" si="9"/>
        <v>INDEC-PB - 31420-1</v>
      </c>
      <c r="B382" s="17">
        <v>31420</v>
      </c>
      <c r="C382" s="19" t="s">
        <v>53</v>
      </c>
      <c r="D382" s="17">
        <v>1</v>
      </c>
      <c r="E382" s="47" t="s">
        <v>452</v>
      </c>
    </row>
    <row r="383" spans="1:5" x14ac:dyDescent="0.2">
      <c r="A383" s="17" t="str">
        <f t="shared" si="9"/>
        <v>INDEC-PB - 31420-2</v>
      </c>
      <c r="B383" s="17">
        <v>31420</v>
      </c>
      <c r="C383" s="19" t="s">
        <v>53</v>
      </c>
      <c r="D383" s="17">
        <v>2</v>
      </c>
      <c r="E383" s="47" t="s">
        <v>453</v>
      </c>
    </row>
    <row r="384" spans="1:5" x14ac:dyDescent="0.2">
      <c r="A384" s="17" t="str">
        <f t="shared" si="9"/>
        <v>INDEC-PB - 44222-1</v>
      </c>
      <c r="B384" s="17">
        <v>44222</v>
      </c>
      <c r="C384" s="19" t="s">
        <v>53</v>
      </c>
      <c r="D384" s="17">
        <v>1</v>
      </c>
      <c r="E384" s="47" t="s">
        <v>454</v>
      </c>
    </row>
    <row r="385" spans="1:5" x14ac:dyDescent="0.2">
      <c r="A385" s="17" t="str">
        <f t="shared" si="9"/>
        <v>INDEC-PB - 44427-1</v>
      </c>
      <c r="B385" s="17">
        <v>44427</v>
      </c>
      <c r="C385" s="19" t="s">
        <v>53</v>
      </c>
      <c r="D385" s="17">
        <v>1</v>
      </c>
      <c r="E385" s="47" t="s">
        <v>455</v>
      </c>
    </row>
    <row r="386" spans="1:5" x14ac:dyDescent="0.2">
      <c r="A386" s="17" t="str">
        <f t="shared" si="9"/>
        <v>INDEC-PB - 44430-1</v>
      </c>
      <c r="B386" s="17">
        <v>44430</v>
      </c>
      <c r="C386" s="19" t="s">
        <v>53</v>
      </c>
      <c r="D386" s="17">
        <v>1</v>
      </c>
      <c r="E386" s="47" t="s">
        <v>456</v>
      </c>
    </row>
    <row r="387" spans="1:5" x14ac:dyDescent="0.2">
      <c r="A387" s="17" t="str">
        <f t="shared" si="9"/>
        <v>INDEC-PB - 37930-1</v>
      </c>
      <c r="B387" s="17">
        <v>37930</v>
      </c>
      <c r="C387" s="19" t="s">
        <v>53</v>
      </c>
      <c r="D387" s="17">
        <v>1</v>
      </c>
      <c r="E387" s="47" t="s">
        <v>457</v>
      </c>
    </row>
    <row r="388" spans="1:5" x14ac:dyDescent="0.2">
      <c r="A388" s="17" t="str">
        <f t="shared" si="9"/>
        <v>INDEC-PB - 37330-1</v>
      </c>
      <c r="B388" s="17">
        <v>37330</v>
      </c>
      <c r="C388" s="19" t="s">
        <v>53</v>
      </c>
      <c r="D388" s="17">
        <v>1</v>
      </c>
      <c r="E388" s="47" t="s">
        <v>458</v>
      </c>
    </row>
    <row r="389" spans="1:5" x14ac:dyDescent="0.2">
      <c r="A389" s="17" t="str">
        <f t="shared" si="9"/>
        <v>INDEC-PB - 37540-1</v>
      </c>
      <c r="B389" s="17">
        <v>37540</v>
      </c>
      <c r="C389" s="19" t="s">
        <v>53</v>
      </c>
      <c r="D389" s="17">
        <v>1</v>
      </c>
      <c r="E389" s="47" t="s">
        <v>459</v>
      </c>
    </row>
    <row r="390" spans="1:5" x14ac:dyDescent="0.2">
      <c r="A390" s="17" t="str">
        <f t="shared" si="9"/>
        <v>INDEC-PB - 43121-1</v>
      </c>
      <c r="B390" s="17">
        <v>43121</v>
      </c>
      <c r="C390" s="19" t="s">
        <v>53</v>
      </c>
      <c r="D390" s="17">
        <v>1</v>
      </c>
      <c r="E390" s="47" t="s">
        <v>460</v>
      </c>
    </row>
    <row r="391" spans="1:5" x14ac:dyDescent="0.2">
      <c r="A391" s="17" t="str">
        <f t="shared" si="9"/>
        <v>INDEC-PB - 46112-1</v>
      </c>
      <c r="B391" s="17">
        <v>46112</v>
      </c>
      <c r="C391" s="19" t="s">
        <v>53</v>
      </c>
      <c r="D391" s="17">
        <v>1</v>
      </c>
      <c r="E391" s="47" t="s">
        <v>461</v>
      </c>
    </row>
    <row r="392" spans="1:5" x14ac:dyDescent="0.2">
      <c r="A392" s="17" t="str">
        <f t="shared" si="9"/>
        <v>INDEC-PB - 43122-1</v>
      </c>
      <c r="B392" s="17">
        <v>43122</v>
      </c>
      <c r="C392" s="19" t="s">
        <v>53</v>
      </c>
      <c r="D392" s="17">
        <v>1</v>
      </c>
      <c r="E392" s="47" t="s">
        <v>462</v>
      </c>
    </row>
    <row r="393" spans="1:5" x14ac:dyDescent="0.2">
      <c r="A393" s="17" t="str">
        <f t="shared" si="9"/>
        <v>INDEC-PB - 49911-1</v>
      </c>
      <c r="B393" s="17">
        <v>49911</v>
      </c>
      <c r="C393" s="19" t="s">
        <v>53</v>
      </c>
      <c r="D393" s="17">
        <v>1</v>
      </c>
      <c r="E393" s="47" t="s">
        <v>463</v>
      </c>
    </row>
    <row r="394" spans="1:5" x14ac:dyDescent="0.2">
      <c r="A394" s="17" t="str">
        <f t="shared" si="9"/>
        <v>INDEC-PB - 33310-1</v>
      </c>
      <c r="B394" s="17">
        <v>33310</v>
      </c>
      <c r="C394" s="19" t="s">
        <v>53</v>
      </c>
      <c r="D394" s="17">
        <v>1</v>
      </c>
      <c r="E394" s="47" t="s">
        <v>464</v>
      </c>
    </row>
    <row r="395" spans="1:5" x14ac:dyDescent="0.2">
      <c r="A395" s="17" t="str">
        <f t="shared" si="9"/>
        <v>INDEC-PB - 32129-1</v>
      </c>
      <c r="B395" s="17">
        <v>32129</v>
      </c>
      <c r="C395" s="19" t="s">
        <v>53</v>
      </c>
      <c r="D395" s="17">
        <v>1</v>
      </c>
      <c r="E395" s="47" t="s">
        <v>465</v>
      </c>
    </row>
    <row r="396" spans="1:5" x14ac:dyDescent="0.2">
      <c r="A396" s="17" t="str">
        <f t="shared" si="9"/>
        <v>INDEC-PB - 37990-2</v>
      </c>
      <c r="B396" s="17">
        <v>37990</v>
      </c>
      <c r="C396" s="19" t="s">
        <v>53</v>
      </c>
      <c r="D396" s="17">
        <v>2</v>
      </c>
      <c r="E396" s="47" t="s">
        <v>466</v>
      </c>
    </row>
    <row r="397" spans="1:5" x14ac:dyDescent="0.2">
      <c r="A397" s="17" t="str">
        <f t="shared" si="9"/>
        <v>INDEC-PB - 41251-1</v>
      </c>
      <c r="B397" s="17">
        <v>41251</v>
      </c>
      <c r="C397" s="19" t="s">
        <v>53</v>
      </c>
      <c r="D397" s="17">
        <v>1</v>
      </c>
      <c r="E397" s="47" t="s">
        <v>467</v>
      </c>
    </row>
    <row r="398" spans="1:5" x14ac:dyDescent="0.2">
      <c r="A398" s="17" t="str">
        <f t="shared" si="9"/>
        <v>INDEC-PB - 12010-1</v>
      </c>
      <c r="B398" s="17">
        <v>12010</v>
      </c>
      <c r="C398" s="19" t="s">
        <v>53</v>
      </c>
      <c r="D398" s="17">
        <v>1</v>
      </c>
      <c r="E398" s="47" t="s">
        <v>468</v>
      </c>
    </row>
    <row r="399" spans="1:5" x14ac:dyDescent="0.2">
      <c r="A399" s="17" t="str">
        <f t="shared" si="9"/>
        <v>INDEC-PB - 15320-1</v>
      </c>
      <c r="B399" s="17">
        <v>15320</v>
      </c>
      <c r="C399" s="19" t="s">
        <v>53</v>
      </c>
      <c r="D399" s="17">
        <v>1</v>
      </c>
      <c r="E399" s="47" t="s">
        <v>469</v>
      </c>
    </row>
    <row r="400" spans="1:5" x14ac:dyDescent="0.2">
      <c r="A400" s="17" t="str">
        <f t="shared" si="9"/>
        <v>INDEC-PB - 41116-1</v>
      </c>
      <c r="B400" s="17">
        <v>41116</v>
      </c>
      <c r="C400" s="19" t="s">
        <v>53</v>
      </c>
      <c r="D400" s="17">
        <v>1</v>
      </c>
      <c r="E400" s="47" t="s">
        <v>470</v>
      </c>
    </row>
    <row r="401" spans="1:5" x14ac:dyDescent="0.2">
      <c r="A401" s="17" t="str">
        <f t="shared" si="9"/>
        <v>INDEC-PB - 42999-1</v>
      </c>
      <c r="B401" s="17">
        <v>42999</v>
      </c>
      <c r="C401" s="19" t="s">
        <v>53</v>
      </c>
      <c r="D401" s="17">
        <v>1</v>
      </c>
      <c r="E401" s="47" t="s">
        <v>471</v>
      </c>
    </row>
    <row r="402" spans="1:5" x14ac:dyDescent="0.2">
      <c r="A402" s="17" t="str">
        <f t="shared" ref="A402:A425" si="10">CONCATENATE("INDEC-PB - ",B402,C402,D402)</f>
        <v>INDEC-PB - 35110-3</v>
      </c>
      <c r="B402" s="17">
        <v>35110</v>
      </c>
      <c r="C402" s="19" t="s">
        <v>53</v>
      </c>
      <c r="D402" s="17">
        <v>3</v>
      </c>
      <c r="E402" s="47" t="s">
        <v>472</v>
      </c>
    </row>
    <row r="403" spans="1:5" x14ac:dyDescent="0.2">
      <c r="A403" s="17" t="str">
        <f t="shared" si="10"/>
        <v>INDEC-PB - 34740-6</v>
      </c>
      <c r="B403" s="17">
        <v>34740</v>
      </c>
      <c r="C403" s="19" t="s">
        <v>53</v>
      </c>
      <c r="D403" s="17">
        <v>6</v>
      </c>
      <c r="E403" s="47" t="s">
        <v>473</v>
      </c>
    </row>
    <row r="404" spans="1:5" x14ac:dyDescent="0.2">
      <c r="A404" s="17" t="str">
        <f t="shared" si="10"/>
        <v>INDEC-PB - 34730-1</v>
      </c>
      <c r="B404" s="17">
        <v>34730</v>
      </c>
      <c r="C404" s="19" t="s">
        <v>53</v>
      </c>
      <c r="D404" s="17">
        <v>1</v>
      </c>
      <c r="E404" s="47" t="s">
        <v>474</v>
      </c>
    </row>
    <row r="405" spans="1:5" x14ac:dyDescent="0.2">
      <c r="A405" s="17" t="str">
        <f t="shared" si="10"/>
        <v>INDEC-PB - 34720-1</v>
      </c>
      <c r="B405" s="17">
        <v>34720</v>
      </c>
      <c r="C405" s="19" t="s">
        <v>53</v>
      </c>
      <c r="D405" s="17">
        <v>1</v>
      </c>
      <c r="E405" s="47" t="s">
        <v>475</v>
      </c>
    </row>
    <row r="406" spans="1:5" x14ac:dyDescent="0.2">
      <c r="A406" s="17" t="str">
        <f t="shared" si="10"/>
        <v>INDEC-PB - 34710-1</v>
      </c>
      <c r="B406" s="17">
        <v>34710</v>
      </c>
      <c r="C406" s="19" t="s">
        <v>53</v>
      </c>
      <c r="D406" s="17">
        <v>1</v>
      </c>
      <c r="E406" s="47" t="s">
        <v>476</v>
      </c>
    </row>
    <row r="407" spans="1:5" x14ac:dyDescent="0.2">
      <c r="A407" s="17" t="str">
        <f t="shared" si="10"/>
        <v>INDEC-PB - 41530-1</v>
      </c>
      <c r="B407" s="17">
        <v>41530</v>
      </c>
      <c r="C407" s="19" t="s">
        <v>53</v>
      </c>
      <c r="D407" s="17">
        <v>1</v>
      </c>
      <c r="E407" s="47" t="s">
        <v>477</v>
      </c>
    </row>
    <row r="408" spans="1:5" x14ac:dyDescent="0.2">
      <c r="A408" s="17" t="str">
        <f t="shared" si="10"/>
        <v>INDEC-PB - 41510-1</v>
      </c>
      <c r="B408" s="17">
        <v>41510</v>
      </c>
      <c r="C408" s="19" t="s">
        <v>53</v>
      </c>
      <c r="D408" s="17">
        <v>1</v>
      </c>
      <c r="E408" s="47" t="s">
        <v>478</v>
      </c>
    </row>
    <row r="409" spans="1:5" x14ac:dyDescent="0.2">
      <c r="A409" s="17" t="str">
        <f t="shared" si="10"/>
        <v>INDEC-PB - 31600-2</v>
      </c>
      <c r="B409" s="17">
        <v>31600</v>
      </c>
      <c r="C409" s="19" t="s">
        <v>53</v>
      </c>
      <c r="D409" s="17">
        <v>2</v>
      </c>
      <c r="E409" s="47" t="s">
        <v>479</v>
      </c>
    </row>
    <row r="410" spans="1:5" x14ac:dyDescent="0.2">
      <c r="A410" s="17" t="str">
        <f t="shared" si="10"/>
        <v>INDEC-PB - 49129-2</v>
      </c>
      <c r="B410" s="17">
        <v>49129</v>
      </c>
      <c r="C410" s="19" t="s">
        <v>53</v>
      </c>
      <c r="D410" s="17">
        <v>2</v>
      </c>
      <c r="E410" s="47" t="s">
        <v>480</v>
      </c>
    </row>
    <row r="411" spans="1:5" x14ac:dyDescent="0.2">
      <c r="A411" s="17" t="str">
        <f t="shared" si="10"/>
        <v>INDEC-PB - 34740-1</v>
      </c>
      <c r="B411" s="17">
        <v>34740</v>
      </c>
      <c r="C411" s="19" t="s">
        <v>53</v>
      </c>
      <c r="D411" s="17">
        <v>1</v>
      </c>
      <c r="E411" s="47" t="s">
        <v>481</v>
      </c>
    </row>
    <row r="412" spans="1:5" x14ac:dyDescent="0.2">
      <c r="A412" s="17" t="str">
        <f t="shared" si="10"/>
        <v>INDEC-PB - 43310-1</v>
      </c>
      <c r="B412" s="17">
        <v>43310</v>
      </c>
      <c r="C412" s="19" t="s">
        <v>53</v>
      </c>
      <c r="D412" s="17">
        <v>1</v>
      </c>
      <c r="E412" s="47" t="s">
        <v>482</v>
      </c>
    </row>
    <row r="413" spans="1:5" x14ac:dyDescent="0.2">
      <c r="A413" s="17" t="str">
        <f t="shared" si="10"/>
        <v>INDEC-PB - 44240-1</v>
      </c>
      <c r="B413" s="17">
        <v>44240</v>
      </c>
      <c r="C413" s="19" t="s">
        <v>53</v>
      </c>
      <c r="D413" s="17">
        <v>1</v>
      </c>
      <c r="E413" s="47" t="s">
        <v>483</v>
      </c>
    </row>
    <row r="414" spans="1:5" x14ac:dyDescent="0.2">
      <c r="A414" s="17" t="str">
        <f t="shared" si="10"/>
        <v>INDEC-PB - 33500-1</v>
      </c>
      <c r="B414" s="17">
        <v>33500</v>
      </c>
      <c r="C414" s="19" t="s">
        <v>53</v>
      </c>
      <c r="D414" s="17">
        <v>1</v>
      </c>
      <c r="E414" s="47" t="s">
        <v>484</v>
      </c>
    </row>
    <row r="415" spans="1:5" x14ac:dyDescent="0.2">
      <c r="A415" s="17" t="str">
        <f t="shared" si="10"/>
        <v>INDEC-PB - 44214-1</v>
      </c>
      <c r="B415" s="17">
        <v>44214</v>
      </c>
      <c r="C415" s="19" t="s">
        <v>53</v>
      </c>
      <c r="D415" s="17">
        <v>1</v>
      </c>
      <c r="E415" s="47" t="s">
        <v>485</v>
      </c>
    </row>
    <row r="416" spans="1:5" x14ac:dyDescent="0.2">
      <c r="A416" s="17" t="str">
        <f t="shared" si="10"/>
        <v>INDEC-PB - 37350-2</v>
      </c>
      <c r="B416" s="17">
        <v>37350</v>
      </c>
      <c r="C416" s="19" t="s">
        <v>53</v>
      </c>
      <c r="D416" s="17">
        <v>2</v>
      </c>
      <c r="E416" s="47" t="s">
        <v>486</v>
      </c>
    </row>
    <row r="417" spans="1:5" x14ac:dyDescent="0.2">
      <c r="A417" s="17" t="str">
        <f t="shared" si="10"/>
        <v>INDEC-PB - 42943-1</v>
      </c>
      <c r="B417" s="17">
        <v>42943</v>
      </c>
      <c r="C417" s="19" t="s">
        <v>53</v>
      </c>
      <c r="D417" s="17">
        <v>1</v>
      </c>
      <c r="E417" s="47" t="s">
        <v>487</v>
      </c>
    </row>
    <row r="418" spans="1:5" x14ac:dyDescent="0.2">
      <c r="A418" s="17" t="str">
        <f t="shared" si="10"/>
        <v>INDEC-PB - 36990-1</v>
      </c>
      <c r="B418" s="17">
        <v>36990</v>
      </c>
      <c r="C418" s="19" t="s">
        <v>53</v>
      </c>
      <c r="D418" s="17">
        <v>1</v>
      </c>
      <c r="E418" s="47" t="s">
        <v>488</v>
      </c>
    </row>
    <row r="419" spans="1:5" x14ac:dyDescent="0.2">
      <c r="A419" s="17" t="str">
        <f t="shared" si="10"/>
        <v>INDEC-PB - 46121-1</v>
      </c>
      <c r="B419" s="17">
        <v>46121</v>
      </c>
      <c r="C419" s="19" t="s">
        <v>53</v>
      </c>
      <c r="D419" s="17">
        <v>1</v>
      </c>
      <c r="E419" s="47" t="s">
        <v>489</v>
      </c>
    </row>
    <row r="420" spans="1:5" x14ac:dyDescent="0.2">
      <c r="A420" s="17" t="str">
        <f t="shared" si="10"/>
        <v>INDEC-PB - 49115-1</v>
      </c>
      <c r="B420" s="17">
        <v>49115</v>
      </c>
      <c r="C420" s="19" t="s">
        <v>53</v>
      </c>
      <c r="D420" s="17">
        <v>1</v>
      </c>
      <c r="E420" s="47" t="s">
        <v>490</v>
      </c>
    </row>
    <row r="421" spans="1:5" x14ac:dyDescent="0.2">
      <c r="A421" s="17" t="str">
        <f t="shared" si="10"/>
        <v>INDEC-PB - 37113-1</v>
      </c>
      <c r="B421" s="17">
        <v>37113</v>
      </c>
      <c r="C421" s="19" t="s">
        <v>53</v>
      </c>
      <c r="D421" s="17">
        <v>1</v>
      </c>
      <c r="E421" s="47" t="s">
        <v>491</v>
      </c>
    </row>
    <row r="422" spans="1:5" x14ac:dyDescent="0.2">
      <c r="A422" s="17" t="str">
        <f t="shared" si="10"/>
        <v>INDEC-PB - 37199-3</v>
      </c>
      <c r="B422" s="17">
        <v>37199</v>
      </c>
      <c r="C422" s="19" t="s">
        <v>53</v>
      </c>
      <c r="D422" s="17">
        <v>3</v>
      </c>
      <c r="E422" s="47" t="s">
        <v>492</v>
      </c>
    </row>
    <row r="423" spans="1:5" x14ac:dyDescent="0.2">
      <c r="A423" s="17" t="str">
        <f t="shared" si="10"/>
        <v>INDEC-PB - 37199-1</v>
      </c>
      <c r="B423" s="17">
        <v>37199</v>
      </c>
      <c r="C423" s="19" t="s">
        <v>53</v>
      </c>
      <c r="D423" s="17">
        <v>1</v>
      </c>
      <c r="E423" s="47" t="s">
        <v>493</v>
      </c>
    </row>
    <row r="424" spans="1:5" x14ac:dyDescent="0.2">
      <c r="A424" s="17" t="str">
        <f t="shared" si="10"/>
        <v>INDEC-PB - 37199-2</v>
      </c>
      <c r="B424" s="17">
        <v>37199</v>
      </c>
      <c r="C424" s="19" t="s">
        <v>53</v>
      </c>
      <c r="D424" s="17">
        <v>2</v>
      </c>
      <c r="E424" s="47" t="s">
        <v>494</v>
      </c>
    </row>
    <row r="425" spans="1:5" x14ac:dyDescent="0.2">
      <c r="A425" s="17" t="str">
        <f t="shared" si="10"/>
        <v>INDEC-PB - 15200-1</v>
      </c>
      <c r="B425" s="17">
        <v>15200</v>
      </c>
      <c r="C425" s="19" t="s">
        <v>53</v>
      </c>
      <c r="D425" s="17">
        <v>1</v>
      </c>
      <c r="E425" s="47" t="s">
        <v>495</v>
      </c>
    </row>
    <row r="426" spans="1:5" x14ac:dyDescent="0.2">
      <c r="A426" s="48"/>
      <c r="E426" s="49"/>
    </row>
    <row r="427" spans="1:5" x14ac:dyDescent="0.2">
      <c r="A427" s="50"/>
      <c r="E427" s="49" t="s">
        <v>496</v>
      </c>
    </row>
    <row r="428" spans="1:5" x14ac:dyDescent="0.2">
      <c r="A428" s="17" t="str">
        <f t="shared" ref="A428:A445" si="11">CONCATENATE("INDEC-PB - ",B428,C428,D428)</f>
        <v>INDEC-PB - 94920-1</v>
      </c>
      <c r="B428" s="19">
        <v>94920</v>
      </c>
      <c r="C428" s="19" t="s">
        <v>53</v>
      </c>
      <c r="D428" s="17">
        <v>1</v>
      </c>
      <c r="E428" s="47" t="s">
        <v>497</v>
      </c>
    </row>
    <row r="429" spans="1:5" x14ac:dyDescent="0.2">
      <c r="A429" s="17" t="str">
        <f t="shared" si="11"/>
        <v>INDEC-PB - 91223-1</v>
      </c>
      <c r="B429" s="19">
        <v>91223</v>
      </c>
      <c r="C429" s="19" t="s">
        <v>53</v>
      </c>
      <c r="D429" s="17">
        <v>1</v>
      </c>
      <c r="E429" s="47" t="s">
        <v>498</v>
      </c>
    </row>
    <row r="430" spans="1:5" x14ac:dyDescent="0.2">
      <c r="A430" s="17" t="str">
        <f t="shared" si="11"/>
        <v>INDEC-PB - 91211-11</v>
      </c>
      <c r="B430" s="19">
        <v>91211</v>
      </c>
      <c r="C430" s="19" t="s">
        <v>53</v>
      </c>
      <c r="D430" s="17">
        <v>11</v>
      </c>
      <c r="E430" s="47" t="s">
        <v>499</v>
      </c>
    </row>
    <row r="431" spans="1:5" x14ac:dyDescent="0.2">
      <c r="A431" s="17" t="str">
        <f t="shared" si="11"/>
        <v>INDEC-PB - 91211-1</v>
      </c>
      <c r="B431" s="19">
        <v>91211</v>
      </c>
      <c r="C431" s="19" t="s">
        <v>53</v>
      </c>
      <c r="D431" s="17">
        <v>1</v>
      </c>
      <c r="E431" s="47" t="s">
        <v>500</v>
      </c>
    </row>
    <row r="432" spans="1:5" x14ac:dyDescent="0.2">
      <c r="A432" s="17" t="str">
        <f t="shared" si="11"/>
        <v>INDEC-PB - 91511-1</v>
      </c>
      <c r="B432" s="19">
        <v>91511</v>
      </c>
      <c r="C432" s="19" t="s">
        <v>53</v>
      </c>
      <c r="D432" s="17">
        <v>1</v>
      </c>
      <c r="E432" s="47" t="s">
        <v>501</v>
      </c>
    </row>
    <row r="433" spans="1:5" x14ac:dyDescent="0.2">
      <c r="A433" s="17" t="str">
        <f t="shared" si="11"/>
        <v>INDEC-PB - 91547-1</v>
      </c>
      <c r="B433" s="19">
        <v>91547</v>
      </c>
      <c r="C433" s="19" t="s">
        <v>53</v>
      </c>
      <c r="D433" s="17">
        <v>1</v>
      </c>
      <c r="E433" s="47" t="s">
        <v>502</v>
      </c>
    </row>
    <row r="434" spans="1:5" x14ac:dyDescent="0.2">
      <c r="A434" s="17" t="str">
        <f t="shared" si="11"/>
        <v>INDEC-PB - 81100-1</v>
      </c>
      <c r="B434" s="19">
        <v>81100</v>
      </c>
      <c r="C434" s="19" t="s">
        <v>53</v>
      </c>
      <c r="D434" s="17">
        <v>1</v>
      </c>
      <c r="E434" s="47" t="s">
        <v>503</v>
      </c>
    </row>
    <row r="435" spans="1:5" x14ac:dyDescent="0.2">
      <c r="A435" s="17" t="str">
        <f t="shared" si="11"/>
        <v>INDEC-PB - 91601-2</v>
      </c>
      <c r="B435" s="19">
        <v>91601</v>
      </c>
      <c r="C435" s="19" t="s">
        <v>53</v>
      </c>
      <c r="D435" s="17">
        <v>2</v>
      </c>
      <c r="E435" s="47" t="s">
        <v>504</v>
      </c>
    </row>
    <row r="436" spans="1:5" x14ac:dyDescent="0.2">
      <c r="A436" s="17" t="str">
        <f t="shared" si="11"/>
        <v>INDEC-PB - 94214-1</v>
      </c>
      <c r="B436" s="19">
        <v>94214</v>
      </c>
      <c r="C436" s="19" t="s">
        <v>53</v>
      </c>
      <c r="D436" s="17">
        <v>1</v>
      </c>
      <c r="E436" s="47" t="s">
        <v>505</v>
      </c>
    </row>
    <row r="437" spans="1:5" x14ac:dyDescent="0.2">
      <c r="A437" s="17" t="str">
        <f t="shared" si="11"/>
        <v>INDEC-PB - 94216-1</v>
      </c>
      <c r="B437" s="19">
        <v>94216</v>
      </c>
      <c r="C437" s="19" t="s">
        <v>53</v>
      </c>
      <c r="D437" s="17">
        <v>1</v>
      </c>
      <c r="E437" s="47" t="s">
        <v>506</v>
      </c>
    </row>
    <row r="438" spans="1:5" x14ac:dyDescent="0.2">
      <c r="A438" s="17" t="str">
        <f t="shared" si="11"/>
        <v>INDEC-PB - 93310-2</v>
      </c>
      <c r="B438" s="19">
        <v>93310</v>
      </c>
      <c r="C438" s="19" t="s">
        <v>53</v>
      </c>
      <c r="D438" s="17">
        <v>2</v>
      </c>
      <c r="E438" s="47" t="s">
        <v>507</v>
      </c>
    </row>
    <row r="439" spans="1:5" x14ac:dyDescent="0.2">
      <c r="A439" s="17" t="str">
        <f t="shared" si="11"/>
        <v>INDEC-PB - 82129-1</v>
      </c>
      <c r="B439" s="19">
        <v>82129</v>
      </c>
      <c r="C439" s="19" t="s">
        <v>53</v>
      </c>
      <c r="D439" s="17">
        <v>1</v>
      </c>
      <c r="E439" s="47" t="s">
        <v>508</v>
      </c>
    </row>
    <row r="440" spans="1:5" x14ac:dyDescent="0.2">
      <c r="A440" s="17" t="str">
        <f t="shared" si="11"/>
        <v>INDEC-PB - 91251-1</v>
      </c>
      <c r="B440" s="19">
        <v>91251</v>
      </c>
      <c r="C440" s="19" t="s">
        <v>53</v>
      </c>
      <c r="D440" s="17">
        <v>1</v>
      </c>
      <c r="E440" s="47" t="s">
        <v>509</v>
      </c>
    </row>
    <row r="441" spans="1:5" x14ac:dyDescent="0.2">
      <c r="A441" s="17" t="str">
        <f t="shared" si="11"/>
        <v>INDEC-PB - 93310-1</v>
      </c>
      <c r="B441" s="19">
        <v>93310</v>
      </c>
      <c r="C441" s="19" t="s">
        <v>53</v>
      </c>
      <c r="D441" s="17">
        <v>1</v>
      </c>
      <c r="E441" s="47" t="s">
        <v>510</v>
      </c>
    </row>
    <row r="442" spans="1:5" x14ac:dyDescent="0.2">
      <c r="A442" s="17" t="str">
        <f t="shared" si="11"/>
        <v>INDEC-PB - 84710-1</v>
      </c>
      <c r="B442" s="19">
        <v>84710</v>
      </c>
      <c r="C442" s="19" t="s">
        <v>53</v>
      </c>
      <c r="D442" s="17">
        <v>1</v>
      </c>
      <c r="E442" s="47" t="s">
        <v>511</v>
      </c>
    </row>
    <row r="443" spans="1:5" x14ac:dyDescent="0.2">
      <c r="A443" s="17" t="str">
        <f t="shared" si="11"/>
        <v>INDEC-PB - 84740-1</v>
      </c>
      <c r="B443" s="19">
        <v>84740</v>
      </c>
      <c r="C443" s="19" t="s">
        <v>53</v>
      </c>
      <c r="D443" s="17">
        <v>1</v>
      </c>
      <c r="E443" s="47" t="s">
        <v>512</v>
      </c>
    </row>
    <row r="444" spans="1:5" x14ac:dyDescent="0.2">
      <c r="A444" s="17" t="str">
        <f t="shared" si="11"/>
        <v>INDEC-PB - 84230-1</v>
      </c>
      <c r="B444" s="19">
        <v>84230</v>
      </c>
      <c r="C444" s="19" t="s">
        <v>53</v>
      </c>
      <c r="D444" s="17">
        <v>1</v>
      </c>
      <c r="E444" s="47" t="s">
        <v>513</v>
      </c>
    </row>
    <row r="445" spans="1:5" x14ac:dyDescent="0.2">
      <c r="A445" s="17" t="str">
        <f t="shared" si="11"/>
        <v>INDEC-PB - 85490-1</v>
      </c>
      <c r="B445" s="19">
        <v>85490</v>
      </c>
      <c r="C445" s="19" t="s">
        <v>53</v>
      </c>
      <c r="D445" s="17">
        <v>1</v>
      </c>
      <c r="E445" s="47" t="s">
        <v>514</v>
      </c>
    </row>
    <row r="448" spans="1:5" x14ac:dyDescent="0.2">
      <c r="A448" s="47"/>
      <c r="B448" s="15" t="s">
        <v>516</v>
      </c>
      <c r="C448" s="51"/>
      <c r="D448" s="52"/>
    </row>
    <row r="449" spans="1:5" x14ac:dyDescent="0.2">
      <c r="A449" s="47"/>
      <c r="B449" s="25"/>
      <c r="C449" s="51"/>
      <c r="D449" s="52"/>
    </row>
    <row r="450" spans="1:5" ht="12.75" customHeight="1" x14ac:dyDescent="0.2">
      <c r="A450" s="420" t="s">
        <v>355</v>
      </c>
      <c r="B450" s="419" t="s">
        <v>517</v>
      </c>
      <c r="C450" s="419"/>
      <c r="D450" s="419"/>
      <c r="E450" s="420" t="s">
        <v>51</v>
      </c>
    </row>
    <row r="451" spans="1:5" ht="12" customHeight="1" x14ac:dyDescent="0.2">
      <c r="A451" s="420"/>
      <c r="B451" s="419" t="s">
        <v>518</v>
      </c>
      <c r="C451" s="419"/>
      <c r="D451" s="419"/>
      <c r="E451" s="420"/>
    </row>
    <row r="452" spans="1:5" x14ac:dyDescent="0.2">
      <c r="B452" s="24"/>
      <c r="C452" s="52"/>
      <c r="D452" s="52"/>
      <c r="E452" s="53"/>
    </row>
    <row r="453" spans="1:5" x14ac:dyDescent="0.2">
      <c r="B453" s="24"/>
      <c r="C453" s="52"/>
      <c r="D453" s="52"/>
      <c r="E453" s="49" t="s">
        <v>519</v>
      </c>
    </row>
    <row r="454" spans="1:5" x14ac:dyDescent="0.2">
      <c r="A454" s="17" t="str">
        <f t="shared" ref="A454:A474" si="12">CONCATENATE("INDEC-PB - ",B454,C454,D454)</f>
        <v>INDEC-PB - 2811-1</v>
      </c>
      <c r="B454" s="50">
        <v>2811</v>
      </c>
      <c r="C454" s="30" t="s">
        <v>53</v>
      </c>
      <c r="D454" s="17">
        <v>1</v>
      </c>
      <c r="E454" s="37" t="s">
        <v>520</v>
      </c>
    </row>
    <row r="455" spans="1:5" x14ac:dyDescent="0.2">
      <c r="A455" s="17" t="str">
        <f t="shared" si="12"/>
        <v>INDEC-PB - 2710-1</v>
      </c>
      <c r="B455" s="50">
        <v>2710</v>
      </c>
      <c r="C455" s="30" t="s">
        <v>53</v>
      </c>
      <c r="D455" s="17">
        <v>1</v>
      </c>
      <c r="E455" s="37" t="s">
        <v>521</v>
      </c>
    </row>
    <row r="456" spans="1:5" x14ac:dyDescent="0.2">
      <c r="A456" s="17" t="str">
        <f t="shared" si="12"/>
        <v>INDEC-PB - 2922-1</v>
      </c>
      <c r="B456" s="50">
        <v>2922</v>
      </c>
      <c r="C456" s="30" t="s">
        <v>53</v>
      </c>
      <c r="D456" s="17">
        <v>1</v>
      </c>
      <c r="E456" s="37" t="s">
        <v>522</v>
      </c>
    </row>
    <row r="457" spans="1:5" x14ac:dyDescent="0.2">
      <c r="A457" s="17" t="str">
        <f t="shared" si="12"/>
        <v>INDEC-PB - 2691-</v>
      </c>
      <c r="B457" s="50">
        <v>2691</v>
      </c>
      <c r="C457" s="30" t="s">
        <v>53</v>
      </c>
      <c r="E457" s="37" t="s">
        <v>523</v>
      </c>
    </row>
    <row r="458" spans="1:5" x14ac:dyDescent="0.2">
      <c r="A458" s="17" t="str">
        <f t="shared" si="12"/>
        <v>INDEC-PB - 2695-</v>
      </c>
      <c r="B458" s="50">
        <v>2695</v>
      </c>
      <c r="C458" s="30" t="s">
        <v>53</v>
      </c>
      <c r="E458" s="37" t="s">
        <v>524</v>
      </c>
    </row>
    <row r="459" spans="1:5" x14ac:dyDescent="0.2">
      <c r="A459" s="17" t="str">
        <f t="shared" si="12"/>
        <v>INDEC-PB - 3410-2</v>
      </c>
      <c r="B459" s="50">
        <v>3410</v>
      </c>
      <c r="C459" s="30" t="s">
        <v>53</v>
      </c>
      <c r="D459" s="17">
        <v>2</v>
      </c>
      <c r="E459" s="37" t="s">
        <v>525</v>
      </c>
    </row>
    <row r="460" spans="1:5" x14ac:dyDescent="0.2">
      <c r="A460" s="17" t="str">
        <f t="shared" si="12"/>
        <v>INDEC-PB - 2520-1</v>
      </c>
      <c r="B460" s="50">
        <v>2520</v>
      </c>
      <c r="C460" s="30" t="s">
        <v>53</v>
      </c>
      <c r="D460" s="17">
        <v>1</v>
      </c>
      <c r="E460" s="47" t="s">
        <v>526</v>
      </c>
    </row>
    <row r="461" spans="1:5" x14ac:dyDescent="0.2">
      <c r="A461" s="17" t="str">
        <f t="shared" si="12"/>
        <v>INDEC-PB - 2413-3</v>
      </c>
      <c r="B461" s="50">
        <v>2413</v>
      </c>
      <c r="C461" s="30" t="s">
        <v>53</v>
      </c>
      <c r="D461" s="17">
        <v>3</v>
      </c>
      <c r="E461" s="47" t="s">
        <v>527</v>
      </c>
    </row>
    <row r="462" spans="1:5" x14ac:dyDescent="0.2">
      <c r="A462" s="17" t="str">
        <f t="shared" si="12"/>
        <v>INDEC-PB - 2519-1</v>
      </c>
      <c r="B462" s="50">
        <v>2519</v>
      </c>
      <c r="C462" s="30" t="s">
        <v>53</v>
      </c>
      <c r="D462" s="17">
        <v>1</v>
      </c>
      <c r="E462" s="47" t="s">
        <v>528</v>
      </c>
    </row>
    <row r="463" spans="1:5" x14ac:dyDescent="0.2">
      <c r="A463" s="17" t="str">
        <f t="shared" si="12"/>
        <v>INDEC-PB - 2520-3</v>
      </c>
      <c r="B463" s="50">
        <v>2520</v>
      </c>
      <c r="C463" s="30" t="s">
        <v>53</v>
      </c>
      <c r="D463" s="17">
        <v>3</v>
      </c>
      <c r="E463" s="47" t="s">
        <v>529</v>
      </c>
    </row>
    <row r="464" spans="1:5" x14ac:dyDescent="0.2">
      <c r="A464" s="17" t="str">
        <f t="shared" si="12"/>
        <v>INDEC-PB - 2022-1</v>
      </c>
      <c r="B464" s="50">
        <v>2022</v>
      </c>
      <c r="C464" s="30" t="s">
        <v>53</v>
      </c>
      <c r="D464" s="17">
        <v>1</v>
      </c>
      <c r="E464" s="47" t="s">
        <v>530</v>
      </c>
    </row>
    <row r="465" spans="1:5" x14ac:dyDescent="0.2">
      <c r="A465" s="17" t="str">
        <f t="shared" si="12"/>
        <v>INDEC-PB - 2511-1</v>
      </c>
      <c r="B465" s="50">
        <v>2511</v>
      </c>
      <c r="C465" s="30" t="s">
        <v>53</v>
      </c>
      <c r="D465" s="17">
        <v>1</v>
      </c>
      <c r="E465" s="47" t="s">
        <v>531</v>
      </c>
    </row>
    <row r="466" spans="1:5" x14ac:dyDescent="0.2">
      <c r="A466" s="17" t="str">
        <f t="shared" si="12"/>
        <v>INDEC-PB - 2899-</v>
      </c>
      <c r="B466" s="50">
        <v>2899</v>
      </c>
      <c r="C466" s="30" t="s">
        <v>53</v>
      </c>
      <c r="E466" s="47" t="s">
        <v>532</v>
      </c>
    </row>
    <row r="467" spans="1:5" x14ac:dyDescent="0.2">
      <c r="A467" s="17" t="str">
        <f t="shared" si="12"/>
        <v>INDEC-PB - 3110-1</v>
      </c>
      <c r="B467" s="50">
        <v>3110</v>
      </c>
      <c r="C467" s="30" t="s">
        <v>53</v>
      </c>
      <c r="D467" s="17">
        <v>1</v>
      </c>
      <c r="E467" s="47" t="s">
        <v>533</v>
      </c>
    </row>
    <row r="468" spans="1:5" x14ac:dyDescent="0.2">
      <c r="A468" s="17" t="str">
        <f t="shared" si="12"/>
        <v>INDEC-PB - 2320-1</v>
      </c>
      <c r="B468" s="50">
        <v>2320</v>
      </c>
      <c r="C468" s="30" t="s">
        <v>53</v>
      </c>
      <c r="D468" s="17">
        <v>1</v>
      </c>
      <c r="E468" s="47" t="s">
        <v>534</v>
      </c>
    </row>
    <row r="469" spans="1:5" x14ac:dyDescent="0.2">
      <c r="A469" s="17" t="str">
        <f t="shared" si="12"/>
        <v>INDEC-PB - 2924-1</v>
      </c>
      <c r="B469" s="50">
        <v>2924</v>
      </c>
      <c r="C469" s="30" t="s">
        <v>53</v>
      </c>
      <c r="D469" s="17">
        <v>1</v>
      </c>
      <c r="E469" s="47" t="s">
        <v>535</v>
      </c>
    </row>
    <row r="470" spans="1:5" x14ac:dyDescent="0.2">
      <c r="A470" s="17" t="str">
        <f t="shared" si="12"/>
        <v>INDEC-PB - 2692-1</v>
      </c>
      <c r="B470" s="50">
        <v>2692</v>
      </c>
      <c r="C470" s="30" t="s">
        <v>53</v>
      </c>
      <c r="D470" s="17">
        <v>1</v>
      </c>
      <c r="E470" s="47" t="s">
        <v>536</v>
      </c>
    </row>
    <row r="471" spans="1:5" x14ac:dyDescent="0.2">
      <c r="A471" s="17" t="str">
        <f t="shared" si="12"/>
        <v>INDEC-PB - 3410-</v>
      </c>
      <c r="B471" s="50">
        <v>3410</v>
      </c>
      <c r="C471" s="30" t="s">
        <v>53</v>
      </c>
      <c r="E471" s="47" t="s">
        <v>537</v>
      </c>
    </row>
    <row r="472" spans="1:5" x14ac:dyDescent="0.2">
      <c r="A472" s="17" t="str">
        <f t="shared" si="12"/>
        <v>INDEC-PB - 2413-1</v>
      </c>
      <c r="B472" s="50">
        <v>2413</v>
      </c>
      <c r="C472" s="30" t="s">
        <v>53</v>
      </c>
      <c r="D472" s="17">
        <v>1</v>
      </c>
      <c r="E472" s="47" t="s">
        <v>538</v>
      </c>
    </row>
    <row r="473" spans="1:5" x14ac:dyDescent="0.2">
      <c r="A473" s="17" t="str">
        <f t="shared" si="12"/>
        <v>INDEC-PB - 291-</v>
      </c>
      <c r="B473" s="50">
        <v>291</v>
      </c>
      <c r="C473" s="30" t="s">
        <v>53</v>
      </c>
      <c r="E473" s="23" t="s">
        <v>539</v>
      </c>
    </row>
    <row r="474" spans="1:5" x14ac:dyDescent="0.2">
      <c r="A474" s="17" t="str">
        <f t="shared" si="12"/>
        <v>INDEC-PB - 2610-1</v>
      </c>
      <c r="B474" s="50">
        <v>2610</v>
      </c>
      <c r="C474" s="30" t="s">
        <v>53</v>
      </c>
      <c r="D474" s="17">
        <v>1</v>
      </c>
      <c r="E474" s="37" t="s">
        <v>540</v>
      </c>
    </row>
    <row r="475" spans="1:5" x14ac:dyDescent="0.2">
      <c r="A475" s="52"/>
      <c r="B475" s="54"/>
      <c r="C475" s="51"/>
      <c r="E475" s="37"/>
    </row>
    <row r="476" spans="1:5" x14ac:dyDescent="0.2">
      <c r="A476" s="52"/>
      <c r="B476" s="54"/>
      <c r="C476" s="51"/>
      <c r="E476" s="49" t="s">
        <v>496</v>
      </c>
    </row>
    <row r="477" spans="1:5" x14ac:dyDescent="0.2">
      <c r="A477" s="17" t="str">
        <f t="shared" ref="A477:A482" si="13">CONCATENATE("INDEC-PB - ",B477,C477,D477)</f>
        <v>INDEC-PB - 2710-1</v>
      </c>
      <c r="B477" s="55">
        <v>2710</v>
      </c>
      <c r="C477" s="30" t="s">
        <v>53</v>
      </c>
      <c r="D477" s="55">
        <v>1</v>
      </c>
      <c r="E477" s="23" t="s">
        <v>541</v>
      </c>
    </row>
    <row r="478" spans="1:5" x14ac:dyDescent="0.2">
      <c r="A478" s="17" t="str">
        <f t="shared" si="13"/>
        <v>INDEC-PB - 2720-1</v>
      </c>
      <c r="B478" s="55">
        <v>2720</v>
      </c>
      <c r="C478" s="30" t="s">
        <v>53</v>
      </c>
      <c r="D478" s="55">
        <v>1</v>
      </c>
      <c r="E478" s="37" t="s">
        <v>542</v>
      </c>
    </row>
    <row r="479" spans="1:5" x14ac:dyDescent="0.2">
      <c r="A479" s="17" t="str">
        <f t="shared" si="13"/>
        <v>INDEC-PB - 2922-1</v>
      </c>
      <c r="B479" s="52">
        <v>2922</v>
      </c>
      <c r="C479" s="30" t="s">
        <v>53</v>
      </c>
      <c r="D479" s="52">
        <v>1</v>
      </c>
      <c r="E479" s="37" t="s">
        <v>543</v>
      </c>
    </row>
    <row r="480" spans="1:5" x14ac:dyDescent="0.2">
      <c r="A480" s="17" t="str">
        <f t="shared" si="13"/>
        <v>INDEC-PB - 2913-1</v>
      </c>
      <c r="B480" s="52">
        <v>2913</v>
      </c>
      <c r="C480" s="30" t="s">
        <v>53</v>
      </c>
      <c r="D480" s="52">
        <v>1</v>
      </c>
      <c r="E480" s="37" t="s">
        <v>544</v>
      </c>
    </row>
    <row r="481" spans="1:7" x14ac:dyDescent="0.2">
      <c r="A481" s="17" t="str">
        <f t="shared" si="13"/>
        <v>INDEC-PB - 2413-1</v>
      </c>
      <c r="B481" s="52">
        <v>2413</v>
      </c>
      <c r="C481" s="30" t="s">
        <v>53</v>
      </c>
      <c r="D481" s="52">
        <v>1</v>
      </c>
      <c r="E481" s="37" t="s">
        <v>545</v>
      </c>
    </row>
    <row r="482" spans="1:7" x14ac:dyDescent="0.2">
      <c r="A482" s="17" t="str">
        <f t="shared" si="13"/>
        <v>INDEC-PB - 2411-1</v>
      </c>
      <c r="B482" s="52">
        <v>2411</v>
      </c>
      <c r="C482" s="30" t="s">
        <v>53</v>
      </c>
      <c r="D482" s="52">
        <v>1</v>
      </c>
      <c r="E482" s="37" t="s">
        <v>546</v>
      </c>
    </row>
    <row r="485" spans="1:7" x14ac:dyDescent="0.2">
      <c r="A485" s="56"/>
      <c r="B485" s="15" t="s">
        <v>582</v>
      </c>
      <c r="C485" s="56"/>
      <c r="D485" s="57"/>
    </row>
    <row r="487" spans="1:7" ht="11.25" customHeight="1" x14ac:dyDescent="0.2">
      <c r="A487" s="43"/>
      <c r="B487" s="419" t="s">
        <v>269</v>
      </c>
      <c r="C487" s="43"/>
      <c r="D487" s="43"/>
      <c r="E487" s="419" t="s">
        <v>270</v>
      </c>
      <c r="F487" s="419" t="s">
        <v>271</v>
      </c>
      <c r="G487" s="419" t="s">
        <v>272</v>
      </c>
    </row>
    <row r="488" spans="1:7" x14ac:dyDescent="0.2">
      <c r="A488" s="43"/>
      <c r="B488" s="419"/>
      <c r="C488" s="43"/>
      <c r="D488" s="43"/>
      <c r="E488" s="419"/>
      <c r="F488" s="419" t="s">
        <v>273</v>
      </c>
      <c r="G488" s="419"/>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274</v>
      </c>
      <c r="C490" s="33"/>
      <c r="D490" s="33"/>
      <c r="E490" s="30" t="s">
        <v>275</v>
      </c>
      <c r="F490" s="33" t="s">
        <v>276</v>
      </c>
      <c r="G490" s="30" t="s">
        <v>277</v>
      </c>
    </row>
    <row r="491" spans="1:7" x14ac:dyDescent="0.2">
      <c r="A491" s="33" t="str">
        <f t="shared" si="14"/>
        <v>INDEC-DCTO - Inciso b)</v>
      </c>
      <c r="B491" s="33" t="s">
        <v>278</v>
      </c>
      <c r="C491" s="33"/>
      <c r="D491" s="33"/>
      <c r="E491" s="30" t="s">
        <v>279</v>
      </c>
      <c r="F491" s="33" t="s">
        <v>280</v>
      </c>
      <c r="G491" s="30" t="s">
        <v>281</v>
      </c>
    </row>
    <row r="492" spans="1:7" x14ac:dyDescent="0.2">
      <c r="A492" s="33" t="str">
        <f t="shared" si="14"/>
        <v>INDEC-DCTO - Inciso d)</v>
      </c>
      <c r="B492" s="33" t="s">
        <v>282</v>
      </c>
      <c r="C492" s="33"/>
      <c r="D492" s="33"/>
      <c r="E492" s="30" t="s">
        <v>283</v>
      </c>
      <c r="F492" s="33" t="s">
        <v>280</v>
      </c>
      <c r="G492" s="30" t="s">
        <v>284</v>
      </c>
    </row>
    <row r="493" spans="1:7" x14ac:dyDescent="0.2">
      <c r="A493" s="33" t="str">
        <f t="shared" si="14"/>
        <v>INDEC-DCTO - Inciso f)</v>
      </c>
      <c r="B493" s="33" t="s">
        <v>285</v>
      </c>
      <c r="C493" s="33"/>
      <c r="D493" s="33"/>
      <c r="E493" s="30" t="s">
        <v>286</v>
      </c>
      <c r="F493" s="33" t="s">
        <v>287</v>
      </c>
      <c r="G493" s="30" t="s">
        <v>288</v>
      </c>
    </row>
    <row r="494" spans="1:7" x14ac:dyDescent="0.2">
      <c r="A494" s="33" t="str">
        <f t="shared" si="14"/>
        <v>INDEC-DCTO - Inciso g)</v>
      </c>
      <c r="B494" s="33" t="s">
        <v>289</v>
      </c>
      <c r="C494" s="33"/>
      <c r="D494" s="33"/>
      <c r="E494" s="30" t="s">
        <v>290</v>
      </c>
      <c r="F494" s="33" t="s">
        <v>280</v>
      </c>
      <c r="G494" s="30" t="s">
        <v>291</v>
      </c>
    </row>
    <row r="495" spans="1:7" x14ac:dyDescent="0.2">
      <c r="A495" s="33" t="str">
        <f t="shared" si="14"/>
        <v>INDEC-DCTO - Inciso h)</v>
      </c>
      <c r="B495" s="33" t="s">
        <v>292</v>
      </c>
      <c r="C495" s="33"/>
      <c r="D495" s="33"/>
      <c r="E495" s="30" t="s">
        <v>293</v>
      </c>
      <c r="F495" s="33" t="s">
        <v>294</v>
      </c>
      <c r="G495" s="30" t="s">
        <v>295</v>
      </c>
    </row>
    <row r="496" spans="1:7" x14ac:dyDescent="0.2">
      <c r="A496" s="33" t="str">
        <f t="shared" si="14"/>
        <v>INDEC-DCTO - Inciso p)</v>
      </c>
      <c r="B496" s="33" t="s">
        <v>296</v>
      </c>
      <c r="C496" s="33"/>
      <c r="D496" s="33"/>
      <c r="E496" s="30" t="s">
        <v>297</v>
      </c>
      <c r="F496" s="33" t="s">
        <v>276</v>
      </c>
      <c r="G496" s="30" t="s">
        <v>298</v>
      </c>
    </row>
    <row r="497" spans="1:7" x14ac:dyDescent="0.2">
      <c r="A497" s="33" t="str">
        <f t="shared" si="14"/>
        <v>INDEC-DCTO - Inciso r)</v>
      </c>
      <c r="B497" s="33" t="s">
        <v>299</v>
      </c>
      <c r="C497" s="33"/>
      <c r="D497" s="33"/>
      <c r="E497" s="30" t="s">
        <v>300</v>
      </c>
      <c r="F497" s="33" t="s">
        <v>280</v>
      </c>
      <c r="G497" s="30" t="s">
        <v>301</v>
      </c>
    </row>
    <row r="498" spans="1:7" x14ac:dyDescent="0.2">
      <c r="A498" s="33" t="str">
        <f t="shared" si="14"/>
        <v>INDEC-DCTO - Inciso s)</v>
      </c>
      <c r="B498" s="33" t="s">
        <v>302</v>
      </c>
      <c r="C498" s="33"/>
      <c r="D498" s="33"/>
      <c r="E498" s="30" t="s">
        <v>303</v>
      </c>
      <c r="F498" s="33" t="s">
        <v>294</v>
      </c>
      <c r="G498" s="30" t="s">
        <v>173</v>
      </c>
    </row>
    <row r="499" spans="1:7" x14ac:dyDescent="0.2">
      <c r="A499" s="33" t="str">
        <f t="shared" si="14"/>
        <v>INDEC-DCTO - Inciso u)</v>
      </c>
      <c r="B499" s="33" t="s">
        <v>304</v>
      </c>
      <c r="C499" s="33"/>
      <c r="D499" s="33"/>
      <c r="E499" s="30" t="s">
        <v>305</v>
      </c>
      <c r="F499" s="33">
        <v>4324041</v>
      </c>
      <c r="G499" s="30" t="s">
        <v>196</v>
      </c>
    </row>
    <row r="500" spans="1:7" x14ac:dyDescent="0.2">
      <c r="A500" s="33" t="str">
        <f t="shared" si="14"/>
        <v>INDEC-DCTO - Inciso v)</v>
      </c>
      <c r="B500" s="33" t="s">
        <v>306</v>
      </c>
      <c r="C500" s="33"/>
      <c r="D500" s="33"/>
      <c r="E500" s="30" t="s">
        <v>307</v>
      </c>
      <c r="F500" s="33">
        <v>4322032</v>
      </c>
      <c r="G500" s="30" t="s">
        <v>141</v>
      </c>
    </row>
    <row r="501" spans="1:7" x14ac:dyDescent="0.2">
      <c r="A501" s="33"/>
      <c r="B501" s="33"/>
      <c r="C501" s="33"/>
      <c r="D501" s="33"/>
      <c r="E501" s="30"/>
      <c r="F501" s="33"/>
      <c r="G501" s="30"/>
    </row>
    <row r="502" spans="1:7" x14ac:dyDescent="0.2">
      <c r="A502" s="33" t="str">
        <f>CONCATENATE("INDEC-DCTO - Inciso ",B502)</f>
        <v>INDEC-DCTO - Inciso c)</v>
      </c>
      <c r="B502" s="33" t="s">
        <v>308</v>
      </c>
      <c r="C502" s="33"/>
      <c r="D502" s="33"/>
      <c r="E502" s="30" t="s">
        <v>309</v>
      </c>
      <c r="F502" s="33"/>
      <c r="G502" s="30" t="s">
        <v>583</v>
      </c>
    </row>
    <row r="503" spans="1:7" x14ac:dyDescent="0.2">
      <c r="A503" s="33" t="str">
        <f>CONCATENATE("INDEC-DCTO - Inciso ",B503)</f>
        <v>INDEC-DCTO - Inciso m)</v>
      </c>
      <c r="B503" s="33" t="s">
        <v>310</v>
      </c>
      <c r="C503" s="33"/>
      <c r="D503" s="33"/>
      <c r="E503" s="30" t="s">
        <v>311</v>
      </c>
      <c r="F503" s="33"/>
      <c r="G503" s="30" t="s">
        <v>584</v>
      </c>
    </row>
    <row r="504" spans="1:7" x14ac:dyDescent="0.2">
      <c r="A504" s="33" t="str">
        <f>CONCATENATE("INDEC-DCTO - Inciso ",B504)</f>
        <v>INDEC-DCTO - Inciso n)</v>
      </c>
      <c r="B504" s="33" t="s">
        <v>312</v>
      </c>
      <c r="C504" s="33"/>
      <c r="D504" s="33"/>
      <c r="E504" s="30" t="s">
        <v>313</v>
      </c>
      <c r="F504" s="33"/>
      <c r="G504" s="30" t="s">
        <v>585</v>
      </c>
    </row>
    <row r="505" spans="1:7" x14ac:dyDescent="0.2">
      <c r="A505" s="33" t="str">
        <f>CONCATENATE("INDEC-DCTO - Inciso ",B505)</f>
        <v>INDEC-DCTO - Inciso q)</v>
      </c>
      <c r="B505" s="33" t="s">
        <v>314</v>
      </c>
      <c r="C505" s="33"/>
      <c r="D505" s="33"/>
      <c r="E505" s="30" t="s">
        <v>315</v>
      </c>
      <c r="F505" s="33"/>
      <c r="G505" s="30" t="s">
        <v>586</v>
      </c>
    </row>
    <row r="508" spans="1:7" x14ac:dyDescent="0.2">
      <c r="B508" s="15" t="s">
        <v>587</v>
      </c>
    </row>
    <row r="511" spans="1:7" ht="11.25" customHeight="1" x14ac:dyDescent="0.2">
      <c r="A511" s="43"/>
      <c r="B511" s="419" t="s">
        <v>269</v>
      </c>
      <c r="C511" s="43"/>
      <c r="D511" s="43"/>
      <c r="E511" s="419" t="s">
        <v>270</v>
      </c>
      <c r="F511" s="419" t="s">
        <v>271</v>
      </c>
      <c r="G511" s="419" t="s">
        <v>272</v>
      </c>
    </row>
    <row r="512" spans="1:7" x14ac:dyDescent="0.2">
      <c r="A512" s="43"/>
      <c r="B512" s="419"/>
      <c r="C512" s="43"/>
      <c r="D512" s="43"/>
      <c r="E512" s="419"/>
      <c r="F512" s="419" t="s">
        <v>273</v>
      </c>
      <c r="G512" s="419"/>
    </row>
    <row r="513" spans="1:7" x14ac:dyDescent="0.2">
      <c r="A513" s="37"/>
      <c r="B513" s="37"/>
      <c r="C513" s="37"/>
      <c r="D513" s="38"/>
      <c r="E513" s="37"/>
      <c r="F513" s="37"/>
      <c r="G513" s="37"/>
    </row>
    <row r="514" spans="1:7" x14ac:dyDescent="0.2">
      <c r="A514" s="37"/>
      <c r="B514" s="37"/>
      <c r="C514" s="37"/>
      <c r="D514" s="38"/>
      <c r="E514" s="25" t="s">
        <v>519</v>
      </c>
      <c r="F514" s="37"/>
      <c r="G514" s="37"/>
    </row>
    <row r="515" spans="1:7" x14ac:dyDescent="0.2">
      <c r="A515" s="33" t="str">
        <f>CONCATENATE("INDEC-DCTO - Inciso ",B515)</f>
        <v>INDEC-DCTO - Inciso e)</v>
      </c>
      <c r="B515" s="17" t="s">
        <v>576</v>
      </c>
      <c r="C515" s="38"/>
      <c r="D515" s="38"/>
      <c r="E515" s="37" t="s">
        <v>558</v>
      </c>
      <c r="F515" s="38" t="s">
        <v>559</v>
      </c>
      <c r="G515" s="37" t="s">
        <v>560</v>
      </c>
    </row>
    <row r="516" spans="1:7" x14ac:dyDescent="0.2">
      <c r="A516" s="33" t="str">
        <f>CONCATENATE("INDEC-DCTO - Inciso ",B516)</f>
        <v>INDEC-DCTO - Inciso i)</v>
      </c>
      <c r="B516" s="17" t="s">
        <v>577</v>
      </c>
      <c r="C516" s="38"/>
      <c r="D516" s="38"/>
      <c r="E516" s="37" t="s">
        <v>561</v>
      </c>
      <c r="F516" s="38" t="s">
        <v>562</v>
      </c>
      <c r="G516" s="37" t="s">
        <v>563</v>
      </c>
    </row>
    <row r="517" spans="1:7" x14ac:dyDescent="0.2">
      <c r="A517" s="33" t="str">
        <f>CONCATENATE("INDEC-DCTO - Inciso ",B517)</f>
        <v>INDEC-DCTO - Inciso k)</v>
      </c>
      <c r="B517" s="17" t="s">
        <v>578</v>
      </c>
      <c r="C517" s="38"/>
      <c r="D517" s="38"/>
      <c r="E517" s="37" t="s">
        <v>564</v>
      </c>
      <c r="F517" s="38" t="s">
        <v>565</v>
      </c>
      <c r="G517" s="37" t="s">
        <v>566</v>
      </c>
    </row>
    <row r="518" spans="1:7" x14ac:dyDescent="0.2">
      <c r="A518" s="33" t="str">
        <f>CONCATENATE("INDEC-DCTO - Inciso ",B518)</f>
        <v>INDEC-DCTO - Inciso t)</v>
      </c>
      <c r="B518" s="17" t="s">
        <v>579</v>
      </c>
      <c r="C518" s="38"/>
      <c r="D518" s="38"/>
      <c r="E518" s="37" t="s">
        <v>567</v>
      </c>
      <c r="F518" s="38" t="s">
        <v>568</v>
      </c>
      <c r="G518" s="37" t="s">
        <v>569</v>
      </c>
    </row>
    <row r="519" spans="1:7" x14ac:dyDescent="0.2">
      <c r="A519" s="33" t="str">
        <f>CONCATENATE("INDEC-DCTO - Inciso ",B519)</f>
        <v>INDEC-DCTO - Inciso w)</v>
      </c>
      <c r="B519" s="17" t="s">
        <v>580</v>
      </c>
      <c r="C519" s="38"/>
      <c r="D519" s="38"/>
      <c r="E519" s="37" t="s">
        <v>570</v>
      </c>
      <c r="F519" s="38" t="s">
        <v>571</v>
      </c>
      <c r="G519" s="37" t="s">
        <v>572</v>
      </c>
    </row>
    <row r="520" spans="1:7" x14ac:dyDescent="0.2">
      <c r="A520" s="37"/>
      <c r="B520" s="17"/>
      <c r="C520" s="37"/>
      <c r="D520" s="38"/>
      <c r="E520" s="37"/>
      <c r="F520" s="38"/>
      <c r="G520" s="37"/>
    </row>
    <row r="521" spans="1:7" x14ac:dyDescent="0.2">
      <c r="A521" s="37"/>
      <c r="B521" s="17"/>
      <c r="C521" s="37"/>
      <c r="D521" s="38"/>
      <c r="E521" s="25" t="s">
        <v>496</v>
      </c>
      <c r="F521" s="38"/>
      <c r="G521" s="37"/>
    </row>
    <row r="522" spans="1:7" x14ac:dyDescent="0.2">
      <c r="A522" s="33" t="str">
        <f>CONCATENATE("INDEC-DCTO - Inciso ",B522)</f>
        <v>INDEC-DCTO - Inciso j)</v>
      </c>
      <c r="B522" s="17" t="s">
        <v>581</v>
      </c>
      <c r="C522" s="38"/>
      <c r="D522" s="38"/>
      <c r="E522" s="37" t="s">
        <v>573</v>
      </c>
      <c r="F522" s="38" t="s">
        <v>574</v>
      </c>
      <c r="G522" s="37" t="s">
        <v>575</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316</v>
      </c>
      <c r="C528" s="28"/>
      <c r="D528" s="29"/>
    </row>
    <row r="529" spans="1:5" x14ac:dyDescent="0.2">
      <c r="A529" s="30"/>
      <c r="B529" s="30"/>
      <c r="C529" s="30"/>
      <c r="D529" s="33"/>
    </row>
    <row r="530" spans="1:5" x14ac:dyDescent="0.2">
      <c r="A530" s="420" t="s">
        <v>355</v>
      </c>
      <c r="B530" s="419" t="s">
        <v>50</v>
      </c>
      <c r="C530" s="419"/>
      <c r="D530" s="419"/>
      <c r="E530" s="420" t="s">
        <v>51</v>
      </c>
    </row>
    <row r="531" spans="1:5" x14ac:dyDescent="0.2">
      <c r="A531" s="420"/>
      <c r="B531" s="419" t="s">
        <v>52</v>
      </c>
      <c r="C531" s="419"/>
      <c r="D531" s="419"/>
      <c r="E531" s="420"/>
    </row>
    <row r="532" spans="1:5" x14ac:dyDescent="0.2">
      <c r="A532" s="17" t="str">
        <f t="shared" ref="A532:A553" si="15">CONCATENATE("INDEC-GG ",B532,C532,D532)</f>
        <v>INDEC-GG 18000-1</v>
      </c>
      <c r="B532" s="36">
        <v>18000</v>
      </c>
      <c r="C532" s="36" t="s">
        <v>53</v>
      </c>
      <c r="D532" s="33">
        <v>1</v>
      </c>
      <c r="E532" s="36" t="s">
        <v>317</v>
      </c>
    </row>
    <row r="533" spans="1:5" x14ac:dyDescent="0.2">
      <c r="A533" s="17" t="str">
        <f t="shared" si="15"/>
        <v>INDEC-GG 83107-1</v>
      </c>
      <c r="B533" s="36">
        <v>83107</v>
      </c>
      <c r="C533" s="36" t="s">
        <v>53</v>
      </c>
      <c r="D533" s="33">
        <v>1</v>
      </c>
      <c r="E533" s="36" t="s">
        <v>318</v>
      </c>
    </row>
    <row r="534" spans="1:5" x14ac:dyDescent="0.2">
      <c r="A534" s="17" t="str">
        <f t="shared" si="15"/>
        <v>INDEC-GG 71240-11</v>
      </c>
      <c r="B534" s="36">
        <v>71240</v>
      </c>
      <c r="C534" s="36" t="s">
        <v>53</v>
      </c>
      <c r="D534" s="33">
        <v>11</v>
      </c>
      <c r="E534" s="32" t="s">
        <v>319</v>
      </c>
    </row>
    <row r="535" spans="1:5" x14ac:dyDescent="0.2">
      <c r="A535" s="17" t="str">
        <f t="shared" si="15"/>
        <v>INDEC-GG 71233-11</v>
      </c>
      <c r="B535" s="36">
        <v>71233</v>
      </c>
      <c r="C535" s="36" t="s">
        <v>53</v>
      </c>
      <c r="D535" s="33">
        <v>11</v>
      </c>
      <c r="E535" s="32" t="s">
        <v>320</v>
      </c>
    </row>
    <row r="536" spans="1:5" x14ac:dyDescent="0.2">
      <c r="A536" s="17" t="str">
        <f t="shared" si="15"/>
        <v>INDEC-GG 51800-11</v>
      </c>
      <c r="B536" s="36">
        <v>51800</v>
      </c>
      <c r="C536" s="36" t="s">
        <v>53</v>
      </c>
      <c r="D536" s="33">
        <v>11</v>
      </c>
      <c r="E536" s="32" t="s">
        <v>321</v>
      </c>
    </row>
    <row r="537" spans="1:5" x14ac:dyDescent="0.2">
      <c r="A537" s="17" t="str">
        <f t="shared" si="15"/>
        <v>INDEC-GG 51800-21</v>
      </c>
      <c r="B537" s="36">
        <v>51800</v>
      </c>
      <c r="C537" s="36" t="s">
        <v>53</v>
      </c>
      <c r="D537" s="33">
        <v>21</v>
      </c>
      <c r="E537" s="36" t="s">
        <v>322</v>
      </c>
    </row>
    <row r="538" spans="1:5" x14ac:dyDescent="0.2">
      <c r="A538" s="17" t="str">
        <f t="shared" si="15"/>
        <v>INDEC-GG 74110-11</v>
      </c>
      <c r="B538" s="36">
        <v>74110</v>
      </c>
      <c r="C538" s="36" t="s">
        <v>53</v>
      </c>
      <c r="D538" s="33">
        <v>11</v>
      </c>
      <c r="E538" s="32" t="s">
        <v>323</v>
      </c>
    </row>
    <row r="539" spans="1:5" x14ac:dyDescent="0.2">
      <c r="A539" s="17" t="str">
        <f t="shared" si="15"/>
        <v>INDEC-GG 51560-31</v>
      </c>
      <c r="B539" s="36">
        <v>51560</v>
      </c>
      <c r="C539" s="36" t="s">
        <v>53</v>
      </c>
      <c r="D539" s="33">
        <v>31</v>
      </c>
      <c r="E539" s="36" t="s">
        <v>324</v>
      </c>
    </row>
    <row r="540" spans="1:5" x14ac:dyDescent="0.2">
      <c r="A540" s="17" t="str">
        <f t="shared" si="15"/>
        <v>INDEC-GG 53111-1</v>
      </c>
      <c r="B540" s="36">
        <v>53111</v>
      </c>
      <c r="C540" s="36" t="s">
        <v>53</v>
      </c>
      <c r="D540" s="33">
        <v>1</v>
      </c>
      <c r="E540" s="32" t="s">
        <v>325</v>
      </c>
    </row>
    <row r="541" spans="1:5" x14ac:dyDescent="0.2">
      <c r="A541" s="17" t="str">
        <f t="shared" si="15"/>
        <v>INDEC-GG 54400-1</v>
      </c>
      <c r="B541" s="36">
        <v>54400</v>
      </c>
      <c r="C541" s="36" t="s">
        <v>53</v>
      </c>
      <c r="D541" s="33">
        <v>1</v>
      </c>
      <c r="E541" s="32" t="s">
        <v>326</v>
      </c>
    </row>
    <row r="542" spans="1:5" x14ac:dyDescent="0.2">
      <c r="A542" s="17" t="str">
        <f t="shared" si="15"/>
        <v>INDEC-GG 18000-21</v>
      </c>
      <c r="B542" s="36">
        <v>18000</v>
      </c>
      <c r="C542" s="36" t="s">
        <v>53</v>
      </c>
      <c r="D542" s="33">
        <v>21</v>
      </c>
      <c r="E542" s="32" t="s">
        <v>327</v>
      </c>
    </row>
    <row r="543" spans="1:5" x14ac:dyDescent="0.2">
      <c r="A543" s="17" t="str">
        <f t="shared" si="15"/>
        <v>INDEC-GG 18000-22</v>
      </c>
      <c r="B543" s="36">
        <v>18000</v>
      </c>
      <c r="C543" s="36" t="s">
        <v>53</v>
      </c>
      <c r="D543" s="33">
        <v>22</v>
      </c>
      <c r="E543" s="32" t="s">
        <v>328</v>
      </c>
    </row>
    <row r="544" spans="1:5" x14ac:dyDescent="0.2">
      <c r="A544" s="17" t="str">
        <f t="shared" si="15"/>
        <v>INDEC-GG 88700-2</v>
      </c>
      <c r="B544" s="36">
        <v>88700</v>
      </c>
      <c r="C544" s="36" t="s">
        <v>53</v>
      </c>
      <c r="D544" s="33">
        <v>2</v>
      </c>
      <c r="E544" s="32" t="s">
        <v>329</v>
      </c>
    </row>
    <row r="545" spans="1:5" x14ac:dyDescent="0.2">
      <c r="A545" s="17" t="str">
        <f t="shared" si="15"/>
        <v>INDEC-GG 88700-31</v>
      </c>
      <c r="B545" s="36">
        <v>88700</v>
      </c>
      <c r="C545" s="36" t="s">
        <v>53</v>
      </c>
      <c r="D545" s="33">
        <v>31</v>
      </c>
      <c r="E545" s="36" t="s">
        <v>330</v>
      </c>
    </row>
    <row r="546" spans="1:5" x14ac:dyDescent="0.2">
      <c r="A546" s="17" t="str">
        <f t="shared" si="15"/>
        <v>INDEC-GG DEP-EQ</v>
      </c>
      <c r="B546" s="36" t="s">
        <v>1162</v>
      </c>
      <c r="C546" s="36"/>
      <c r="D546" s="33"/>
      <c r="E546" s="36" t="s">
        <v>331</v>
      </c>
    </row>
    <row r="547" spans="1:5" x14ac:dyDescent="0.2">
      <c r="A547" s="17" t="str">
        <f t="shared" si="15"/>
        <v>INDEC-GG 88700-1</v>
      </c>
      <c r="B547" s="36">
        <v>88700</v>
      </c>
      <c r="C547" s="36" t="s">
        <v>53</v>
      </c>
      <c r="D547" s="33">
        <v>1</v>
      </c>
      <c r="E547" s="36" t="s">
        <v>332</v>
      </c>
    </row>
    <row r="548" spans="1:5" x14ac:dyDescent="0.2">
      <c r="A548" s="17" t="str">
        <f t="shared" si="15"/>
        <v>INDEC-GG 31210-11</v>
      </c>
      <c r="B548" s="36">
        <v>31210</v>
      </c>
      <c r="C548" s="36" t="s">
        <v>53</v>
      </c>
      <c r="D548" s="33">
        <v>11</v>
      </c>
      <c r="E548" s="36" t="s">
        <v>333</v>
      </c>
    </row>
    <row r="549" spans="1:5" x14ac:dyDescent="0.2">
      <c r="A549" s="17" t="str">
        <f t="shared" si="15"/>
        <v>INDEC-GG 81295-1</v>
      </c>
      <c r="B549" s="36">
        <v>81295</v>
      </c>
      <c r="C549" s="36" t="s">
        <v>53</v>
      </c>
      <c r="D549" s="33">
        <v>1</v>
      </c>
      <c r="E549" s="36" t="s">
        <v>334</v>
      </c>
    </row>
    <row r="550" spans="1:5" x14ac:dyDescent="0.2">
      <c r="A550" s="17" t="str">
        <f t="shared" si="15"/>
        <v>INDEC-GG 81297-1</v>
      </c>
      <c r="B550" s="36">
        <v>81297</v>
      </c>
      <c r="C550" s="36" t="s">
        <v>53</v>
      </c>
      <c r="D550" s="33">
        <v>1</v>
      </c>
      <c r="E550" s="32" t="s">
        <v>335</v>
      </c>
    </row>
    <row r="551" spans="1:5" x14ac:dyDescent="0.2">
      <c r="A551" s="17" t="str">
        <f t="shared" si="15"/>
        <v>INDEC-GG 51560-21</v>
      </c>
      <c r="B551" s="36">
        <v>51560</v>
      </c>
      <c r="C551" s="36" t="s">
        <v>53</v>
      </c>
      <c r="D551" s="33">
        <v>21</v>
      </c>
      <c r="E551" s="36" t="s">
        <v>336</v>
      </c>
    </row>
    <row r="552" spans="1:5" x14ac:dyDescent="0.2">
      <c r="A552" s="17" t="str">
        <f t="shared" si="15"/>
        <v>INDEC-GG 31100-11</v>
      </c>
      <c r="B552" s="36">
        <v>31100</v>
      </c>
      <c r="C552" s="36" t="s">
        <v>53</v>
      </c>
      <c r="D552" s="33">
        <v>11</v>
      </c>
      <c r="E552" s="36" t="s">
        <v>337</v>
      </c>
    </row>
    <row r="553" spans="1:5" x14ac:dyDescent="0.2">
      <c r="A553" s="17" t="str">
        <f t="shared" si="15"/>
        <v>INDEC-GG 53211-11</v>
      </c>
      <c r="B553" s="36">
        <v>53211</v>
      </c>
      <c r="C553" s="36" t="s">
        <v>53</v>
      </c>
      <c r="D553" s="33">
        <v>11</v>
      </c>
      <c r="E553" s="32" t="s">
        <v>338</v>
      </c>
    </row>
    <row r="556" spans="1:5" x14ac:dyDescent="0.2">
      <c r="B556" s="15" t="s">
        <v>736</v>
      </c>
    </row>
    <row r="557" spans="1:5" x14ac:dyDescent="0.2">
      <c r="B557" s="15" t="s">
        <v>737</v>
      </c>
    </row>
    <row r="559" spans="1:5" x14ac:dyDescent="0.2">
      <c r="A559" s="17" t="str">
        <f t="shared" ref="A559:A590" si="16">CONCATENATE("DNV-T I - ",B559)</f>
        <v>DNV-T I - 1</v>
      </c>
      <c r="B559" s="19">
        <v>1</v>
      </c>
      <c r="E559" s="19" t="s">
        <v>275</v>
      </c>
    </row>
    <row r="560" spans="1:5" x14ac:dyDescent="0.2">
      <c r="A560" s="17" t="str">
        <f t="shared" si="16"/>
        <v>DNV-T I - 2</v>
      </c>
      <c r="B560" s="19">
        <v>2</v>
      </c>
      <c r="E560" s="19" t="s">
        <v>738</v>
      </c>
    </row>
    <row r="561" spans="1:5" x14ac:dyDescent="0.2">
      <c r="A561" s="17" t="str">
        <f t="shared" si="16"/>
        <v>DNV-T I - 3</v>
      </c>
      <c r="B561" s="19">
        <v>3</v>
      </c>
      <c r="E561" s="19" t="s">
        <v>739</v>
      </c>
    </row>
    <row r="562" spans="1:5" x14ac:dyDescent="0.2">
      <c r="A562" s="17" t="str">
        <f t="shared" si="16"/>
        <v>DNV-T I - 4</v>
      </c>
      <c r="B562" s="19">
        <v>4</v>
      </c>
      <c r="E562" s="19" t="s">
        <v>740</v>
      </c>
    </row>
    <row r="563" spans="1:5" x14ac:dyDescent="0.2">
      <c r="A563" s="17" t="str">
        <f t="shared" si="16"/>
        <v>DNV-T I - 5</v>
      </c>
      <c r="B563" s="19">
        <v>5</v>
      </c>
      <c r="E563" s="19" t="s">
        <v>741</v>
      </c>
    </row>
    <row r="564" spans="1:5" x14ac:dyDescent="0.2">
      <c r="A564" s="17" t="str">
        <f t="shared" si="16"/>
        <v>DNV-T I - 6</v>
      </c>
      <c r="B564" s="19">
        <v>6</v>
      </c>
      <c r="E564" s="19" t="s">
        <v>742</v>
      </c>
    </row>
    <row r="565" spans="1:5" x14ac:dyDescent="0.2">
      <c r="A565" s="17" t="str">
        <f t="shared" si="16"/>
        <v>DNV-T I - 7</v>
      </c>
      <c r="B565" s="19">
        <v>7</v>
      </c>
      <c r="E565" s="19" t="s">
        <v>743</v>
      </c>
    </row>
    <row r="566" spans="1:5" x14ac:dyDescent="0.2">
      <c r="A566" s="17" t="str">
        <f t="shared" si="16"/>
        <v>DNV-T I - 8</v>
      </c>
      <c r="B566" s="19">
        <v>8</v>
      </c>
      <c r="E566" s="19" t="s">
        <v>744</v>
      </c>
    </row>
    <row r="567" spans="1:5" x14ac:dyDescent="0.2">
      <c r="A567" s="17" t="str">
        <f t="shared" si="16"/>
        <v>DNV-T I - 9</v>
      </c>
      <c r="B567" s="19">
        <v>9</v>
      </c>
      <c r="E567" s="19" t="s">
        <v>745</v>
      </c>
    </row>
    <row r="568" spans="1:5" x14ac:dyDescent="0.2">
      <c r="A568" s="17" t="str">
        <f t="shared" si="16"/>
        <v>DNV-T I - 10</v>
      </c>
      <c r="B568" s="19">
        <v>10</v>
      </c>
      <c r="E568" s="19" t="s">
        <v>746</v>
      </c>
    </row>
    <row r="569" spans="1:5" x14ac:dyDescent="0.2">
      <c r="A569" s="17" t="str">
        <f t="shared" si="16"/>
        <v>DNV-T I - 11</v>
      </c>
      <c r="B569" s="19">
        <v>11</v>
      </c>
      <c r="E569" s="19" t="s">
        <v>747</v>
      </c>
    </row>
    <row r="570" spans="1:5" x14ac:dyDescent="0.2">
      <c r="A570" s="17" t="str">
        <f t="shared" si="16"/>
        <v>DNV-T I - 12</v>
      </c>
      <c r="B570" s="19">
        <v>12</v>
      </c>
      <c r="E570" s="19" t="s">
        <v>748</v>
      </c>
    </row>
    <row r="571" spans="1:5" x14ac:dyDescent="0.2">
      <c r="A571" s="17" t="str">
        <f t="shared" si="16"/>
        <v>DNV-T I - 13</v>
      </c>
      <c r="B571" s="19">
        <v>13</v>
      </c>
      <c r="E571" s="19" t="s">
        <v>749</v>
      </c>
    </row>
    <row r="572" spans="1:5" x14ac:dyDescent="0.2">
      <c r="A572" s="17" t="str">
        <f t="shared" si="16"/>
        <v>DNV-T I - 14</v>
      </c>
      <c r="B572" s="19">
        <v>14</v>
      </c>
      <c r="E572" s="19" t="s">
        <v>750</v>
      </c>
    </row>
    <row r="573" spans="1:5" x14ac:dyDescent="0.2">
      <c r="A573" s="17" t="str">
        <f t="shared" si="16"/>
        <v>DNV-T I - 15</v>
      </c>
      <c r="B573" s="19">
        <v>15</v>
      </c>
      <c r="E573" s="19" t="s">
        <v>751</v>
      </c>
    </row>
    <row r="574" spans="1:5" x14ac:dyDescent="0.2">
      <c r="A574" s="17" t="str">
        <f t="shared" si="16"/>
        <v>DNV-T I - 16</v>
      </c>
      <c r="B574" s="19">
        <v>16</v>
      </c>
      <c r="E574" s="19" t="s">
        <v>752</v>
      </c>
    </row>
    <row r="575" spans="1:5" x14ac:dyDescent="0.2">
      <c r="A575" s="17" t="str">
        <f t="shared" si="16"/>
        <v>DNV-T I - 17</v>
      </c>
      <c r="B575" s="19">
        <v>17</v>
      </c>
      <c r="E575" s="19" t="s">
        <v>753</v>
      </c>
    </row>
    <row r="576" spans="1:5" x14ac:dyDescent="0.2">
      <c r="A576" s="17" t="str">
        <f t="shared" si="16"/>
        <v>DNV-T I - 18</v>
      </c>
      <c r="B576" s="19">
        <v>18</v>
      </c>
      <c r="E576" s="19" t="s">
        <v>754</v>
      </c>
    </row>
    <row r="577" spans="1:5" x14ac:dyDescent="0.2">
      <c r="A577" s="17" t="str">
        <f t="shared" si="16"/>
        <v>DNV-T I - 19</v>
      </c>
      <c r="B577" s="19">
        <v>19</v>
      </c>
      <c r="E577" s="19" t="s">
        <v>755</v>
      </c>
    </row>
    <row r="578" spans="1:5" x14ac:dyDescent="0.2">
      <c r="A578" s="17" t="str">
        <f t="shared" si="16"/>
        <v>DNV-T I - 20</v>
      </c>
      <c r="B578" s="19">
        <v>20</v>
      </c>
      <c r="E578" s="19" t="s">
        <v>756</v>
      </c>
    </row>
    <row r="579" spans="1:5" x14ac:dyDescent="0.2">
      <c r="A579" s="17" t="str">
        <f t="shared" si="16"/>
        <v>DNV-T I - 21</v>
      </c>
      <c r="B579" s="19">
        <v>21</v>
      </c>
      <c r="E579" s="19" t="s">
        <v>757</v>
      </c>
    </row>
    <row r="580" spans="1:5" x14ac:dyDescent="0.2">
      <c r="A580" s="17" t="str">
        <f t="shared" si="16"/>
        <v>DNV-T I - 22</v>
      </c>
      <c r="B580" s="19">
        <v>22</v>
      </c>
      <c r="E580" s="19" t="s">
        <v>758</v>
      </c>
    </row>
    <row r="581" spans="1:5" x14ac:dyDescent="0.2">
      <c r="A581" s="17" t="str">
        <f t="shared" si="16"/>
        <v>DNV-T I - 23</v>
      </c>
      <c r="B581" s="19">
        <v>23</v>
      </c>
      <c r="E581" s="19" t="s">
        <v>759</v>
      </c>
    </row>
    <row r="582" spans="1:5" x14ac:dyDescent="0.2">
      <c r="A582" s="17" t="str">
        <f t="shared" si="16"/>
        <v>DNV-T I - 24</v>
      </c>
      <c r="B582" s="19">
        <v>24</v>
      </c>
      <c r="E582" s="19" t="s">
        <v>760</v>
      </c>
    </row>
    <row r="583" spans="1:5" x14ac:dyDescent="0.2">
      <c r="A583" s="17" t="str">
        <f t="shared" si="16"/>
        <v>DNV-T I - 25</v>
      </c>
      <c r="B583" s="19">
        <v>25</v>
      </c>
      <c r="E583" s="19" t="s">
        <v>761</v>
      </c>
    </row>
    <row r="584" spans="1:5" x14ac:dyDescent="0.2">
      <c r="A584" s="17" t="str">
        <f t="shared" si="16"/>
        <v>DNV-T I - 26</v>
      </c>
      <c r="B584" s="19">
        <v>26</v>
      </c>
      <c r="E584" s="19" t="s">
        <v>762</v>
      </c>
    </row>
    <row r="585" spans="1:5" x14ac:dyDescent="0.2">
      <c r="A585" s="17" t="str">
        <f t="shared" si="16"/>
        <v>DNV-T I - 27</v>
      </c>
      <c r="B585" s="19">
        <v>27</v>
      </c>
      <c r="E585" s="19" t="s">
        <v>763</v>
      </c>
    </row>
    <row r="586" spans="1:5" x14ac:dyDescent="0.2">
      <c r="A586" s="17" t="str">
        <f t="shared" si="16"/>
        <v>DNV-T I - 28</v>
      </c>
      <c r="B586" s="19">
        <v>28</v>
      </c>
      <c r="E586" s="19" t="s">
        <v>764</v>
      </c>
    </row>
    <row r="587" spans="1:5" x14ac:dyDescent="0.2">
      <c r="A587" s="17" t="str">
        <f t="shared" si="16"/>
        <v>DNV-T I - 29</v>
      </c>
      <c r="B587" s="19">
        <v>29</v>
      </c>
      <c r="E587" s="19" t="s">
        <v>765</v>
      </c>
    </row>
    <row r="588" spans="1:5" x14ac:dyDescent="0.2">
      <c r="A588" s="17" t="str">
        <f t="shared" si="16"/>
        <v>DNV-T I - 30</v>
      </c>
      <c r="B588" s="19">
        <v>30</v>
      </c>
      <c r="E588" s="19" t="s">
        <v>766</v>
      </c>
    </row>
    <row r="589" spans="1:5" x14ac:dyDescent="0.2">
      <c r="A589" s="17" t="str">
        <f t="shared" si="16"/>
        <v>DNV-T I - 31</v>
      </c>
      <c r="B589" s="19">
        <v>31</v>
      </c>
      <c r="E589" s="19" t="s">
        <v>767</v>
      </c>
    </row>
    <row r="590" spans="1:5" x14ac:dyDescent="0.2">
      <c r="A590" s="17" t="str">
        <f t="shared" si="16"/>
        <v>DNV-T I - 32</v>
      </c>
      <c r="B590" s="19">
        <v>32</v>
      </c>
      <c r="E590" s="19" t="s">
        <v>768</v>
      </c>
    </row>
    <row r="591" spans="1:5" x14ac:dyDescent="0.2">
      <c r="A591" s="17" t="str">
        <f t="shared" ref="A591:A622" si="17">CONCATENATE("DNV-T I - ",B591)</f>
        <v>DNV-T I - 33</v>
      </c>
      <c r="B591" s="19">
        <v>33</v>
      </c>
      <c r="E591" s="19" t="s">
        <v>769</v>
      </c>
    </row>
    <row r="592" spans="1:5" x14ac:dyDescent="0.2">
      <c r="A592" s="17" t="str">
        <f t="shared" si="17"/>
        <v>DNV-T I - 34</v>
      </c>
      <c r="B592" s="19">
        <v>34</v>
      </c>
      <c r="E592" s="19" t="s">
        <v>770</v>
      </c>
    </row>
    <row r="593" spans="1:5" x14ac:dyDescent="0.2">
      <c r="A593" s="17" t="str">
        <f t="shared" si="17"/>
        <v>DNV-T I - 35</v>
      </c>
      <c r="B593" s="19">
        <v>35</v>
      </c>
      <c r="E593" s="19" t="s">
        <v>771</v>
      </c>
    </row>
    <row r="594" spans="1:5" x14ac:dyDescent="0.2">
      <c r="A594" s="17" t="str">
        <f t="shared" si="17"/>
        <v>DNV-T I - 36</v>
      </c>
      <c r="B594" s="19">
        <v>36</v>
      </c>
      <c r="E594" s="19" t="s">
        <v>772</v>
      </c>
    </row>
    <row r="595" spans="1:5" x14ac:dyDescent="0.2">
      <c r="A595" s="17" t="str">
        <f t="shared" si="17"/>
        <v>DNV-T I - 37</v>
      </c>
      <c r="B595" s="19">
        <v>37</v>
      </c>
      <c r="E595" s="19" t="s">
        <v>773</v>
      </c>
    </row>
    <row r="596" spans="1:5" x14ac:dyDescent="0.2">
      <c r="A596" s="17" t="str">
        <f t="shared" si="17"/>
        <v>DNV-T I - 38</v>
      </c>
      <c r="B596" s="19">
        <v>38</v>
      </c>
      <c r="E596" s="19" t="s">
        <v>774</v>
      </c>
    </row>
    <row r="597" spans="1:5" x14ac:dyDescent="0.2">
      <c r="A597" s="17" t="str">
        <f t="shared" si="17"/>
        <v>DNV-T I - 39</v>
      </c>
      <c r="B597" s="19">
        <v>39</v>
      </c>
      <c r="E597" s="19" t="s">
        <v>775</v>
      </c>
    </row>
    <row r="598" spans="1:5" x14ac:dyDescent="0.2">
      <c r="A598" s="17" t="str">
        <f t="shared" si="17"/>
        <v>DNV-T I - 40</v>
      </c>
      <c r="B598" s="19">
        <v>40</v>
      </c>
      <c r="E598" s="19" t="s">
        <v>776</v>
      </c>
    </row>
    <row r="599" spans="1:5" x14ac:dyDescent="0.2">
      <c r="A599" s="17" t="str">
        <f t="shared" si="17"/>
        <v>DNV-T I - 41</v>
      </c>
      <c r="B599" s="19">
        <v>41</v>
      </c>
      <c r="E599" s="19" t="s">
        <v>777</v>
      </c>
    </row>
    <row r="600" spans="1:5" x14ac:dyDescent="0.2">
      <c r="A600" s="17" t="str">
        <f t="shared" si="17"/>
        <v>DNV-T I - 42</v>
      </c>
      <c r="B600" s="19">
        <v>42</v>
      </c>
      <c r="E600" s="19" t="s">
        <v>778</v>
      </c>
    </row>
    <row r="601" spans="1:5" x14ac:dyDescent="0.2">
      <c r="A601" s="17" t="str">
        <f t="shared" si="17"/>
        <v>DNV-T I - 43</v>
      </c>
      <c r="B601" s="19">
        <v>43</v>
      </c>
      <c r="E601" s="19" t="s">
        <v>779</v>
      </c>
    </row>
    <row r="602" spans="1:5" x14ac:dyDescent="0.2">
      <c r="A602" s="17" t="str">
        <f t="shared" si="17"/>
        <v>DNV-T I - 44</v>
      </c>
      <c r="B602" s="19">
        <v>44</v>
      </c>
      <c r="E602" s="19" t="s">
        <v>780</v>
      </c>
    </row>
    <row r="603" spans="1:5" x14ac:dyDescent="0.2">
      <c r="A603" s="17" t="str">
        <f t="shared" si="17"/>
        <v>DNV-T I - 45</v>
      </c>
      <c r="B603" s="19">
        <v>45</v>
      </c>
      <c r="E603" s="19" t="s">
        <v>781</v>
      </c>
    </row>
    <row r="604" spans="1:5" x14ac:dyDescent="0.2">
      <c r="A604" s="17" t="str">
        <f t="shared" si="17"/>
        <v>DNV-T I - 46</v>
      </c>
      <c r="B604" s="19">
        <v>46</v>
      </c>
      <c r="E604" s="19" t="s">
        <v>782</v>
      </c>
    </row>
    <row r="605" spans="1:5" x14ac:dyDescent="0.2">
      <c r="A605" s="17" t="str">
        <f t="shared" si="17"/>
        <v>DNV-T I - 47</v>
      </c>
      <c r="B605" s="19">
        <v>47</v>
      </c>
      <c r="E605" s="19" t="s">
        <v>783</v>
      </c>
    </row>
    <row r="606" spans="1:5" x14ac:dyDescent="0.2">
      <c r="A606" s="17" t="str">
        <f t="shared" si="17"/>
        <v>DNV-T I - 48</v>
      </c>
      <c r="B606" s="19">
        <v>48</v>
      </c>
      <c r="E606" s="19" t="s">
        <v>784</v>
      </c>
    </row>
    <row r="607" spans="1:5" x14ac:dyDescent="0.2">
      <c r="A607" s="17" t="str">
        <f t="shared" si="17"/>
        <v>DNV-T I - 49</v>
      </c>
      <c r="B607" s="19">
        <v>49</v>
      </c>
      <c r="E607" s="19" t="s">
        <v>785</v>
      </c>
    </row>
    <row r="608" spans="1:5" x14ac:dyDescent="0.2">
      <c r="A608" s="17" t="str">
        <f t="shared" si="17"/>
        <v>DNV-T I - 50</v>
      </c>
      <c r="B608" s="19">
        <v>50</v>
      </c>
      <c r="E608" s="19" t="s">
        <v>786</v>
      </c>
    </row>
    <row r="609" spans="1:5" x14ac:dyDescent="0.2">
      <c r="A609" s="17" t="str">
        <f t="shared" si="17"/>
        <v>DNV-T I - 51</v>
      </c>
      <c r="B609" s="19">
        <v>51</v>
      </c>
      <c r="E609" s="19" t="s">
        <v>787</v>
      </c>
    </row>
    <row r="610" spans="1:5" x14ac:dyDescent="0.2">
      <c r="A610" s="17" t="str">
        <f t="shared" si="17"/>
        <v>DNV-T I - 52</v>
      </c>
      <c r="B610" s="19">
        <v>52</v>
      </c>
      <c r="E610" s="19" t="s">
        <v>788</v>
      </c>
    </row>
    <row r="611" spans="1:5" x14ac:dyDescent="0.2">
      <c r="A611" s="17" t="str">
        <f t="shared" si="17"/>
        <v>DNV-T I - 53</v>
      </c>
      <c r="B611" s="19">
        <v>53</v>
      </c>
      <c r="E611" s="19" t="s">
        <v>789</v>
      </c>
    </row>
    <row r="612" spans="1:5" x14ac:dyDescent="0.2">
      <c r="A612" s="17" t="str">
        <f t="shared" si="17"/>
        <v>DNV-T I - 54</v>
      </c>
      <c r="B612" s="19">
        <v>54</v>
      </c>
      <c r="E612" s="19" t="s">
        <v>790</v>
      </c>
    </row>
    <row r="613" spans="1:5" x14ac:dyDescent="0.2">
      <c r="A613" s="17" t="str">
        <f t="shared" si="17"/>
        <v>DNV-T I - 55</v>
      </c>
      <c r="B613" s="19">
        <v>55</v>
      </c>
      <c r="E613" s="19" t="s">
        <v>791</v>
      </c>
    </row>
    <row r="614" spans="1:5" x14ac:dyDescent="0.2">
      <c r="A614" s="17" t="str">
        <f t="shared" si="17"/>
        <v>DNV-T I - 56</v>
      </c>
      <c r="B614" s="19">
        <v>56</v>
      </c>
      <c r="E614" s="19" t="s">
        <v>792</v>
      </c>
    </row>
    <row r="615" spans="1:5" x14ac:dyDescent="0.2">
      <c r="A615" s="17" t="str">
        <f t="shared" si="17"/>
        <v>DNV-T I - 57</v>
      </c>
      <c r="B615" s="19">
        <v>57</v>
      </c>
      <c r="E615" s="19" t="s">
        <v>793</v>
      </c>
    </row>
    <row r="616" spans="1:5" x14ac:dyDescent="0.2">
      <c r="A616" s="17" t="str">
        <f t="shared" si="17"/>
        <v>DNV-T I - 58</v>
      </c>
      <c r="B616" s="19">
        <v>58</v>
      </c>
      <c r="E616" s="19" t="s">
        <v>794</v>
      </c>
    </row>
    <row r="617" spans="1:5" x14ac:dyDescent="0.2">
      <c r="A617" s="17" t="str">
        <f t="shared" si="17"/>
        <v>DNV-T I - 59</v>
      </c>
      <c r="B617" s="19">
        <v>59</v>
      </c>
      <c r="E617" s="19" t="s">
        <v>795</v>
      </c>
    </row>
    <row r="618" spans="1:5" x14ac:dyDescent="0.2">
      <c r="A618" s="17" t="str">
        <f t="shared" si="17"/>
        <v>DNV-T I - 60</v>
      </c>
      <c r="B618" s="19">
        <v>60</v>
      </c>
      <c r="E618" s="19" t="s">
        <v>796</v>
      </c>
    </row>
    <row r="619" spans="1:5" x14ac:dyDescent="0.2">
      <c r="A619" s="17" t="str">
        <f t="shared" si="17"/>
        <v>DNV-T I - 61</v>
      </c>
      <c r="B619" s="19">
        <v>61</v>
      </c>
      <c r="E619" s="19" t="s">
        <v>797</v>
      </c>
    </row>
    <row r="620" spans="1:5" x14ac:dyDescent="0.2">
      <c r="A620" s="17" t="str">
        <f t="shared" si="17"/>
        <v>DNV-T I - 62</v>
      </c>
      <c r="B620" s="19">
        <v>62</v>
      </c>
      <c r="E620" s="19" t="s">
        <v>798</v>
      </c>
    </row>
    <row r="621" spans="1:5" x14ac:dyDescent="0.2">
      <c r="A621" s="17" t="str">
        <f t="shared" si="17"/>
        <v>DNV-T I - 63</v>
      </c>
      <c r="B621" s="19">
        <v>63</v>
      </c>
      <c r="E621" s="19" t="s">
        <v>799</v>
      </c>
    </row>
    <row r="622" spans="1:5" x14ac:dyDescent="0.2">
      <c r="A622" s="17" t="str">
        <f t="shared" si="17"/>
        <v>DNV-T I - 64</v>
      </c>
      <c r="B622" s="19">
        <v>64</v>
      </c>
      <c r="E622" s="19" t="s">
        <v>800</v>
      </c>
    </row>
    <row r="623" spans="1:5" x14ac:dyDescent="0.2">
      <c r="A623" s="17" t="str">
        <f t="shared" ref="A623:A654" si="18">CONCATENATE("DNV-T I - ",B623)</f>
        <v>DNV-T I - 65</v>
      </c>
      <c r="B623" s="19">
        <v>65</v>
      </c>
      <c r="E623" s="19" t="s">
        <v>801</v>
      </c>
    </row>
    <row r="624" spans="1:5" x14ac:dyDescent="0.2">
      <c r="A624" s="17" t="str">
        <f t="shared" si="18"/>
        <v>DNV-T I - 66</v>
      </c>
      <c r="B624" s="19">
        <v>66</v>
      </c>
      <c r="E624" s="19" t="s">
        <v>802</v>
      </c>
    </row>
    <row r="625" spans="1:5" x14ac:dyDescent="0.2">
      <c r="A625" s="17" t="str">
        <f t="shared" si="18"/>
        <v>DNV-T I - 67</v>
      </c>
      <c r="B625" s="19">
        <v>67</v>
      </c>
      <c r="E625" s="19" t="s">
        <v>803</v>
      </c>
    </row>
    <row r="626" spans="1:5" x14ac:dyDescent="0.2">
      <c r="A626" s="17" t="str">
        <f t="shared" si="18"/>
        <v>DNV-T I - 68</v>
      </c>
      <c r="B626" s="19">
        <v>68</v>
      </c>
      <c r="E626" s="19" t="s">
        <v>804</v>
      </c>
    </row>
    <row r="627" spans="1:5" x14ac:dyDescent="0.2">
      <c r="A627" s="17" t="str">
        <f t="shared" si="18"/>
        <v>DNV-T I - 69</v>
      </c>
      <c r="B627" s="19">
        <v>69</v>
      </c>
      <c r="E627" s="19" t="s">
        <v>805</v>
      </c>
    </row>
    <row r="628" spans="1:5" x14ac:dyDescent="0.2">
      <c r="A628" s="17" t="str">
        <f t="shared" si="18"/>
        <v>DNV-T I - 70</v>
      </c>
      <c r="B628" s="19">
        <v>70</v>
      </c>
      <c r="E628" s="19" t="s">
        <v>806</v>
      </c>
    </row>
    <row r="629" spans="1:5" x14ac:dyDescent="0.2">
      <c r="A629" s="17" t="str">
        <f t="shared" si="18"/>
        <v>DNV-T I - 71</v>
      </c>
      <c r="B629" s="19">
        <v>71</v>
      </c>
      <c r="E629" s="19" t="s">
        <v>807</v>
      </c>
    </row>
    <row r="630" spans="1:5" x14ac:dyDescent="0.2">
      <c r="A630" s="17" t="str">
        <f t="shared" si="18"/>
        <v>DNV-T I - 72</v>
      </c>
      <c r="B630" s="19">
        <v>72</v>
      </c>
      <c r="E630" s="19" t="s">
        <v>808</v>
      </c>
    </row>
    <row r="631" spans="1:5" x14ac:dyDescent="0.2">
      <c r="A631" s="17" t="str">
        <f t="shared" si="18"/>
        <v>DNV-T I - 73</v>
      </c>
      <c r="B631" s="19">
        <v>73</v>
      </c>
      <c r="E631" s="19" t="s">
        <v>809</v>
      </c>
    </row>
    <row r="632" spans="1:5" x14ac:dyDescent="0.2">
      <c r="A632" s="17" t="str">
        <f t="shared" si="18"/>
        <v>DNV-T I - 74</v>
      </c>
      <c r="B632" s="19">
        <v>74</v>
      </c>
      <c r="E632" s="19" t="s">
        <v>810</v>
      </c>
    </row>
    <row r="633" spans="1:5" x14ac:dyDescent="0.2">
      <c r="A633" s="17" t="str">
        <f t="shared" si="18"/>
        <v>DNV-T I - 75</v>
      </c>
      <c r="B633" s="19">
        <v>75</v>
      </c>
      <c r="E633" s="19" t="s">
        <v>811</v>
      </c>
    </row>
    <row r="634" spans="1:5" ht="11.25" customHeight="1" x14ac:dyDescent="0.2">
      <c r="A634" s="17" t="str">
        <f t="shared" si="18"/>
        <v>DNV-T I - 76</v>
      </c>
      <c r="B634" s="19">
        <v>76</v>
      </c>
      <c r="E634" s="19" t="s">
        <v>812</v>
      </c>
    </row>
    <row r="635" spans="1:5" ht="11.25" customHeight="1" x14ac:dyDescent="0.2">
      <c r="A635" s="17" t="str">
        <f t="shared" si="18"/>
        <v xml:space="preserve">DNV-T I - </v>
      </c>
    </row>
    <row r="636" spans="1:5" x14ac:dyDescent="0.2">
      <c r="A636" s="17" t="str">
        <f t="shared" si="18"/>
        <v>DNV-T I - 77</v>
      </c>
      <c r="B636" s="19">
        <v>77</v>
      </c>
      <c r="E636" s="19" t="s">
        <v>813</v>
      </c>
    </row>
    <row r="637" spans="1:5" x14ac:dyDescent="0.2">
      <c r="A637" s="17" t="str">
        <f t="shared" si="18"/>
        <v>DNV-T I - 78</v>
      </c>
      <c r="B637" s="19">
        <v>78</v>
      </c>
      <c r="E637" s="19" t="s">
        <v>814</v>
      </c>
    </row>
    <row r="638" spans="1:5" x14ac:dyDescent="0.2">
      <c r="A638" s="17" t="str">
        <f t="shared" si="18"/>
        <v>DNV-T I - 79</v>
      </c>
      <c r="B638" s="19">
        <v>79</v>
      </c>
      <c r="E638" s="19" t="s">
        <v>815</v>
      </c>
    </row>
    <row r="639" spans="1:5" x14ac:dyDescent="0.2">
      <c r="A639" s="17" t="str">
        <f t="shared" si="18"/>
        <v>DNV-T I - 80</v>
      </c>
      <c r="B639" s="19">
        <v>80</v>
      </c>
      <c r="E639" s="19" t="s">
        <v>816</v>
      </c>
    </row>
    <row r="640" spans="1:5" x14ac:dyDescent="0.2">
      <c r="A640" s="17" t="str">
        <f t="shared" si="18"/>
        <v>DNV-T I - 81</v>
      </c>
      <c r="B640" s="19">
        <v>81</v>
      </c>
      <c r="E640" s="19" t="s">
        <v>817</v>
      </c>
    </row>
    <row r="641" spans="1:5" x14ac:dyDescent="0.2">
      <c r="A641" s="17" t="str">
        <f t="shared" si="18"/>
        <v>DNV-T I - 82</v>
      </c>
      <c r="B641" s="19">
        <v>82</v>
      </c>
      <c r="E641" s="19" t="s">
        <v>818</v>
      </c>
    </row>
    <row r="642" spans="1:5" x14ac:dyDescent="0.2">
      <c r="A642" s="17" t="str">
        <f t="shared" si="18"/>
        <v>DNV-T I - 83</v>
      </c>
      <c r="B642" s="19">
        <v>83</v>
      </c>
      <c r="E642" s="19" t="s">
        <v>819</v>
      </c>
    </row>
    <row r="643" spans="1:5" ht="11.25" customHeight="1" x14ac:dyDescent="0.2">
      <c r="A643" s="17" t="str">
        <f t="shared" si="18"/>
        <v>DNV-T I - 84</v>
      </c>
      <c r="B643" s="19">
        <v>84</v>
      </c>
      <c r="E643" s="19" t="s">
        <v>820</v>
      </c>
    </row>
    <row r="644" spans="1:5" ht="11.25" customHeight="1" x14ac:dyDescent="0.2">
      <c r="A644" s="17" t="str">
        <f t="shared" si="18"/>
        <v xml:space="preserve">DNV-T I - </v>
      </c>
    </row>
    <row r="645" spans="1:5" ht="11.25" customHeight="1" x14ac:dyDescent="0.2">
      <c r="A645" s="17" t="str">
        <f t="shared" si="18"/>
        <v>DNV-T I - 85</v>
      </c>
      <c r="B645" s="19">
        <v>85</v>
      </c>
      <c r="E645" s="19" t="s">
        <v>821</v>
      </c>
    </row>
    <row r="646" spans="1:5" ht="11.25" customHeight="1" x14ac:dyDescent="0.2">
      <c r="A646" s="17" t="str">
        <f t="shared" si="18"/>
        <v xml:space="preserve">DNV-T I - </v>
      </c>
    </row>
    <row r="647" spans="1:5" x14ac:dyDescent="0.2">
      <c r="A647" s="17" t="str">
        <f t="shared" si="18"/>
        <v>DNV-T I - 86</v>
      </c>
      <c r="B647" s="19">
        <v>86</v>
      </c>
      <c r="E647" s="19" t="s">
        <v>822</v>
      </c>
    </row>
    <row r="648" spans="1:5" x14ac:dyDescent="0.2">
      <c r="A648" s="17" t="str">
        <f t="shared" si="18"/>
        <v>DNV-T I - 86.1</v>
      </c>
      <c r="B648" s="19" t="s">
        <v>823</v>
      </c>
      <c r="E648" s="19" t="s">
        <v>824</v>
      </c>
    </row>
    <row r="649" spans="1:5" x14ac:dyDescent="0.2">
      <c r="A649" s="17" t="str">
        <f t="shared" si="18"/>
        <v>DNV-T I - 86.1.1</v>
      </c>
      <c r="B649" s="19" t="s">
        <v>825</v>
      </c>
      <c r="E649" s="19" t="s">
        <v>826</v>
      </c>
    </row>
    <row r="650" spans="1:5" x14ac:dyDescent="0.2">
      <c r="A650" s="17" t="str">
        <f t="shared" si="18"/>
        <v>DNV-T I - 86.1.2</v>
      </c>
      <c r="B650" s="19" t="s">
        <v>827</v>
      </c>
      <c r="E650" s="19" t="s">
        <v>828</v>
      </c>
    </row>
    <row r="651" spans="1:5" x14ac:dyDescent="0.2">
      <c r="A651" s="17" t="str">
        <f t="shared" si="18"/>
        <v>DNV-T I - 86.1.3</v>
      </c>
      <c r="B651" s="19" t="s">
        <v>829</v>
      </c>
      <c r="E651" s="19" t="s">
        <v>830</v>
      </c>
    </row>
    <row r="652" spans="1:5" x14ac:dyDescent="0.2">
      <c r="A652" s="17" t="str">
        <f t="shared" si="18"/>
        <v>DNV-T I - 86.1.4</v>
      </c>
      <c r="B652" s="19" t="s">
        <v>831</v>
      </c>
      <c r="E652" s="19" t="s">
        <v>832</v>
      </c>
    </row>
    <row r="653" spans="1:5" x14ac:dyDescent="0.2">
      <c r="A653" s="17" t="str">
        <f t="shared" si="18"/>
        <v>DNV-T I - 86.1.5</v>
      </c>
      <c r="B653" s="19" t="s">
        <v>833</v>
      </c>
      <c r="E653" s="19" t="s">
        <v>834</v>
      </c>
    </row>
    <row r="654" spans="1:5" x14ac:dyDescent="0.2">
      <c r="A654" s="17" t="str">
        <f t="shared" si="18"/>
        <v>DNV-T I - 86.2</v>
      </c>
      <c r="B654" s="19" t="s">
        <v>835</v>
      </c>
      <c r="E654" s="19" t="s">
        <v>836</v>
      </c>
    </row>
    <row r="655" spans="1:5" x14ac:dyDescent="0.2">
      <c r="A655" s="17" t="str">
        <f t="shared" ref="A655:A679" si="19">CONCATENATE("DNV-T I - ",B655)</f>
        <v>DNV-T I - 86.2.1</v>
      </c>
      <c r="B655" s="19" t="s">
        <v>837</v>
      </c>
      <c r="E655" s="19" t="s">
        <v>826</v>
      </c>
    </row>
    <row r="656" spans="1:5" x14ac:dyDescent="0.2">
      <c r="A656" s="17" t="str">
        <f t="shared" si="19"/>
        <v>DNV-T I - 86.2.2</v>
      </c>
      <c r="B656" s="19" t="s">
        <v>838</v>
      </c>
      <c r="E656" s="19" t="s">
        <v>839</v>
      </c>
    </row>
    <row r="657" spans="1:5" x14ac:dyDescent="0.2">
      <c r="A657" s="17" t="str">
        <f t="shared" si="19"/>
        <v>DNV-T I - 86.2.3</v>
      </c>
      <c r="B657" s="19" t="s">
        <v>840</v>
      </c>
      <c r="E657" s="19" t="s">
        <v>828</v>
      </c>
    </row>
    <row r="658" spans="1:5" x14ac:dyDescent="0.2">
      <c r="A658" s="17" t="str">
        <f t="shared" si="19"/>
        <v>DNV-T I - 86.2.4</v>
      </c>
      <c r="B658" s="19" t="s">
        <v>841</v>
      </c>
      <c r="E658" s="19" t="s">
        <v>830</v>
      </c>
    </row>
    <row r="659" spans="1:5" x14ac:dyDescent="0.2">
      <c r="A659" s="17" t="str">
        <f t="shared" si="19"/>
        <v>DNV-T I - 86.2.5</v>
      </c>
      <c r="B659" s="19" t="s">
        <v>842</v>
      </c>
      <c r="E659" s="19" t="s">
        <v>832</v>
      </c>
    </row>
    <row r="660" spans="1:5" x14ac:dyDescent="0.2">
      <c r="A660" s="17" t="str">
        <f t="shared" si="19"/>
        <v>DNV-T I - 86.2.6</v>
      </c>
      <c r="B660" s="19" t="s">
        <v>843</v>
      </c>
      <c r="E660" s="19" t="s">
        <v>834</v>
      </c>
    </row>
    <row r="661" spans="1:5" x14ac:dyDescent="0.2">
      <c r="A661" s="17" t="str">
        <f t="shared" si="19"/>
        <v>DNV-T I - 87</v>
      </c>
      <c r="B661" s="19">
        <v>87</v>
      </c>
      <c r="E661" s="19" t="s">
        <v>844</v>
      </c>
    </row>
    <row r="662" spans="1:5" x14ac:dyDescent="0.2">
      <c r="A662" s="17" t="str">
        <f t="shared" si="19"/>
        <v>DNV-T I - 88</v>
      </c>
      <c r="B662" s="19">
        <v>88</v>
      </c>
      <c r="E662" s="19" t="s">
        <v>845</v>
      </c>
    </row>
    <row r="663" spans="1:5" x14ac:dyDescent="0.2">
      <c r="A663" s="17" t="str">
        <f t="shared" si="19"/>
        <v>DNV-T I - 89</v>
      </c>
      <c r="B663" s="19">
        <v>89</v>
      </c>
      <c r="E663" s="19" t="s">
        <v>846</v>
      </c>
    </row>
    <row r="664" spans="1:5" x14ac:dyDescent="0.2">
      <c r="A664" s="17" t="str">
        <f t="shared" si="19"/>
        <v>DNV-T I - 90</v>
      </c>
      <c r="B664" s="19">
        <v>90</v>
      </c>
      <c r="E664" s="19" t="s">
        <v>847</v>
      </c>
    </row>
    <row r="665" spans="1:5" x14ac:dyDescent="0.2">
      <c r="A665" s="17" t="str">
        <f t="shared" si="19"/>
        <v>DNV-T I - 91</v>
      </c>
      <c r="B665" s="19">
        <v>91</v>
      </c>
      <c r="E665" s="19" t="s">
        <v>848</v>
      </c>
    </row>
    <row r="666" spans="1:5" x14ac:dyDescent="0.2">
      <c r="A666" s="17" t="str">
        <f t="shared" si="19"/>
        <v>DNV-T I - 92</v>
      </c>
      <c r="B666" s="19">
        <v>92</v>
      </c>
      <c r="E666" s="19" t="s">
        <v>849</v>
      </c>
    </row>
    <row r="667" spans="1:5" x14ac:dyDescent="0.2">
      <c r="A667" s="17" t="str">
        <f t="shared" si="19"/>
        <v>DNV-T I - 93</v>
      </c>
      <c r="B667" s="19">
        <v>93</v>
      </c>
      <c r="E667" s="19" t="s">
        <v>850</v>
      </c>
    </row>
    <row r="668" spans="1:5" x14ac:dyDescent="0.2">
      <c r="A668" s="17" t="str">
        <f t="shared" si="19"/>
        <v>DNV-T I - 94</v>
      </c>
      <c r="B668" s="19">
        <v>94</v>
      </c>
      <c r="E668" s="19" t="s">
        <v>851</v>
      </c>
    </row>
    <row r="669" spans="1:5" x14ac:dyDescent="0.2">
      <c r="A669" s="17" t="str">
        <f t="shared" si="19"/>
        <v>DNV-T I - 95</v>
      </c>
      <c r="B669" s="19">
        <v>95</v>
      </c>
      <c r="E669" s="19" t="s">
        <v>852</v>
      </c>
    </row>
    <row r="670" spans="1:5" x14ac:dyDescent="0.2">
      <c r="A670" s="17" t="str">
        <f t="shared" si="19"/>
        <v>DNV-T I - 96</v>
      </c>
      <c r="B670" s="19">
        <v>96</v>
      </c>
      <c r="E670" s="19" t="s">
        <v>853</v>
      </c>
    </row>
    <row r="671" spans="1:5" x14ac:dyDescent="0.2">
      <c r="A671" s="17" t="str">
        <f t="shared" si="19"/>
        <v>DNV-T I - 97</v>
      </c>
      <c r="B671" s="19">
        <v>97</v>
      </c>
      <c r="E671" s="19" t="s">
        <v>854</v>
      </c>
    </row>
    <row r="672" spans="1:5" x14ac:dyDescent="0.2">
      <c r="A672" s="17" t="str">
        <f t="shared" si="19"/>
        <v>DNV-T I - 98</v>
      </c>
      <c r="B672" s="19">
        <v>98</v>
      </c>
      <c r="E672" s="19" t="s">
        <v>855</v>
      </c>
    </row>
    <row r="673" spans="1:7" x14ac:dyDescent="0.2">
      <c r="A673" s="17" t="str">
        <f t="shared" si="19"/>
        <v>DNV-T I - 99</v>
      </c>
      <c r="B673" s="19">
        <v>99</v>
      </c>
      <c r="E673" s="19" t="s">
        <v>856</v>
      </c>
    </row>
    <row r="674" spans="1:7" x14ac:dyDescent="0.2">
      <c r="A674" s="17" t="str">
        <f t="shared" si="19"/>
        <v>DNV-T I - 100</v>
      </c>
      <c r="B674" s="19">
        <v>100</v>
      </c>
      <c r="E674" s="19" t="s">
        <v>857</v>
      </c>
    </row>
    <row r="675" spans="1:7" x14ac:dyDescent="0.2">
      <c r="A675" s="17" t="str">
        <f t="shared" si="19"/>
        <v>DNV-T I - 101</v>
      </c>
      <c r="B675" s="19">
        <v>101</v>
      </c>
      <c r="E675" s="19" t="s">
        <v>858</v>
      </c>
    </row>
    <row r="676" spans="1:7" x14ac:dyDescent="0.2">
      <c r="A676" s="17" t="str">
        <f t="shared" si="19"/>
        <v>DNV-T I - 102</v>
      </c>
      <c r="B676" s="19">
        <v>102</v>
      </c>
      <c r="E676" s="19" t="s">
        <v>859</v>
      </c>
    </row>
    <row r="677" spans="1:7" x14ac:dyDescent="0.2">
      <c r="A677" s="17" t="str">
        <f t="shared" si="19"/>
        <v>DNV-T I - 103</v>
      </c>
      <c r="B677" s="19">
        <v>103</v>
      </c>
      <c r="E677" s="19" t="s">
        <v>860</v>
      </c>
    </row>
    <row r="678" spans="1:7" x14ac:dyDescent="0.2">
      <c r="A678" s="17" t="str">
        <f t="shared" si="19"/>
        <v>DNV-T I - 104</v>
      </c>
      <c r="B678" s="19">
        <v>104</v>
      </c>
      <c r="E678" s="19" t="s">
        <v>861</v>
      </c>
    </row>
    <row r="679" spans="1:7" x14ac:dyDescent="0.2">
      <c r="A679" s="17" t="str">
        <f t="shared" si="19"/>
        <v>DNV-T I - 105</v>
      </c>
      <c r="B679" s="19">
        <v>105</v>
      </c>
      <c r="E679" s="19" t="s">
        <v>862</v>
      </c>
    </row>
    <row r="681" spans="1:7" ht="12.75" x14ac:dyDescent="0.2">
      <c r="A681" s="59"/>
      <c r="B681" s="15" t="s">
        <v>863</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864</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865</v>
      </c>
    </row>
    <row r="761" spans="1:5" x14ac:dyDescent="0.2">
      <c r="B761" s="19" t="s">
        <v>50</v>
      </c>
      <c r="C761" s="19" t="s">
        <v>866</v>
      </c>
    </row>
    <row r="762" spans="1:5" x14ac:dyDescent="0.2">
      <c r="A762" s="17" t="str">
        <f>CONCATENATE("IIEE-SJ - ",B762)</f>
        <v>IIEE-SJ - 1</v>
      </c>
      <c r="B762" s="19">
        <v>1</v>
      </c>
      <c r="E762" s="19" t="s">
        <v>867</v>
      </c>
    </row>
    <row r="763" spans="1:5" x14ac:dyDescent="0.2">
      <c r="A763" s="17" t="str">
        <f>CONCATENATE("IIEE-SJ - ",B763)</f>
        <v>IIEE-SJ - 101000</v>
      </c>
      <c r="B763" s="19">
        <v>101000</v>
      </c>
      <c r="E763" s="19" t="s">
        <v>733</v>
      </c>
    </row>
    <row r="764" spans="1:5" x14ac:dyDescent="0.2">
      <c r="A764" s="17" t="str">
        <f>CONCATENATE("IIEE-SJ - ",B764)</f>
        <v>IIEE-SJ - 102000</v>
      </c>
      <c r="B764" s="19">
        <v>102000</v>
      </c>
      <c r="E764" s="19" t="s">
        <v>734</v>
      </c>
    </row>
    <row r="765" spans="1:5" x14ac:dyDescent="0.2">
      <c r="A765" s="17" t="str">
        <f>CONCATENATE("IIEE-SJ - ",B765)</f>
        <v>IIEE-SJ - 103000</v>
      </c>
      <c r="B765" s="19">
        <v>103000</v>
      </c>
      <c r="E765" s="19" t="s">
        <v>735</v>
      </c>
    </row>
    <row r="766" spans="1:5" x14ac:dyDescent="0.2">
      <c r="A766" s="17"/>
    </row>
    <row r="767" spans="1:5" x14ac:dyDescent="0.2">
      <c r="A767" s="17" t="str">
        <f>CONCATENATE("IIEE-SJ - ",B767)</f>
        <v>IIEE-SJ - 2</v>
      </c>
      <c r="B767" s="19">
        <v>2</v>
      </c>
      <c r="E767" s="19" t="s">
        <v>868</v>
      </c>
    </row>
    <row r="768" spans="1:5" x14ac:dyDescent="0.2">
      <c r="A768" s="17"/>
    </row>
    <row r="769" spans="1:5" x14ac:dyDescent="0.2">
      <c r="A769" s="17" t="str">
        <f>CONCATENATE("IIEE-SJ - ",B769)</f>
        <v>IIEE-SJ - 201</v>
      </c>
      <c r="B769" s="19">
        <v>201</v>
      </c>
      <c r="E769" s="19" t="s">
        <v>869</v>
      </c>
    </row>
    <row r="770" spans="1:5" x14ac:dyDescent="0.2">
      <c r="A770" s="17" t="str">
        <f>CONCATENATE("IIEE-SJ - ",B770)</f>
        <v>IIEE-SJ - 201001</v>
      </c>
      <c r="B770" s="19">
        <v>201001</v>
      </c>
      <c r="E770" s="19" t="s">
        <v>591</v>
      </c>
    </row>
    <row r="771" spans="1:5" x14ac:dyDescent="0.2">
      <c r="A771" s="17" t="str">
        <f>CONCATENATE("IIEE-SJ - ",B771)</f>
        <v>IIEE-SJ - 201002</v>
      </c>
      <c r="B771" s="19">
        <v>201002</v>
      </c>
      <c r="E771" s="19" t="s">
        <v>592</v>
      </c>
    </row>
    <row r="772" spans="1:5" x14ac:dyDescent="0.2">
      <c r="A772" s="17" t="str">
        <f>CONCATENATE("IIEE-SJ - ",B772)</f>
        <v>IIEE-SJ - 201003</v>
      </c>
      <c r="B772" s="19">
        <v>201003</v>
      </c>
      <c r="E772" s="19" t="s">
        <v>593</v>
      </c>
    </row>
    <row r="773" spans="1:5" x14ac:dyDescent="0.2">
      <c r="A773" s="17" t="str">
        <f>CONCATENATE("IIEE-SJ - ",B773)</f>
        <v>IIEE-SJ - 201004</v>
      </c>
      <c r="B773" s="19">
        <v>201004</v>
      </c>
      <c r="E773" s="19" t="s">
        <v>719</v>
      </c>
    </row>
    <row r="774" spans="1:5" x14ac:dyDescent="0.2">
      <c r="A774" s="17"/>
    </row>
    <row r="775" spans="1:5" x14ac:dyDescent="0.2">
      <c r="A775" s="17" t="str">
        <f>CONCATENATE("IIEE-SJ - ",B775)</f>
        <v>IIEE-SJ - 202</v>
      </c>
      <c r="B775" s="19">
        <v>202</v>
      </c>
      <c r="E775" s="19" t="s">
        <v>870</v>
      </c>
    </row>
    <row r="776" spans="1:5" x14ac:dyDescent="0.2">
      <c r="A776" s="17" t="str">
        <f>CONCATENATE("IIEE-SJ - ",B776)</f>
        <v>IIEE-SJ - 202001</v>
      </c>
      <c r="B776" s="19">
        <v>202001</v>
      </c>
      <c r="E776" s="19" t="s">
        <v>594</v>
      </c>
    </row>
    <row r="777" spans="1:5" x14ac:dyDescent="0.2">
      <c r="A777" s="17" t="str">
        <f>CONCATENATE("IIEE-SJ - ",B777)</f>
        <v>IIEE-SJ - 202002</v>
      </c>
      <c r="B777" s="19">
        <v>202002</v>
      </c>
      <c r="E777" s="19" t="s">
        <v>595</v>
      </c>
    </row>
    <row r="778" spans="1:5" x14ac:dyDescent="0.2">
      <c r="A778" s="17" t="str">
        <f>CONCATENATE("IIEE-SJ - ",B778)</f>
        <v>IIEE-SJ - 202003</v>
      </c>
      <c r="B778" s="19">
        <v>202003</v>
      </c>
      <c r="E778" s="19" t="s">
        <v>596</v>
      </c>
    </row>
    <row r="779" spans="1:5" x14ac:dyDescent="0.2">
      <c r="A779" s="17" t="str">
        <f>CONCATENATE("IIEE-SJ - ",B779)</f>
        <v>IIEE-SJ - 202004</v>
      </c>
      <c r="B779" s="19">
        <v>202004</v>
      </c>
      <c r="E779" s="19" t="s">
        <v>689</v>
      </c>
    </row>
    <row r="780" spans="1:5" x14ac:dyDescent="0.2">
      <c r="A780" s="17"/>
    </row>
    <row r="781" spans="1:5" x14ac:dyDescent="0.2">
      <c r="A781" s="17" t="str">
        <f>CONCATENATE("IIEE-SJ - ",B781)</f>
        <v>IIEE-SJ - 203</v>
      </c>
      <c r="B781" s="19">
        <v>203</v>
      </c>
      <c r="E781" s="19" t="s">
        <v>871</v>
      </c>
    </row>
    <row r="782" spans="1:5" x14ac:dyDescent="0.2">
      <c r="A782" s="17" t="str">
        <f>CONCATENATE("IIEE-SJ - ",B782)</f>
        <v>IIEE-SJ - 203001</v>
      </c>
      <c r="B782" s="19">
        <v>203001</v>
      </c>
      <c r="E782" s="19" t="s">
        <v>872</v>
      </c>
    </row>
    <row r="783" spans="1:5" x14ac:dyDescent="0.2">
      <c r="A783" s="17" t="str">
        <f>CONCATENATE("IIEE-SJ - ",B783)</f>
        <v>IIEE-SJ - 203002</v>
      </c>
      <c r="B783" s="19">
        <v>203002</v>
      </c>
      <c r="E783" s="19" t="s">
        <v>722</v>
      </c>
    </row>
    <row r="784" spans="1:5" x14ac:dyDescent="0.2">
      <c r="A784" s="17"/>
    </row>
    <row r="785" spans="1:5" x14ac:dyDescent="0.2">
      <c r="A785" s="17" t="str">
        <f t="shared" ref="A785:A790" si="22">CONCATENATE("IIEE-SJ - ",B785)</f>
        <v>IIEE-SJ - 204</v>
      </c>
      <c r="B785" s="19">
        <v>204</v>
      </c>
      <c r="E785" s="19" t="s">
        <v>873</v>
      </c>
    </row>
    <row r="786" spans="1:5" ht="12" x14ac:dyDescent="0.2">
      <c r="A786" s="17" t="str">
        <f t="shared" si="22"/>
        <v>IIEE-SJ - 204001</v>
      </c>
      <c r="B786" s="19">
        <v>204001</v>
      </c>
      <c r="E786" s="61" t="s">
        <v>874</v>
      </c>
    </row>
    <row r="787" spans="1:5" ht="12" x14ac:dyDescent="0.2">
      <c r="A787" s="17" t="str">
        <f t="shared" si="22"/>
        <v>IIEE-SJ - 204002</v>
      </c>
      <c r="B787" s="19">
        <v>204002</v>
      </c>
      <c r="E787" s="61" t="s">
        <v>875</v>
      </c>
    </row>
    <row r="788" spans="1:5" ht="12" x14ac:dyDescent="0.2">
      <c r="A788" s="17" t="str">
        <f t="shared" si="22"/>
        <v>IIEE-SJ - 204003</v>
      </c>
      <c r="B788" s="19">
        <v>204003</v>
      </c>
      <c r="E788" s="61" t="s">
        <v>876</v>
      </c>
    </row>
    <row r="789" spans="1:5" x14ac:dyDescent="0.2">
      <c r="A789" s="17" t="str">
        <f t="shared" si="22"/>
        <v>IIEE-SJ - 204004</v>
      </c>
      <c r="B789" s="19">
        <v>204004</v>
      </c>
      <c r="E789" s="19" t="s">
        <v>699</v>
      </c>
    </row>
    <row r="790" spans="1:5" x14ac:dyDescent="0.2">
      <c r="A790" s="17" t="str">
        <f t="shared" si="22"/>
        <v>IIEE-SJ - 204005</v>
      </c>
      <c r="B790" s="19">
        <v>204005</v>
      </c>
      <c r="E790" s="19" t="s">
        <v>700</v>
      </c>
    </row>
    <row r="791" spans="1:5" x14ac:dyDescent="0.2">
      <c r="A791" s="17"/>
    </row>
    <row r="792" spans="1:5" x14ac:dyDescent="0.2">
      <c r="A792" s="17" t="str">
        <f t="shared" ref="A792:A797" si="23">CONCATENATE("IIEE-SJ - ",B792)</f>
        <v>IIEE-SJ - 205</v>
      </c>
      <c r="B792" s="19">
        <v>205</v>
      </c>
      <c r="E792" s="19" t="s">
        <v>877</v>
      </c>
    </row>
    <row r="793" spans="1:5" x14ac:dyDescent="0.2">
      <c r="A793" s="17" t="str">
        <f t="shared" si="23"/>
        <v>IIEE-SJ - 205001</v>
      </c>
      <c r="B793" s="19">
        <v>205001</v>
      </c>
      <c r="E793" s="19" t="s">
        <v>878</v>
      </c>
    </row>
    <row r="794" spans="1:5" x14ac:dyDescent="0.2">
      <c r="A794" s="17" t="str">
        <f t="shared" si="23"/>
        <v>IIEE-SJ - 205002</v>
      </c>
      <c r="B794" s="19">
        <v>205002</v>
      </c>
      <c r="E794" s="19" t="s">
        <v>879</v>
      </c>
    </row>
    <row r="795" spans="1:5" x14ac:dyDescent="0.2">
      <c r="A795" s="17" t="str">
        <f t="shared" si="23"/>
        <v>IIEE-SJ - 205003</v>
      </c>
      <c r="B795" s="19">
        <v>205003</v>
      </c>
      <c r="E795" s="19" t="s">
        <v>697</v>
      </c>
    </row>
    <row r="796" spans="1:5" x14ac:dyDescent="0.2">
      <c r="A796" s="17" t="str">
        <f t="shared" si="23"/>
        <v>IIEE-SJ - 205004</v>
      </c>
      <c r="B796" s="19">
        <v>205004</v>
      </c>
      <c r="E796" s="19" t="s">
        <v>698</v>
      </c>
    </row>
    <row r="797" spans="1:5" x14ac:dyDescent="0.2">
      <c r="A797" s="17" t="str">
        <f t="shared" si="23"/>
        <v>IIEE-SJ - 205005</v>
      </c>
      <c r="B797" s="19">
        <v>205005</v>
      </c>
      <c r="E797" s="19" t="s">
        <v>696</v>
      </c>
    </row>
    <row r="798" spans="1:5" x14ac:dyDescent="0.2">
      <c r="A798" s="17"/>
    </row>
    <row r="799" spans="1:5" x14ac:dyDescent="0.2">
      <c r="A799" s="17" t="str">
        <f>CONCATENATE("IIEE-SJ - ",B799)</f>
        <v>IIEE-SJ - 206</v>
      </c>
      <c r="B799" s="19">
        <v>206</v>
      </c>
      <c r="E799" s="19" t="s">
        <v>880</v>
      </c>
    </row>
    <row r="800" spans="1:5" x14ac:dyDescent="0.2">
      <c r="A800" s="17" t="str">
        <f>CONCATENATE("IIEE-SJ - ",B800)</f>
        <v>IIEE-SJ - 206001</v>
      </c>
      <c r="B800" s="19">
        <v>206001</v>
      </c>
      <c r="E800" s="19" t="s">
        <v>881</v>
      </c>
    </row>
    <row r="801" spans="1:5" x14ac:dyDescent="0.2">
      <c r="A801" s="17" t="str">
        <f>CONCATENATE("IIEE-SJ - ",B801)</f>
        <v>IIEE-SJ - 206002</v>
      </c>
      <c r="B801" s="19">
        <v>206002</v>
      </c>
      <c r="E801" s="19" t="s">
        <v>597</v>
      </c>
    </row>
    <row r="802" spans="1:5" x14ac:dyDescent="0.2">
      <c r="A802" s="17" t="str">
        <f>CONCATENATE("IIEE-SJ - ",B802)</f>
        <v>IIEE-SJ - 206003</v>
      </c>
      <c r="B802" s="19">
        <v>206003</v>
      </c>
      <c r="E802" s="19" t="s">
        <v>690</v>
      </c>
    </row>
    <row r="803" spans="1:5" x14ac:dyDescent="0.2">
      <c r="A803" s="17" t="str">
        <f>CONCATENATE("IIEE-SJ - ",B803)</f>
        <v>IIEE-SJ - 206004</v>
      </c>
      <c r="B803" s="19">
        <v>206004</v>
      </c>
      <c r="E803" s="19" t="s">
        <v>691</v>
      </c>
    </row>
    <row r="804" spans="1:5" x14ac:dyDescent="0.2">
      <c r="A804" s="17"/>
    </row>
    <row r="805" spans="1:5" x14ac:dyDescent="0.2">
      <c r="A805" s="17" t="str">
        <f>CONCATENATE("IIEE-SJ - ",B805)</f>
        <v>IIEE-SJ - 207</v>
      </c>
      <c r="B805" s="19">
        <v>207</v>
      </c>
      <c r="E805" s="19" t="s">
        <v>882</v>
      </c>
    </row>
    <row r="806" spans="1:5" x14ac:dyDescent="0.2">
      <c r="A806" s="17" t="str">
        <f>CONCATENATE("IIEE-SJ - ",B806)</f>
        <v>IIEE-SJ - 207001</v>
      </c>
      <c r="B806" s="19">
        <v>207001</v>
      </c>
      <c r="E806" s="19" t="s">
        <v>598</v>
      </c>
    </row>
    <row r="807" spans="1:5" x14ac:dyDescent="0.2">
      <c r="A807" s="17" t="str">
        <f>CONCATENATE("IIEE-SJ - ",B807)</f>
        <v>IIEE-SJ - 207002</v>
      </c>
      <c r="B807" s="19">
        <v>207002</v>
      </c>
      <c r="E807" s="19" t="s">
        <v>883</v>
      </c>
    </row>
    <row r="808" spans="1:5" x14ac:dyDescent="0.2">
      <c r="A808" s="17" t="str">
        <f>CONCATENATE("IIEE-SJ - ",B808)</f>
        <v>IIEE-SJ - 207003</v>
      </c>
      <c r="B808" s="19">
        <v>207003</v>
      </c>
      <c r="E808" s="19" t="s">
        <v>692</v>
      </c>
    </row>
    <row r="809" spans="1:5" x14ac:dyDescent="0.2">
      <c r="A809" s="17" t="str">
        <f>CONCATENATE("IIEE-SJ - ",B809)</f>
        <v>IIEE-SJ - 207004</v>
      </c>
      <c r="B809" s="19">
        <v>207004</v>
      </c>
      <c r="E809" s="19" t="s">
        <v>695</v>
      </c>
    </row>
    <row r="810" spans="1:5" x14ac:dyDescent="0.2">
      <c r="A810" s="17"/>
    </row>
    <row r="811" spans="1:5" x14ac:dyDescent="0.2">
      <c r="A811" s="17" t="str">
        <f>CONCATENATE("IIEE-SJ - ",B811)</f>
        <v>IIEE-SJ - 208</v>
      </c>
      <c r="B811" s="19">
        <v>208</v>
      </c>
      <c r="E811" s="19" t="s">
        <v>884</v>
      </c>
    </row>
    <row r="812" spans="1:5" x14ac:dyDescent="0.2">
      <c r="A812" s="17" t="str">
        <f>CONCATENATE("IIEE-SJ - ",B812)</f>
        <v>IIEE-SJ - 208001</v>
      </c>
      <c r="B812" s="19">
        <v>208001</v>
      </c>
      <c r="E812" s="19" t="s">
        <v>599</v>
      </c>
    </row>
    <row r="813" spans="1:5" x14ac:dyDescent="0.2">
      <c r="A813" s="17" t="str">
        <f>CONCATENATE("IIEE-SJ - ",B813)</f>
        <v>IIEE-SJ - 208001</v>
      </c>
      <c r="B813" s="19">
        <v>208001</v>
      </c>
      <c r="E813" s="19" t="s">
        <v>885</v>
      </c>
    </row>
    <row r="814" spans="1:5" x14ac:dyDescent="0.2">
      <c r="A814" s="17"/>
    </row>
    <row r="815" spans="1:5" x14ac:dyDescent="0.2">
      <c r="A815" s="17" t="str">
        <f t="shared" ref="A815:A823" si="24">CONCATENATE("IIEE-SJ - ",B815)</f>
        <v>IIEE-SJ - 209</v>
      </c>
      <c r="B815" s="19">
        <v>209</v>
      </c>
      <c r="E815" s="19" t="s">
        <v>886</v>
      </c>
    </row>
    <row r="816" spans="1:5" x14ac:dyDescent="0.2">
      <c r="A816" s="17" t="str">
        <f t="shared" si="24"/>
        <v>IIEE-SJ - 209001</v>
      </c>
      <c r="B816" s="19">
        <v>209001</v>
      </c>
      <c r="E816" s="19" t="s">
        <v>600</v>
      </c>
    </row>
    <row r="817" spans="1:5" x14ac:dyDescent="0.2">
      <c r="A817" s="17" t="str">
        <f t="shared" si="24"/>
        <v>IIEE-SJ - 209002</v>
      </c>
      <c r="B817" s="19">
        <v>209002</v>
      </c>
      <c r="E817" s="19" t="s">
        <v>601</v>
      </c>
    </row>
    <row r="818" spans="1:5" x14ac:dyDescent="0.2">
      <c r="A818" s="17" t="str">
        <f t="shared" si="24"/>
        <v>IIEE-SJ - 209003</v>
      </c>
      <c r="B818" s="19">
        <v>209003</v>
      </c>
      <c r="E818" s="19" t="s">
        <v>602</v>
      </c>
    </row>
    <row r="819" spans="1:5" x14ac:dyDescent="0.2">
      <c r="A819" s="17" t="str">
        <f t="shared" si="24"/>
        <v>IIEE-SJ - 209004</v>
      </c>
      <c r="B819" s="19">
        <v>209004</v>
      </c>
      <c r="E819" s="19" t="s">
        <v>603</v>
      </c>
    </row>
    <row r="820" spans="1:5" x14ac:dyDescent="0.2">
      <c r="A820" s="17" t="str">
        <f t="shared" si="24"/>
        <v>IIEE-SJ - 209005</v>
      </c>
      <c r="B820" s="19">
        <v>209005</v>
      </c>
      <c r="E820" s="19" t="s">
        <v>704</v>
      </c>
    </row>
    <row r="821" spans="1:5" x14ac:dyDescent="0.2">
      <c r="A821" s="17" t="str">
        <f t="shared" si="24"/>
        <v>IIEE-SJ - 209006</v>
      </c>
      <c r="B821" s="19">
        <v>209006</v>
      </c>
      <c r="E821" s="19" t="s">
        <v>705</v>
      </c>
    </row>
    <row r="822" spans="1:5" x14ac:dyDescent="0.2">
      <c r="A822" s="17" t="str">
        <f t="shared" si="24"/>
        <v>IIEE-SJ - 209007</v>
      </c>
      <c r="B822" s="19">
        <v>209007</v>
      </c>
      <c r="E822" s="19" t="s">
        <v>706</v>
      </c>
    </row>
    <row r="823" spans="1:5" x14ac:dyDescent="0.2">
      <c r="A823" s="17" t="str">
        <f t="shared" si="24"/>
        <v>IIEE-SJ - 209008</v>
      </c>
      <c r="B823" s="19">
        <v>209008</v>
      </c>
      <c r="E823" s="19" t="s">
        <v>707</v>
      </c>
    </row>
    <row r="824" spans="1:5" x14ac:dyDescent="0.2">
      <c r="A824" s="17"/>
    </row>
    <row r="825" spans="1:5" x14ac:dyDescent="0.2">
      <c r="A825" s="17" t="str">
        <f t="shared" ref="A825:A833" si="25">CONCATENATE("IIEE-SJ - ",B825)</f>
        <v>IIEE-SJ - 210</v>
      </c>
      <c r="B825" s="19">
        <v>210</v>
      </c>
      <c r="E825" s="19" t="s">
        <v>887</v>
      </c>
    </row>
    <row r="826" spans="1:5" x14ac:dyDescent="0.2">
      <c r="A826" s="17" t="str">
        <f t="shared" si="25"/>
        <v>IIEE-SJ - 210001</v>
      </c>
      <c r="B826" s="19">
        <v>210001</v>
      </c>
      <c r="E826" s="19" t="s">
        <v>604</v>
      </c>
    </row>
    <row r="827" spans="1:5" x14ac:dyDescent="0.2">
      <c r="A827" s="17" t="str">
        <f t="shared" si="25"/>
        <v>IIEE-SJ - 210002</v>
      </c>
      <c r="B827" s="19">
        <v>210002</v>
      </c>
      <c r="E827" s="19" t="s">
        <v>605</v>
      </c>
    </row>
    <row r="828" spans="1:5" x14ac:dyDescent="0.2">
      <c r="A828" s="17" t="str">
        <f t="shared" si="25"/>
        <v>IIEE-SJ - 210003</v>
      </c>
      <c r="B828" s="19">
        <v>210003</v>
      </c>
      <c r="E828" s="19" t="s">
        <v>606</v>
      </c>
    </row>
    <row r="829" spans="1:5" x14ac:dyDescent="0.2">
      <c r="A829" s="17" t="str">
        <f t="shared" si="25"/>
        <v>IIEE-SJ - 210004</v>
      </c>
      <c r="B829" s="19">
        <v>210004</v>
      </c>
      <c r="E829" s="19" t="s">
        <v>607</v>
      </c>
    </row>
    <row r="830" spans="1:5" x14ac:dyDescent="0.2">
      <c r="A830" s="17" t="str">
        <f t="shared" si="25"/>
        <v>IIEE-SJ - 210005</v>
      </c>
      <c r="B830" s="19">
        <v>210005</v>
      </c>
      <c r="E830" s="19" t="s">
        <v>608</v>
      </c>
    </row>
    <row r="831" spans="1:5" x14ac:dyDescent="0.2">
      <c r="A831" s="17" t="str">
        <f t="shared" si="25"/>
        <v>IIEE-SJ - 210006</v>
      </c>
      <c r="B831" s="19">
        <v>210006</v>
      </c>
      <c r="E831" s="19" t="s">
        <v>609</v>
      </c>
    </row>
    <row r="832" spans="1:5" x14ac:dyDescent="0.2">
      <c r="A832" s="17" t="str">
        <f t="shared" si="25"/>
        <v>IIEE-SJ - 210007</v>
      </c>
      <c r="B832" s="19">
        <v>210007</v>
      </c>
      <c r="E832" s="19" t="s">
        <v>610</v>
      </c>
    </row>
    <row r="833" spans="1:5" x14ac:dyDescent="0.2">
      <c r="A833" s="17" t="str">
        <f t="shared" si="25"/>
        <v>IIEE-SJ - 210008</v>
      </c>
      <c r="B833" s="19">
        <v>210008</v>
      </c>
      <c r="E833" s="19" t="s">
        <v>611</v>
      </c>
    </row>
    <row r="834" spans="1:5" x14ac:dyDescent="0.2">
      <c r="A834" s="17"/>
    </row>
    <row r="835" spans="1:5" x14ac:dyDescent="0.2">
      <c r="A835" s="17" t="str">
        <f t="shared" ref="A835:A844" si="26">CONCATENATE("IIEE-SJ - ",B835)</f>
        <v>IIEE-SJ - 211</v>
      </c>
      <c r="B835" s="19">
        <v>211</v>
      </c>
      <c r="E835" s="19" t="s">
        <v>888</v>
      </c>
    </row>
    <row r="836" spans="1:5" x14ac:dyDescent="0.2">
      <c r="A836" s="17" t="str">
        <f t="shared" si="26"/>
        <v>IIEE-SJ - 211001</v>
      </c>
      <c r="B836" s="19">
        <v>211001</v>
      </c>
      <c r="E836" s="19" t="s">
        <v>612</v>
      </c>
    </row>
    <row r="837" spans="1:5" x14ac:dyDescent="0.2">
      <c r="A837" s="17" t="str">
        <f t="shared" si="26"/>
        <v>IIEE-SJ - 211002</v>
      </c>
      <c r="B837" s="19">
        <v>211002</v>
      </c>
      <c r="E837" s="19" t="s">
        <v>613</v>
      </c>
    </row>
    <row r="838" spans="1:5" x14ac:dyDescent="0.2">
      <c r="A838" s="17" t="str">
        <f t="shared" si="26"/>
        <v>IIEE-SJ - 211003</v>
      </c>
      <c r="B838" s="19">
        <v>211003</v>
      </c>
      <c r="E838" s="19" t="s">
        <v>614</v>
      </c>
    </row>
    <row r="839" spans="1:5" x14ac:dyDescent="0.2">
      <c r="A839" s="17" t="str">
        <f t="shared" si="26"/>
        <v>IIEE-SJ - 211004</v>
      </c>
      <c r="B839" s="19">
        <v>211004</v>
      </c>
      <c r="E839" s="19" t="s">
        <v>615</v>
      </c>
    </row>
    <row r="840" spans="1:5" x14ac:dyDescent="0.2">
      <c r="A840" s="17" t="str">
        <f t="shared" si="26"/>
        <v>IIEE-SJ - 211005</v>
      </c>
      <c r="B840" s="19">
        <v>211005</v>
      </c>
      <c r="E840" s="19" t="s">
        <v>616</v>
      </c>
    </row>
    <row r="841" spans="1:5" x14ac:dyDescent="0.2">
      <c r="A841" s="17" t="str">
        <f t="shared" si="26"/>
        <v>IIEE-SJ - 211006</v>
      </c>
      <c r="B841" s="19">
        <v>211006</v>
      </c>
      <c r="E841" s="19" t="s">
        <v>720</v>
      </c>
    </row>
    <row r="842" spans="1:5" x14ac:dyDescent="0.2">
      <c r="A842" s="17" t="str">
        <f t="shared" si="26"/>
        <v>IIEE-SJ - 211007</v>
      </c>
      <c r="B842" s="19">
        <v>211007</v>
      </c>
      <c r="E842" s="19" t="s">
        <v>721</v>
      </c>
    </row>
    <row r="843" spans="1:5" x14ac:dyDescent="0.2">
      <c r="A843" s="17" t="str">
        <f t="shared" si="26"/>
        <v>IIEE-SJ - 211008</v>
      </c>
      <c r="B843" s="19">
        <v>211008</v>
      </c>
      <c r="E843" s="19" t="s">
        <v>889</v>
      </c>
    </row>
    <row r="844" spans="1:5" x14ac:dyDescent="0.2">
      <c r="A844" s="17" t="str">
        <f t="shared" si="26"/>
        <v>IIEE-SJ - 211009</v>
      </c>
      <c r="B844" s="19">
        <v>211009</v>
      </c>
      <c r="E844" s="19" t="s">
        <v>890</v>
      </c>
    </row>
    <row r="845" spans="1:5" x14ac:dyDescent="0.2">
      <c r="A845" s="17"/>
    </row>
    <row r="846" spans="1:5" x14ac:dyDescent="0.2">
      <c r="A846" s="17" t="str">
        <f>CONCATENATE("IIEE-SJ - ",B846)</f>
        <v>IIEE-SJ - 212</v>
      </c>
      <c r="B846" s="19">
        <v>212</v>
      </c>
      <c r="E846" s="19" t="s">
        <v>891</v>
      </c>
    </row>
    <row r="847" spans="1:5" x14ac:dyDescent="0.2">
      <c r="A847" s="17" t="str">
        <f>CONCATENATE("IIEE-SJ - ",B847)</f>
        <v>IIEE-SJ - 212001</v>
      </c>
      <c r="B847" s="19">
        <v>212001</v>
      </c>
      <c r="E847" s="19" t="s">
        <v>617</v>
      </c>
    </row>
    <row r="848" spans="1:5" x14ac:dyDescent="0.2">
      <c r="A848" s="17" t="str">
        <f>CONCATENATE("IIEE-SJ - ",B848)</f>
        <v>IIEE-SJ - 212002</v>
      </c>
      <c r="B848" s="19">
        <v>212002</v>
      </c>
      <c r="E848" s="19" t="s">
        <v>618</v>
      </c>
    </row>
    <row r="849" spans="1:5" x14ac:dyDescent="0.2">
      <c r="A849" s="17" t="str">
        <f>CONCATENATE("IIEE-SJ - ",B849)</f>
        <v>IIEE-SJ - 212003</v>
      </c>
      <c r="B849" s="19">
        <v>212003</v>
      </c>
      <c r="E849" s="19" t="s">
        <v>619</v>
      </c>
    </row>
    <row r="850" spans="1:5" x14ac:dyDescent="0.2">
      <c r="A850" s="17" t="str">
        <f>CONCATENATE("IIEE-SJ - ",B850)</f>
        <v>IIEE-SJ - 212004</v>
      </c>
      <c r="B850" s="19">
        <v>212004</v>
      </c>
      <c r="E850" s="19" t="s">
        <v>620</v>
      </c>
    </row>
    <row r="851" spans="1:5" x14ac:dyDescent="0.2">
      <c r="A851" s="17"/>
    </row>
    <row r="852" spans="1:5" x14ac:dyDescent="0.2">
      <c r="A852" s="17" t="str">
        <f t="shared" ref="A852:A860" si="27">CONCATENATE("IIEE-SJ - ",B852)</f>
        <v>IIEE-SJ - 213</v>
      </c>
      <c r="B852" s="19">
        <v>213</v>
      </c>
      <c r="E852" s="19" t="s">
        <v>892</v>
      </c>
    </row>
    <row r="853" spans="1:5" x14ac:dyDescent="0.2">
      <c r="A853" s="17" t="str">
        <f t="shared" si="27"/>
        <v>IIEE-SJ - 213001</v>
      </c>
      <c r="B853" s="19">
        <v>213001</v>
      </c>
      <c r="E853" s="19" t="s">
        <v>621</v>
      </c>
    </row>
    <row r="854" spans="1:5" x14ac:dyDescent="0.2">
      <c r="A854" s="17" t="str">
        <f t="shared" si="27"/>
        <v>IIEE-SJ - 213002</v>
      </c>
      <c r="B854" s="19">
        <v>213002</v>
      </c>
      <c r="E854" s="19" t="s">
        <v>622</v>
      </c>
    </row>
    <row r="855" spans="1:5" x14ac:dyDescent="0.2">
      <c r="A855" s="17" t="str">
        <f t="shared" si="27"/>
        <v>IIEE-SJ - 213003</v>
      </c>
      <c r="B855" s="19">
        <v>213003</v>
      </c>
      <c r="E855" s="19" t="s">
        <v>623</v>
      </c>
    </row>
    <row r="856" spans="1:5" x14ac:dyDescent="0.2">
      <c r="A856" s="17" t="str">
        <f t="shared" si="27"/>
        <v>IIEE-SJ - 213004</v>
      </c>
      <c r="B856" s="19">
        <v>213004</v>
      </c>
      <c r="E856" s="19" t="s">
        <v>624</v>
      </c>
    </row>
    <row r="857" spans="1:5" x14ac:dyDescent="0.2">
      <c r="A857" s="17" t="str">
        <f t="shared" si="27"/>
        <v>IIEE-SJ - 213005</v>
      </c>
      <c r="B857" s="19">
        <v>213005</v>
      </c>
      <c r="E857" s="19" t="s">
        <v>625</v>
      </c>
    </row>
    <row r="858" spans="1:5" x14ac:dyDescent="0.2">
      <c r="A858" s="17" t="str">
        <f t="shared" si="27"/>
        <v>IIEE-SJ - 213006</v>
      </c>
      <c r="B858" s="19">
        <v>213006</v>
      </c>
      <c r="E858" s="19" t="s">
        <v>626</v>
      </c>
    </row>
    <row r="859" spans="1:5" x14ac:dyDescent="0.2">
      <c r="A859" s="17" t="str">
        <f t="shared" si="27"/>
        <v>IIEE-SJ - 213007</v>
      </c>
      <c r="B859" s="19">
        <v>213007</v>
      </c>
      <c r="E859" s="19" t="s">
        <v>627</v>
      </c>
    </row>
    <row r="860" spans="1:5" x14ac:dyDescent="0.2">
      <c r="A860" s="17" t="str">
        <f t="shared" si="27"/>
        <v>IIEE-SJ - 213008</v>
      </c>
      <c r="B860" s="19">
        <v>213008</v>
      </c>
      <c r="E860" s="19" t="s">
        <v>628</v>
      </c>
    </row>
    <row r="861" spans="1:5" x14ac:dyDescent="0.2">
      <c r="A861" s="17"/>
    </row>
    <row r="862" spans="1:5" x14ac:dyDescent="0.2">
      <c r="A862" s="17" t="str">
        <f t="shared" ref="A862:A868" si="28">CONCATENATE("IIEE-SJ - ",B862)</f>
        <v>IIEE-SJ - 214</v>
      </c>
      <c r="B862" s="19">
        <v>214</v>
      </c>
      <c r="E862" s="19" t="s">
        <v>893</v>
      </c>
    </row>
    <row r="863" spans="1:5" x14ac:dyDescent="0.2">
      <c r="A863" s="17" t="str">
        <f t="shared" si="28"/>
        <v>IIEE-SJ - 214001</v>
      </c>
      <c r="B863" s="19">
        <v>214001</v>
      </c>
      <c r="E863" s="19" t="s">
        <v>629</v>
      </c>
    </row>
    <row r="864" spans="1:5" x14ac:dyDescent="0.2">
      <c r="A864" s="17" t="str">
        <f t="shared" si="28"/>
        <v>IIEE-SJ - 214002</v>
      </c>
      <c r="B864" s="19">
        <v>214002</v>
      </c>
      <c r="E864" s="19" t="s">
        <v>630</v>
      </c>
    </row>
    <row r="865" spans="1:5" x14ac:dyDescent="0.2">
      <c r="A865" s="17" t="str">
        <f t="shared" si="28"/>
        <v>IIEE-SJ - 214003</v>
      </c>
      <c r="B865" s="19">
        <v>214003</v>
      </c>
      <c r="E865" s="19" t="s">
        <v>631</v>
      </c>
    </row>
    <row r="866" spans="1:5" x14ac:dyDescent="0.2">
      <c r="A866" s="17" t="str">
        <f t="shared" si="28"/>
        <v>IIEE-SJ - 214004</v>
      </c>
      <c r="B866" s="19">
        <v>214004</v>
      </c>
      <c r="E866" s="19" t="s">
        <v>632</v>
      </c>
    </row>
    <row r="867" spans="1:5" x14ac:dyDescent="0.2">
      <c r="A867" s="17" t="str">
        <f t="shared" si="28"/>
        <v>IIEE-SJ - 214005</v>
      </c>
      <c r="B867" s="19">
        <v>214005</v>
      </c>
      <c r="E867" s="19" t="s">
        <v>633</v>
      </c>
    </row>
    <row r="868" spans="1:5" x14ac:dyDescent="0.2">
      <c r="A868" s="17" t="str">
        <f t="shared" si="28"/>
        <v>IIEE-SJ - 214006</v>
      </c>
      <c r="B868" s="19">
        <v>214006</v>
      </c>
      <c r="E868" s="19" t="s">
        <v>634</v>
      </c>
    </row>
    <row r="869" spans="1:5" x14ac:dyDescent="0.2">
      <c r="A869" s="17"/>
    </row>
    <row r="870" spans="1:5" x14ac:dyDescent="0.2">
      <c r="A870" s="17" t="str">
        <f t="shared" ref="A870:A876" si="29">CONCATENATE("IIEE-SJ - ",B870)</f>
        <v>IIEE-SJ - 215</v>
      </c>
      <c r="B870" s="19">
        <v>215</v>
      </c>
      <c r="E870" s="19" t="s">
        <v>894</v>
      </c>
    </row>
    <row r="871" spans="1:5" x14ac:dyDescent="0.2">
      <c r="A871" s="17" t="str">
        <f t="shared" si="29"/>
        <v>IIEE-SJ - 215001</v>
      </c>
      <c r="B871" s="19">
        <v>215001</v>
      </c>
      <c r="E871" s="19" t="s">
        <v>635</v>
      </c>
    </row>
    <row r="872" spans="1:5" x14ac:dyDescent="0.2">
      <c r="A872" s="17" t="str">
        <f t="shared" si="29"/>
        <v>IIEE-SJ - 215002</v>
      </c>
      <c r="B872" s="19">
        <v>215002</v>
      </c>
      <c r="E872" s="19" t="s">
        <v>636</v>
      </c>
    </row>
    <row r="873" spans="1:5" x14ac:dyDescent="0.2">
      <c r="A873" s="17" t="str">
        <f t="shared" si="29"/>
        <v>IIEE-SJ - 215003</v>
      </c>
      <c r="B873" s="19">
        <v>215003</v>
      </c>
      <c r="E873" s="19" t="s">
        <v>637</v>
      </c>
    </row>
    <row r="874" spans="1:5" x14ac:dyDescent="0.2">
      <c r="A874" s="17" t="str">
        <f t="shared" si="29"/>
        <v>IIEE-SJ - 215004</v>
      </c>
      <c r="B874" s="19">
        <v>215004</v>
      </c>
      <c r="E874" s="19" t="s">
        <v>638</v>
      </c>
    </row>
    <row r="875" spans="1:5" x14ac:dyDescent="0.2">
      <c r="A875" s="17" t="str">
        <f t="shared" si="29"/>
        <v>IIEE-SJ - 215005</v>
      </c>
      <c r="B875" s="19">
        <v>215005</v>
      </c>
      <c r="E875" s="19" t="s">
        <v>639</v>
      </c>
    </row>
    <row r="876" spans="1:5" x14ac:dyDescent="0.2">
      <c r="A876" s="17" t="str">
        <f t="shared" si="29"/>
        <v>IIEE-SJ - 215006</v>
      </c>
      <c r="B876" s="19">
        <v>215006</v>
      </c>
      <c r="E876" s="19" t="s">
        <v>640</v>
      </c>
    </row>
    <row r="877" spans="1:5" x14ac:dyDescent="0.2">
      <c r="A877" s="17"/>
    </row>
    <row r="878" spans="1:5" x14ac:dyDescent="0.2">
      <c r="A878" s="17" t="str">
        <f t="shared" ref="A878:A883" si="30">CONCATENATE("IIEE-SJ - ",B878)</f>
        <v>IIEE-SJ - 216</v>
      </c>
      <c r="B878" s="19">
        <v>216</v>
      </c>
      <c r="E878" s="19" t="s">
        <v>895</v>
      </c>
    </row>
    <row r="879" spans="1:5" x14ac:dyDescent="0.2">
      <c r="A879" s="17" t="str">
        <f t="shared" si="30"/>
        <v>IIEE-SJ - 216001</v>
      </c>
      <c r="B879" s="19">
        <v>216001</v>
      </c>
      <c r="E879" s="19" t="s">
        <v>641</v>
      </c>
    </row>
    <row r="880" spans="1:5" x14ac:dyDescent="0.2">
      <c r="A880" s="17" t="str">
        <f t="shared" si="30"/>
        <v>IIEE-SJ - 216002</v>
      </c>
      <c r="B880" s="19">
        <v>216002</v>
      </c>
      <c r="E880" s="19" t="s">
        <v>642</v>
      </c>
    </row>
    <row r="881" spans="1:5" x14ac:dyDescent="0.2">
      <c r="A881" s="17" t="str">
        <f t="shared" si="30"/>
        <v>IIEE-SJ - 216003</v>
      </c>
      <c r="B881" s="19">
        <v>216003</v>
      </c>
      <c r="E881" s="19" t="s">
        <v>643</v>
      </c>
    </row>
    <row r="882" spans="1:5" x14ac:dyDescent="0.2">
      <c r="A882" s="17" t="str">
        <f t="shared" si="30"/>
        <v>IIEE-SJ - 216004</v>
      </c>
      <c r="B882" s="19">
        <v>216004</v>
      </c>
      <c r="E882" s="19" t="s">
        <v>644</v>
      </c>
    </row>
    <row r="883" spans="1:5" x14ac:dyDescent="0.2">
      <c r="A883" s="17" t="str">
        <f t="shared" si="30"/>
        <v>IIEE-SJ - 216005</v>
      </c>
      <c r="B883" s="19">
        <v>216005</v>
      </c>
      <c r="E883" s="19" t="s">
        <v>645</v>
      </c>
    </row>
    <row r="884" spans="1:5" x14ac:dyDescent="0.2">
      <c r="A884" s="17"/>
    </row>
    <row r="885" spans="1:5" x14ac:dyDescent="0.2">
      <c r="A885" s="17" t="str">
        <f>CONCATENATE("IIEE-SJ - ",B885)</f>
        <v>IIEE-SJ - 217</v>
      </c>
      <c r="B885" s="19">
        <v>217</v>
      </c>
      <c r="E885" s="19" t="s">
        <v>896</v>
      </c>
    </row>
    <row r="886" spans="1:5" x14ac:dyDescent="0.2">
      <c r="A886" s="17" t="str">
        <f>CONCATENATE("IIEE-SJ - ",B886)</f>
        <v>IIEE-SJ - 217001</v>
      </c>
      <c r="B886" s="19">
        <v>217001</v>
      </c>
      <c r="E886" s="19" t="s">
        <v>646</v>
      </c>
    </row>
    <row r="887" spans="1:5" x14ac:dyDescent="0.2">
      <c r="A887" s="17" t="str">
        <f>CONCATENATE("IIEE-SJ - ",B887)</f>
        <v>IIEE-SJ - 217002</v>
      </c>
      <c r="B887" s="19">
        <v>217002</v>
      </c>
      <c r="E887" s="19" t="s">
        <v>647</v>
      </c>
    </row>
    <row r="888" spans="1:5" x14ac:dyDescent="0.2">
      <c r="A888" s="17"/>
    </row>
    <row r="889" spans="1:5" x14ac:dyDescent="0.2">
      <c r="A889" s="17" t="str">
        <f>CONCATENATE("IIEE-SJ - ",B889)</f>
        <v>IIEE-SJ - 218</v>
      </c>
      <c r="B889" s="19">
        <v>218</v>
      </c>
      <c r="E889" s="19" t="s">
        <v>844</v>
      </c>
    </row>
    <row r="890" spans="1:5" x14ac:dyDescent="0.2">
      <c r="A890" s="17" t="str">
        <f>CONCATENATE("IIEE-SJ - ",B890)</f>
        <v>IIEE-SJ - 218001</v>
      </c>
      <c r="B890" s="19">
        <v>218001</v>
      </c>
      <c r="E890" s="19" t="s">
        <v>648</v>
      </c>
    </row>
    <row r="891" spans="1:5" x14ac:dyDescent="0.2">
      <c r="A891" s="17" t="str">
        <f>CONCATENATE("IIEE-SJ - ",B891)</f>
        <v>IIEE-SJ - 218002</v>
      </c>
      <c r="B891" s="19">
        <v>218002</v>
      </c>
      <c r="E891" s="19" t="s">
        <v>649</v>
      </c>
    </row>
    <row r="892" spans="1:5" x14ac:dyDescent="0.2">
      <c r="A892" s="17" t="str">
        <f>CONCATENATE("IIEE-SJ - ",B892)</f>
        <v>IIEE-SJ - 218003</v>
      </c>
      <c r="B892" s="19">
        <v>218003</v>
      </c>
      <c r="E892" s="19" t="s">
        <v>650</v>
      </c>
    </row>
    <row r="893" spans="1:5" x14ac:dyDescent="0.2">
      <c r="A893" s="17"/>
    </row>
    <row r="894" spans="1:5" x14ac:dyDescent="0.2">
      <c r="A894" s="17" t="str">
        <f t="shared" ref="A894:A899" si="31">CONCATENATE("IIEE-SJ - ",B894)</f>
        <v>IIEE-SJ - 219</v>
      </c>
      <c r="B894" s="19">
        <v>219</v>
      </c>
      <c r="E894" s="19" t="s">
        <v>897</v>
      </c>
    </row>
    <row r="895" spans="1:5" x14ac:dyDescent="0.2">
      <c r="A895" s="17" t="str">
        <f t="shared" si="31"/>
        <v>IIEE-SJ - 219001</v>
      </c>
      <c r="B895" s="19">
        <v>219001</v>
      </c>
      <c r="E895" s="19" t="s">
        <v>898</v>
      </c>
    </row>
    <row r="896" spans="1:5" x14ac:dyDescent="0.2">
      <c r="A896" s="17" t="str">
        <f t="shared" si="31"/>
        <v>IIEE-SJ - 219002</v>
      </c>
      <c r="B896" s="19">
        <v>219002</v>
      </c>
      <c r="E896" s="19" t="s">
        <v>899</v>
      </c>
    </row>
    <row r="897" spans="1:5" x14ac:dyDescent="0.2">
      <c r="A897" s="17" t="str">
        <f t="shared" si="31"/>
        <v>IIEE-SJ - 219003</v>
      </c>
      <c r="B897" s="19">
        <v>219003</v>
      </c>
      <c r="E897" s="19" t="s">
        <v>900</v>
      </c>
    </row>
    <row r="898" spans="1:5" x14ac:dyDescent="0.2">
      <c r="A898" s="17" t="str">
        <f t="shared" si="31"/>
        <v>IIEE-SJ - 219004</v>
      </c>
      <c r="B898" s="19">
        <v>219004</v>
      </c>
      <c r="E898" s="19" t="s">
        <v>901</v>
      </c>
    </row>
    <row r="899" spans="1:5" x14ac:dyDescent="0.2">
      <c r="A899" s="17" t="str">
        <f t="shared" si="31"/>
        <v>IIEE-SJ - 219005</v>
      </c>
      <c r="B899" s="19">
        <v>219005</v>
      </c>
      <c r="E899" s="19" t="s">
        <v>902</v>
      </c>
    </row>
    <row r="900" spans="1:5" x14ac:dyDescent="0.2">
      <c r="A900" s="17"/>
    </row>
    <row r="901" spans="1:5" x14ac:dyDescent="0.2">
      <c r="A901" s="17" t="str">
        <f t="shared" ref="A901:A907" si="32">CONCATENATE("IIEE-SJ - ",B901)</f>
        <v>IIEE-SJ - 220</v>
      </c>
      <c r="B901" s="19">
        <v>220</v>
      </c>
      <c r="E901" s="19" t="s">
        <v>903</v>
      </c>
    </row>
    <row r="902" spans="1:5" x14ac:dyDescent="0.2">
      <c r="A902" s="17" t="str">
        <f t="shared" si="32"/>
        <v>IIEE-SJ - 220001</v>
      </c>
      <c r="B902" s="19">
        <v>220001</v>
      </c>
      <c r="E902" s="19" t="s">
        <v>651</v>
      </c>
    </row>
    <row r="903" spans="1:5" x14ac:dyDescent="0.2">
      <c r="A903" s="17" t="str">
        <f t="shared" si="32"/>
        <v>IIEE-SJ - 220002</v>
      </c>
      <c r="B903" s="19">
        <v>220002</v>
      </c>
      <c r="E903" s="19" t="s">
        <v>652</v>
      </c>
    </row>
    <row r="904" spans="1:5" x14ac:dyDescent="0.2">
      <c r="A904" s="17" t="str">
        <f t="shared" si="32"/>
        <v>IIEE-SJ - 220003</v>
      </c>
      <c r="B904" s="19">
        <v>220003</v>
      </c>
      <c r="E904" s="19" t="s">
        <v>653</v>
      </c>
    </row>
    <row r="905" spans="1:5" x14ac:dyDescent="0.2">
      <c r="A905" s="17" t="str">
        <f t="shared" si="32"/>
        <v>IIEE-SJ - 220004</v>
      </c>
      <c r="B905" s="19">
        <v>220004</v>
      </c>
      <c r="E905" s="19" t="s">
        <v>654</v>
      </c>
    </row>
    <row r="906" spans="1:5" x14ac:dyDescent="0.2">
      <c r="A906" s="17" t="str">
        <f t="shared" si="32"/>
        <v>IIEE-SJ - 220005</v>
      </c>
      <c r="B906" s="19">
        <v>220005</v>
      </c>
      <c r="E906" s="19" t="s">
        <v>655</v>
      </c>
    </row>
    <row r="907" spans="1:5" x14ac:dyDescent="0.2">
      <c r="A907" s="17" t="str">
        <f t="shared" si="32"/>
        <v>IIEE-SJ - 220006</v>
      </c>
      <c r="B907" s="19">
        <v>220006</v>
      </c>
      <c r="E907" s="19" t="s">
        <v>656</v>
      </c>
    </row>
    <row r="908" spans="1:5" x14ac:dyDescent="0.2">
      <c r="A908" s="17"/>
    </row>
    <row r="909" spans="1:5" x14ac:dyDescent="0.2">
      <c r="A909" s="17" t="str">
        <f t="shared" ref="A909:A915" si="33">CONCATENATE("IIEE-SJ - ",B909)</f>
        <v>IIEE-SJ - 221</v>
      </c>
      <c r="B909" s="19">
        <v>221</v>
      </c>
      <c r="E909" s="19" t="s">
        <v>904</v>
      </c>
    </row>
    <row r="910" spans="1:5" x14ac:dyDescent="0.2">
      <c r="A910" s="17" t="str">
        <f t="shared" si="33"/>
        <v>IIEE-SJ - 221001</v>
      </c>
      <c r="B910" s="19">
        <v>221001</v>
      </c>
      <c r="E910" s="19" t="s">
        <v>657</v>
      </c>
    </row>
    <row r="911" spans="1:5" x14ac:dyDescent="0.2">
      <c r="A911" s="17" t="str">
        <f t="shared" si="33"/>
        <v>IIEE-SJ - 221002</v>
      </c>
      <c r="B911" s="19">
        <v>221002</v>
      </c>
      <c r="E911" s="19" t="s">
        <v>658</v>
      </c>
    </row>
    <row r="912" spans="1:5" x14ac:dyDescent="0.2">
      <c r="A912" s="17" t="str">
        <f t="shared" si="33"/>
        <v>IIEE-SJ - 221003</v>
      </c>
      <c r="B912" s="19">
        <v>221003</v>
      </c>
      <c r="E912" s="19" t="s">
        <v>659</v>
      </c>
    </row>
    <row r="913" spans="1:5" x14ac:dyDescent="0.2">
      <c r="A913" s="17" t="str">
        <f t="shared" si="33"/>
        <v>IIEE-SJ - 221004</v>
      </c>
      <c r="B913" s="19">
        <v>221004</v>
      </c>
      <c r="E913" s="19" t="s">
        <v>660</v>
      </c>
    </row>
    <row r="914" spans="1:5" x14ac:dyDescent="0.2">
      <c r="A914" s="17" t="str">
        <f t="shared" si="33"/>
        <v>IIEE-SJ - 221005</v>
      </c>
      <c r="B914" s="19">
        <v>221005</v>
      </c>
      <c r="E914" s="19" t="s">
        <v>661</v>
      </c>
    </row>
    <row r="915" spans="1:5" x14ac:dyDescent="0.2">
      <c r="A915" s="17" t="str">
        <f t="shared" si="33"/>
        <v>IIEE-SJ - 221006</v>
      </c>
      <c r="B915" s="19">
        <v>221006</v>
      </c>
      <c r="E915" s="19" t="s">
        <v>662</v>
      </c>
    </row>
    <row r="916" spans="1:5" x14ac:dyDescent="0.2">
      <c r="A916" s="17"/>
    </row>
    <row r="917" spans="1:5" x14ac:dyDescent="0.2">
      <c r="A917" s="17" t="str">
        <f t="shared" ref="A917:A933" si="34">CONCATENATE("IIEE-SJ - ",B917)</f>
        <v>IIEE-SJ - 222</v>
      </c>
      <c r="B917" s="19">
        <v>222</v>
      </c>
      <c r="E917" s="19" t="s">
        <v>905</v>
      </c>
    </row>
    <row r="918" spans="1:5" x14ac:dyDescent="0.2">
      <c r="A918" s="17" t="str">
        <f t="shared" si="34"/>
        <v>IIEE-SJ - 222001</v>
      </c>
      <c r="B918" s="19">
        <v>222001</v>
      </c>
      <c r="E918" s="19" t="s">
        <v>663</v>
      </c>
    </row>
    <row r="919" spans="1:5" x14ac:dyDescent="0.2">
      <c r="A919" s="17" t="str">
        <f t="shared" si="34"/>
        <v>IIEE-SJ - 222002</v>
      </c>
      <c r="B919" s="19">
        <v>222002</v>
      </c>
      <c r="E919" s="19" t="s">
        <v>664</v>
      </c>
    </row>
    <row r="920" spans="1:5" x14ac:dyDescent="0.2">
      <c r="A920" s="17" t="str">
        <f t="shared" si="34"/>
        <v>IIEE-SJ - 222003</v>
      </c>
      <c r="B920" s="19">
        <v>222003</v>
      </c>
      <c r="E920" s="19" t="s">
        <v>665</v>
      </c>
    </row>
    <row r="921" spans="1:5" x14ac:dyDescent="0.2">
      <c r="A921" s="17" t="str">
        <f t="shared" si="34"/>
        <v>IIEE-SJ - 222004</v>
      </c>
      <c r="B921" s="19">
        <v>222004</v>
      </c>
      <c r="E921" s="19" t="s">
        <v>666</v>
      </c>
    </row>
    <row r="922" spans="1:5" x14ac:dyDescent="0.2">
      <c r="A922" s="17" t="str">
        <f t="shared" si="34"/>
        <v>IIEE-SJ - 222005</v>
      </c>
      <c r="B922" s="19">
        <v>222005</v>
      </c>
      <c r="E922" s="19" t="s">
        <v>667</v>
      </c>
    </row>
    <row r="923" spans="1:5" x14ac:dyDescent="0.2">
      <c r="A923" s="17" t="str">
        <f t="shared" si="34"/>
        <v>IIEE-SJ - 222006</v>
      </c>
      <c r="B923" s="19">
        <v>222006</v>
      </c>
      <c r="E923" s="19" t="s">
        <v>668</v>
      </c>
    </row>
    <row r="924" spans="1:5" x14ac:dyDescent="0.2">
      <c r="A924" s="17" t="str">
        <f t="shared" si="34"/>
        <v>IIEE-SJ - 222007</v>
      </c>
      <c r="B924" s="19">
        <v>222007</v>
      </c>
      <c r="E924" s="19" t="s">
        <v>669</v>
      </c>
    </row>
    <row r="925" spans="1:5" x14ac:dyDescent="0.2">
      <c r="A925" s="17" t="str">
        <f t="shared" si="34"/>
        <v>IIEE-SJ - 222008</v>
      </c>
      <c r="B925" s="19">
        <v>222008</v>
      </c>
      <c r="E925" s="19" t="s">
        <v>670</v>
      </c>
    </row>
    <row r="926" spans="1:5" x14ac:dyDescent="0.2">
      <c r="A926" s="17" t="str">
        <f t="shared" si="34"/>
        <v>IIEE-SJ - 222009</v>
      </c>
      <c r="B926" s="19">
        <v>222009</v>
      </c>
      <c r="E926" s="19" t="s">
        <v>671</v>
      </c>
    </row>
    <row r="927" spans="1:5" x14ac:dyDescent="0.2">
      <c r="A927" s="17" t="str">
        <f t="shared" si="34"/>
        <v>IIEE-SJ - 222010</v>
      </c>
      <c r="B927" s="19">
        <v>222010</v>
      </c>
      <c r="E927" s="19" t="s">
        <v>672</v>
      </c>
    </row>
    <row r="928" spans="1:5" x14ac:dyDescent="0.2">
      <c r="A928" s="17" t="str">
        <f t="shared" si="34"/>
        <v>IIEE-SJ - 222011</v>
      </c>
      <c r="B928" s="19">
        <v>222011</v>
      </c>
      <c r="E928" s="19" t="s">
        <v>673</v>
      </c>
    </row>
    <row r="929" spans="1:5" x14ac:dyDescent="0.2">
      <c r="A929" s="17" t="str">
        <f t="shared" si="34"/>
        <v>IIEE-SJ - 222012</v>
      </c>
      <c r="B929" s="19">
        <v>222012</v>
      </c>
      <c r="E929" s="19" t="s">
        <v>674</v>
      </c>
    </row>
    <row r="930" spans="1:5" x14ac:dyDescent="0.2">
      <c r="A930" s="17" t="str">
        <f t="shared" si="34"/>
        <v>IIEE-SJ - 222013</v>
      </c>
      <c r="B930" s="19">
        <v>222013</v>
      </c>
      <c r="E930" s="19" t="s">
        <v>675</v>
      </c>
    </row>
    <row r="931" spans="1:5" x14ac:dyDescent="0.2">
      <c r="A931" s="17" t="str">
        <f t="shared" si="34"/>
        <v>IIEE-SJ - 222014</v>
      </c>
      <c r="B931" s="19">
        <v>222014</v>
      </c>
      <c r="E931" s="19" t="s">
        <v>676</v>
      </c>
    </row>
    <row r="932" spans="1:5" x14ac:dyDescent="0.2">
      <c r="A932" s="17" t="str">
        <f t="shared" si="34"/>
        <v>IIEE-SJ - 222015</v>
      </c>
      <c r="B932" s="19">
        <v>222015</v>
      </c>
      <c r="E932" s="19" t="s">
        <v>677</v>
      </c>
    </row>
    <row r="933" spans="1:5" x14ac:dyDescent="0.2">
      <c r="A933" s="17" t="str">
        <f t="shared" si="34"/>
        <v>IIEE-SJ - 222016</v>
      </c>
      <c r="B933" s="19">
        <v>222016</v>
      </c>
      <c r="E933" s="19" t="s">
        <v>678</v>
      </c>
    </row>
    <row r="934" spans="1:5" x14ac:dyDescent="0.2">
      <c r="A934" s="17"/>
    </row>
    <row r="935" spans="1:5" x14ac:dyDescent="0.2">
      <c r="A935" s="17" t="str">
        <f t="shared" ref="A935:A945" si="35">CONCATENATE("IIEE-SJ - ",B935)</f>
        <v>IIEE-SJ - 223</v>
      </c>
      <c r="B935" s="19">
        <v>223</v>
      </c>
      <c r="E935" s="19" t="s">
        <v>906</v>
      </c>
    </row>
    <row r="936" spans="1:5" x14ac:dyDescent="0.2">
      <c r="A936" s="17" t="str">
        <f t="shared" si="35"/>
        <v>IIEE-SJ - 223001</v>
      </c>
      <c r="B936" s="19">
        <v>223001</v>
      </c>
      <c r="E936" s="19" t="s">
        <v>679</v>
      </c>
    </row>
    <row r="937" spans="1:5" x14ac:dyDescent="0.2">
      <c r="A937" s="17" t="str">
        <f t="shared" si="35"/>
        <v>IIEE-SJ - 223002</v>
      </c>
      <c r="B937" s="19">
        <v>223002</v>
      </c>
      <c r="E937" s="19" t="s">
        <v>680</v>
      </c>
    </row>
    <row r="938" spans="1:5" x14ac:dyDescent="0.2">
      <c r="A938" s="17" t="str">
        <f t="shared" si="35"/>
        <v>IIEE-SJ - 223003</v>
      </c>
      <c r="B938" s="19">
        <v>223003</v>
      </c>
      <c r="E938" s="19" t="s">
        <v>681</v>
      </c>
    </row>
    <row r="939" spans="1:5" x14ac:dyDescent="0.2">
      <c r="A939" s="17" t="str">
        <f t="shared" si="35"/>
        <v>IIEE-SJ - 223004</v>
      </c>
      <c r="B939" s="19">
        <v>223004</v>
      </c>
      <c r="E939" s="19" t="s">
        <v>682</v>
      </c>
    </row>
    <row r="940" spans="1:5" x14ac:dyDescent="0.2">
      <c r="A940" s="17" t="str">
        <f t="shared" si="35"/>
        <v>IIEE-SJ - 223005</v>
      </c>
      <c r="B940" s="19">
        <v>223005</v>
      </c>
      <c r="E940" s="19" t="s">
        <v>683</v>
      </c>
    </row>
    <row r="941" spans="1:5" x14ac:dyDescent="0.2">
      <c r="A941" s="17" t="str">
        <f t="shared" si="35"/>
        <v>IIEE-SJ - 223006</v>
      </c>
      <c r="B941" s="19">
        <v>223006</v>
      </c>
      <c r="E941" s="19" t="s">
        <v>684</v>
      </c>
    </row>
    <row r="942" spans="1:5" x14ac:dyDescent="0.2">
      <c r="A942" s="17" t="str">
        <f t="shared" si="35"/>
        <v>IIEE-SJ - 223007</v>
      </c>
      <c r="B942" s="19">
        <v>223007</v>
      </c>
      <c r="E942" s="19" t="s">
        <v>685</v>
      </c>
    </row>
    <row r="943" spans="1:5" x14ac:dyDescent="0.2">
      <c r="A943" s="17" t="str">
        <f t="shared" si="35"/>
        <v>IIEE-SJ - 223008</v>
      </c>
      <c r="B943" s="19">
        <v>223008</v>
      </c>
      <c r="E943" s="19" t="s">
        <v>686</v>
      </c>
    </row>
    <row r="944" spans="1:5" x14ac:dyDescent="0.2">
      <c r="A944" s="17" t="str">
        <f t="shared" si="35"/>
        <v>IIEE-SJ - 223009</v>
      </c>
      <c r="B944" s="19">
        <v>223009</v>
      </c>
      <c r="E944" s="19" t="s">
        <v>687</v>
      </c>
    </row>
    <row r="945" spans="1:5" x14ac:dyDescent="0.2">
      <c r="A945" s="17" t="str">
        <f t="shared" si="35"/>
        <v>IIEE-SJ - 223010</v>
      </c>
      <c r="B945" s="19">
        <v>223010</v>
      </c>
      <c r="E945" s="19" t="s">
        <v>688</v>
      </c>
    </row>
    <row r="946" spans="1:5" x14ac:dyDescent="0.2">
      <c r="A946" s="17"/>
    </row>
    <row r="947" spans="1:5" x14ac:dyDescent="0.2">
      <c r="A947" s="17" t="str">
        <f>CONCATENATE("IIEE-SJ - ",B947)</f>
        <v>IIEE-SJ - 224</v>
      </c>
      <c r="B947" s="19">
        <v>224</v>
      </c>
      <c r="E947" s="19" t="s">
        <v>309</v>
      </c>
    </row>
    <row r="948" spans="1:5" x14ac:dyDescent="0.2">
      <c r="A948" s="17" t="str">
        <f>CONCATENATE("IIEE-SJ - ",B948)</f>
        <v>IIEE-SJ - 224001</v>
      </c>
      <c r="B948" s="19">
        <v>224001</v>
      </c>
      <c r="E948" s="19" t="s">
        <v>693</v>
      </c>
    </row>
    <row r="949" spans="1:5" x14ac:dyDescent="0.2">
      <c r="A949" s="17" t="str">
        <f>CONCATENATE("IIEE-SJ - ",B949)</f>
        <v>IIEE-SJ - 224002</v>
      </c>
      <c r="B949" s="19">
        <v>224002</v>
      </c>
      <c r="E949" s="19" t="s">
        <v>694</v>
      </c>
    </row>
    <row r="950" spans="1:5" x14ac:dyDescent="0.2">
      <c r="A950" s="17"/>
    </row>
    <row r="951" spans="1:5" x14ac:dyDescent="0.2">
      <c r="A951" s="17" t="str">
        <f>CONCATENATE("IIEE-SJ - ",B951)</f>
        <v>IIEE-SJ - 225</v>
      </c>
      <c r="B951" s="19">
        <v>225</v>
      </c>
      <c r="E951" s="19" t="s">
        <v>907</v>
      </c>
    </row>
    <row r="952" spans="1:5" x14ac:dyDescent="0.2">
      <c r="A952" s="17" t="str">
        <f>CONCATENATE("IIEE-SJ - ",B952)</f>
        <v>IIEE-SJ - 225001</v>
      </c>
      <c r="B952" s="19">
        <v>225001</v>
      </c>
      <c r="E952" s="19" t="s">
        <v>715</v>
      </c>
    </row>
    <row r="953" spans="1:5" x14ac:dyDescent="0.2">
      <c r="A953" s="17" t="str">
        <f>CONCATENATE("IIEE-SJ - ",B953)</f>
        <v>IIEE-SJ - 225002</v>
      </c>
      <c r="B953" s="19">
        <v>225002</v>
      </c>
      <c r="E953" s="19" t="s">
        <v>716</v>
      </c>
    </row>
    <row r="954" spans="1:5" x14ac:dyDescent="0.2">
      <c r="A954" s="17"/>
    </row>
    <row r="955" spans="1:5" x14ac:dyDescent="0.2">
      <c r="A955" s="17" t="str">
        <f t="shared" ref="A955:A960" si="36">CONCATENATE("IIEE-SJ - ",B955)</f>
        <v>IIEE-SJ - 226</v>
      </c>
      <c r="B955" s="19">
        <v>226</v>
      </c>
      <c r="E955" s="19" t="s">
        <v>908</v>
      </c>
    </row>
    <row r="956" spans="1:5" x14ac:dyDescent="0.2">
      <c r="A956" s="17" t="str">
        <f t="shared" si="36"/>
        <v>IIEE-SJ - 226001</v>
      </c>
      <c r="B956" s="19">
        <v>226001</v>
      </c>
      <c r="E956" s="19" t="s">
        <v>701</v>
      </c>
    </row>
    <row r="957" spans="1:5" x14ac:dyDescent="0.2">
      <c r="A957" s="17" t="str">
        <f t="shared" si="36"/>
        <v>IIEE-SJ - 226002</v>
      </c>
      <c r="B957" s="19">
        <v>226002</v>
      </c>
      <c r="E957" s="19" t="s">
        <v>702</v>
      </c>
    </row>
    <row r="958" spans="1:5" x14ac:dyDescent="0.2">
      <c r="A958" s="17" t="str">
        <f t="shared" si="36"/>
        <v>IIEE-SJ - 226003</v>
      </c>
      <c r="B958" s="19">
        <v>226003</v>
      </c>
      <c r="E958" s="19" t="s">
        <v>703</v>
      </c>
    </row>
    <row r="959" spans="1:5" x14ac:dyDescent="0.2">
      <c r="A959" s="17" t="str">
        <f t="shared" si="36"/>
        <v>IIEE-SJ - 226004</v>
      </c>
      <c r="B959" s="19">
        <v>226004</v>
      </c>
      <c r="E959" s="19" t="s">
        <v>717</v>
      </c>
    </row>
    <row r="960" spans="1:5" x14ac:dyDescent="0.2">
      <c r="A960" s="17" t="str">
        <f t="shared" si="36"/>
        <v>IIEE-SJ - 226005</v>
      </c>
      <c r="B960" s="19">
        <v>226005</v>
      </c>
      <c r="E960" s="19" t="s">
        <v>718</v>
      </c>
    </row>
    <row r="961" spans="1:5" x14ac:dyDescent="0.2">
      <c r="A961" s="17"/>
    </row>
    <row r="962" spans="1:5" x14ac:dyDescent="0.2">
      <c r="A962" s="17" t="str">
        <f t="shared" ref="A962:A969" si="37">CONCATENATE("IIEE-SJ - ",B962)</f>
        <v>IIEE-SJ - 227</v>
      </c>
      <c r="B962" s="19">
        <v>227</v>
      </c>
      <c r="E962" s="19" t="s">
        <v>909</v>
      </c>
    </row>
    <row r="963" spans="1:5" x14ac:dyDescent="0.2">
      <c r="A963" s="17" t="str">
        <f t="shared" si="37"/>
        <v>IIEE-SJ - 227001</v>
      </c>
      <c r="B963" s="19">
        <v>227001</v>
      </c>
      <c r="E963" s="19" t="s">
        <v>709</v>
      </c>
    </row>
    <row r="964" spans="1:5" x14ac:dyDescent="0.2">
      <c r="A964" s="17" t="str">
        <f t="shared" si="37"/>
        <v>IIEE-SJ - 227002</v>
      </c>
      <c r="B964" s="19">
        <v>227002</v>
      </c>
      <c r="E964" s="19" t="s">
        <v>710</v>
      </c>
    </row>
    <row r="965" spans="1:5" x14ac:dyDescent="0.2">
      <c r="A965" s="17" t="str">
        <f t="shared" si="37"/>
        <v>IIEE-SJ - 227003</v>
      </c>
      <c r="B965" s="19">
        <v>227003</v>
      </c>
      <c r="E965" s="19" t="s">
        <v>711</v>
      </c>
    </row>
    <row r="966" spans="1:5" x14ac:dyDescent="0.2">
      <c r="A966" s="17" t="str">
        <f t="shared" si="37"/>
        <v>IIEE-SJ - 227004</v>
      </c>
      <c r="B966" s="19">
        <v>227004</v>
      </c>
      <c r="E966" s="19" t="s">
        <v>712</v>
      </c>
    </row>
    <row r="967" spans="1:5" x14ac:dyDescent="0.2">
      <c r="A967" s="17" t="str">
        <f t="shared" si="37"/>
        <v>IIEE-SJ - 227005</v>
      </c>
      <c r="B967" s="19">
        <v>227005</v>
      </c>
      <c r="E967" s="19" t="s">
        <v>713</v>
      </c>
    </row>
    <row r="968" spans="1:5" x14ac:dyDescent="0.2">
      <c r="A968" s="17" t="str">
        <f t="shared" si="37"/>
        <v>IIEE-SJ - 227006</v>
      </c>
      <c r="B968" s="19">
        <v>227006</v>
      </c>
      <c r="E968" s="19" t="s">
        <v>714</v>
      </c>
    </row>
    <row r="969" spans="1:5" x14ac:dyDescent="0.2">
      <c r="A969" s="17" t="str">
        <f t="shared" si="37"/>
        <v>IIEE-SJ - 227007</v>
      </c>
      <c r="B969" s="19">
        <v>227007</v>
      </c>
      <c r="E969" s="19" t="s">
        <v>708</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I257"/>
  <sheetViews>
    <sheetView zoomScale="120" zoomScaleNormal="120" workbookViewId="0">
      <selection activeCell="D75" sqref="D75:D88"/>
    </sheetView>
  </sheetViews>
  <sheetFormatPr baseColWidth="10" defaultColWidth="11.42578125" defaultRowHeight="15" x14ac:dyDescent="0.2"/>
  <cols>
    <col min="1" max="1" width="15.28515625" customWidth="1"/>
    <col min="2" max="2" width="8" customWidth="1"/>
    <col min="3" max="3" width="4.5703125" customWidth="1"/>
    <col min="4" max="4" width="66" customWidth="1"/>
    <col min="5" max="5" width="6.85546875" customWidth="1"/>
    <col min="6" max="6" width="12.42578125" style="81" customWidth="1"/>
    <col min="7" max="7" width="18.85546875" style="81" customWidth="1"/>
    <col min="8" max="8" width="46" style="85" customWidth="1"/>
    <col min="9" max="9" width="5.28515625" style="85" customWidth="1"/>
    <col min="10" max="16384" width="11.42578125" style="85"/>
  </cols>
  <sheetData>
    <row r="1" spans="1:9" ht="15" customHeight="1" thickBot="1" x14ac:dyDescent="0.25">
      <c r="A1" s="423" t="s">
        <v>1291</v>
      </c>
      <c r="B1" s="424"/>
      <c r="C1" s="424"/>
      <c r="D1" s="424"/>
      <c r="E1" s="424"/>
      <c r="G1" s="82" t="s">
        <v>910</v>
      </c>
      <c r="H1" s="83" t="s">
        <v>911</v>
      </c>
      <c r="I1" s="84"/>
    </row>
    <row r="2" spans="1:9" x14ac:dyDescent="0.2">
      <c r="A2" s="430" t="s">
        <v>355</v>
      </c>
      <c r="B2" s="308" t="s">
        <v>50</v>
      </c>
      <c r="C2" s="432" t="s">
        <v>1292</v>
      </c>
      <c r="D2" s="433"/>
      <c r="E2" s="421" t="s">
        <v>1235</v>
      </c>
      <c r="G2" s="82"/>
      <c r="H2" s="83"/>
      <c r="I2" s="84"/>
    </row>
    <row r="3" spans="1:9" x14ac:dyDescent="0.2">
      <c r="A3" s="431"/>
      <c r="B3" s="17" t="s">
        <v>52</v>
      </c>
      <c r="C3" s="434"/>
      <c r="D3" s="435"/>
      <c r="E3" s="422"/>
      <c r="F3" s="115">
        <v>1</v>
      </c>
      <c r="G3" s="87" t="str">
        <f xml:space="preserve"> CONCATENATE(G1,"-",TEXT(F3,"0000"))</f>
        <v>I-0001</v>
      </c>
      <c r="H3" s="88" t="s">
        <v>913</v>
      </c>
      <c r="I3" s="84"/>
    </row>
    <row r="4" spans="1:9" x14ac:dyDescent="0.2">
      <c r="A4" s="345"/>
      <c r="B4" s="309"/>
      <c r="C4" s="325">
        <v>1</v>
      </c>
      <c r="D4" s="327" t="s">
        <v>913</v>
      </c>
      <c r="E4" s="333"/>
      <c r="F4" s="115">
        <v>1</v>
      </c>
      <c r="G4" s="89" t="str">
        <f t="shared" ref="G4:G10" si="0">CONCATENATE($G$3,".",TEXT(F4,"0000"))</f>
        <v>I-0001.0001</v>
      </c>
      <c r="H4" s="90" t="s">
        <v>914</v>
      </c>
      <c r="I4" s="84" t="s">
        <v>5</v>
      </c>
    </row>
    <row r="5" spans="1:9" x14ac:dyDescent="0.2">
      <c r="A5" s="345"/>
      <c r="B5" s="309"/>
      <c r="C5" s="324"/>
      <c r="D5" s="328" t="s">
        <v>1296</v>
      </c>
      <c r="E5" s="333" t="s">
        <v>1290</v>
      </c>
      <c r="F5" s="115">
        <v>2</v>
      </c>
      <c r="G5" s="89" t="str">
        <f t="shared" si="0"/>
        <v>I-0001.0002</v>
      </c>
      <c r="H5" s="90" t="s">
        <v>916</v>
      </c>
      <c r="I5" s="84" t="s">
        <v>5</v>
      </c>
    </row>
    <row r="6" spans="1:9" x14ac:dyDescent="0.2">
      <c r="A6" s="345"/>
      <c r="B6" s="309"/>
      <c r="C6" s="324"/>
      <c r="D6" s="328" t="s">
        <v>1293</v>
      </c>
      <c r="E6" s="333" t="s">
        <v>1290</v>
      </c>
      <c r="F6" s="115">
        <v>3</v>
      </c>
      <c r="G6" s="89" t="str">
        <f t="shared" si="0"/>
        <v>I-0001.0003</v>
      </c>
      <c r="H6" s="90" t="s">
        <v>918</v>
      </c>
      <c r="I6" s="84" t="s">
        <v>5</v>
      </c>
    </row>
    <row r="7" spans="1:9" x14ac:dyDescent="0.2">
      <c r="A7" s="345"/>
      <c r="C7" s="324"/>
      <c r="D7" s="329" t="s">
        <v>1279</v>
      </c>
      <c r="E7" s="333" t="s">
        <v>1290</v>
      </c>
      <c r="F7" s="115">
        <v>4</v>
      </c>
      <c r="G7" s="89" t="str">
        <f t="shared" si="0"/>
        <v>I-0001.0004</v>
      </c>
      <c r="H7" s="90" t="s">
        <v>920</v>
      </c>
      <c r="I7" s="84" t="s">
        <v>7</v>
      </c>
    </row>
    <row r="8" spans="1:9" x14ac:dyDescent="0.2">
      <c r="A8" s="345"/>
      <c r="C8" s="324"/>
      <c r="D8" s="329" t="s">
        <v>1298</v>
      </c>
      <c r="E8" s="333"/>
      <c r="F8" s="115">
        <v>5</v>
      </c>
      <c r="G8" s="89" t="str">
        <f t="shared" si="0"/>
        <v>I-0001.0005</v>
      </c>
      <c r="H8" s="90" t="s">
        <v>922</v>
      </c>
      <c r="I8" s="84" t="s">
        <v>5</v>
      </c>
    </row>
    <row r="9" spans="1:9" x14ac:dyDescent="0.2">
      <c r="A9" s="345"/>
      <c r="B9" s="309"/>
      <c r="C9" s="325">
        <v>2</v>
      </c>
      <c r="D9" s="327" t="s">
        <v>1299</v>
      </c>
      <c r="E9" s="333"/>
      <c r="F9" s="115">
        <v>6</v>
      </c>
      <c r="G9" s="89" t="str">
        <f t="shared" si="0"/>
        <v>I-0001.0006</v>
      </c>
      <c r="H9" s="90" t="s">
        <v>924</v>
      </c>
      <c r="I9" s="84" t="s">
        <v>5</v>
      </c>
    </row>
    <row r="10" spans="1:9" x14ac:dyDescent="0.2">
      <c r="A10" s="345"/>
      <c r="B10" s="309"/>
      <c r="C10" s="324"/>
      <c r="D10" s="330" t="s">
        <v>1294</v>
      </c>
      <c r="E10" s="333" t="s">
        <v>6</v>
      </c>
      <c r="F10" s="115">
        <v>7</v>
      </c>
      <c r="G10" s="89" t="str">
        <f t="shared" si="0"/>
        <v>I-0001.0007</v>
      </c>
      <c r="H10" s="90" t="s">
        <v>926</v>
      </c>
      <c r="I10" s="84" t="s">
        <v>5</v>
      </c>
    </row>
    <row r="11" spans="1:9" x14ac:dyDescent="0.2">
      <c r="A11" s="345"/>
      <c r="B11" s="309"/>
      <c r="C11" s="324"/>
      <c r="D11" s="331" t="s">
        <v>1271</v>
      </c>
      <c r="E11" s="335" t="s">
        <v>731</v>
      </c>
      <c r="G11" s="84"/>
      <c r="H11" s="90"/>
      <c r="I11" s="84"/>
    </row>
    <row r="12" spans="1:9" x14ac:dyDescent="0.2">
      <c r="A12" s="345"/>
      <c r="B12" s="309"/>
      <c r="C12" s="324"/>
      <c r="D12" s="331" t="s">
        <v>1272</v>
      </c>
      <c r="E12" s="335" t="s">
        <v>731</v>
      </c>
      <c r="G12" s="84"/>
      <c r="H12" s="90"/>
      <c r="I12" s="84"/>
    </row>
    <row r="13" spans="1:9" x14ac:dyDescent="0.2">
      <c r="A13" s="345"/>
      <c r="B13" s="309"/>
      <c r="C13" s="324"/>
      <c r="D13" s="330" t="s">
        <v>1382</v>
      </c>
      <c r="E13" s="333" t="s">
        <v>731</v>
      </c>
      <c r="F13" s="86" t="s">
        <v>915</v>
      </c>
      <c r="G13" s="87" t="str">
        <f xml:space="preserve"> CONCATENATE(G1,"-",F13)</f>
        <v>I-0002</v>
      </c>
      <c r="H13" s="326" t="s">
        <v>927</v>
      </c>
      <c r="I13" s="84"/>
    </row>
    <row r="14" spans="1:9" x14ac:dyDescent="0.2">
      <c r="A14" s="345"/>
      <c r="B14" s="309"/>
      <c r="C14" s="324"/>
      <c r="D14" s="330" t="s">
        <v>1236</v>
      </c>
      <c r="E14" s="333" t="s">
        <v>731</v>
      </c>
      <c r="F14" s="86" t="s">
        <v>912</v>
      </c>
      <c r="G14" s="89" t="str">
        <f>CONCATENATE($G$13,".",F14)</f>
        <v>I-0002.0001</v>
      </c>
      <c r="H14" s="90" t="s">
        <v>928</v>
      </c>
      <c r="I14" s="84" t="s">
        <v>6</v>
      </c>
    </row>
    <row r="15" spans="1:9" x14ac:dyDescent="0.2">
      <c r="A15" s="346"/>
      <c r="B15" s="310"/>
      <c r="C15" s="311"/>
      <c r="D15" s="330" t="s">
        <v>1237</v>
      </c>
      <c r="E15" s="333" t="s">
        <v>731</v>
      </c>
      <c r="F15" s="86" t="s">
        <v>915</v>
      </c>
      <c r="G15" s="89" t="str">
        <f>CONCATENATE($G$13,".",F15)</f>
        <v>I-0002.0002</v>
      </c>
      <c r="H15" s="90" t="s">
        <v>929</v>
      </c>
      <c r="I15" s="84" t="s">
        <v>6</v>
      </c>
    </row>
    <row r="16" spans="1:9" x14ac:dyDescent="0.2">
      <c r="A16" s="347"/>
      <c r="B16" s="311"/>
      <c r="C16" s="311"/>
      <c r="D16" s="330" t="s">
        <v>1238</v>
      </c>
      <c r="E16" s="333" t="s">
        <v>731</v>
      </c>
      <c r="F16" s="86" t="s">
        <v>917</v>
      </c>
      <c r="G16" s="89" t="str">
        <f>CONCATENATE($G$13,".",F16)</f>
        <v>I-0002.0003</v>
      </c>
      <c r="H16" s="90" t="s">
        <v>930</v>
      </c>
      <c r="I16" s="84" t="s">
        <v>6</v>
      </c>
    </row>
    <row r="17" spans="1:9" x14ac:dyDescent="0.2">
      <c r="A17" s="347"/>
      <c r="B17" s="311"/>
      <c r="C17" s="311"/>
      <c r="D17" s="330" t="s">
        <v>1239</v>
      </c>
      <c r="E17" s="333" t="s">
        <v>731</v>
      </c>
      <c r="F17" s="86"/>
      <c r="G17" s="84"/>
      <c r="H17" s="90"/>
      <c r="I17" s="84"/>
    </row>
    <row r="18" spans="1:9" x14ac:dyDescent="0.2">
      <c r="A18" s="347"/>
      <c r="B18" s="311"/>
      <c r="C18" s="311"/>
      <c r="D18" s="330" t="s">
        <v>1240</v>
      </c>
      <c r="E18" s="333" t="s">
        <v>731</v>
      </c>
      <c r="F18" s="86"/>
      <c r="G18" s="84"/>
      <c r="H18" s="90"/>
      <c r="I18" s="84"/>
    </row>
    <row r="19" spans="1:9" x14ac:dyDescent="0.2">
      <c r="A19" s="347"/>
      <c r="B19" s="311"/>
      <c r="C19" s="311"/>
      <c r="D19" s="330" t="s">
        <v>1383</v>
      </c>
      <c r="E19" s="333" t="s">
        <v>731</v>
      </c>
      <c r="F19" s="86" t="s">
        <v>917</v>
      </c>
      <c r="G19" s="87" t="str">
        <f xml:space="preserve"> CONCATENATE(G1,"-",F19)</f>
        <v>I-0003</v>
      </c>
      <c r="H19" s="88" t="s">
        <v>8</v>
      </c>
      <c r="I19" s="84"/>
    </row>
    <row r="20" spans="1:9" x14ac:dyDescent="0.2">
      <c r="A20" s="347"/>
      <c r="B20" s="311"/>
      <c r="C20" s="311"/>
      <c r="D20" s="330" t="s">
        <v>1241</v>
      </c>
      <c r="E20" s="333" t="s">
        <v>731</v>
      </c>
      <c r="F20" s="86" t="s">
        <v>912</v>
      </c>
      <c r="G20" s="89" t="str">
        <f>CONCATENATE($G$19,".",F20)</f>
        <v>I-0003.0001</v>
      </c>
      <c r="H20" s="90" t="s">
        <v>931</v>
      </c>
      <c r="I20" s="84" t="s">
        <v>7</v>
      </c>
    </row>
    <row r="21" spans="1:9" x14ac:dyDescent="0.2">
      <c r="A21" s="347"/>
      <c r="B21" s="311"/>
      <c r="C21" s="311"/>
      <c r="D21" s="330" t="s">
        <v>1242</v>
      </c>
      <c r="E21" s="333" t="s">
        <v>731</v>
      </c>
      <c r="F21" s="86" t="s">
        <v>915</v>
      </c>
      <c r="G21" s="89" t="str">
        <f>CONCATENATE($G$19,".",F21)</f>
        <v>I-0003.0002</v>
      </c>
      <c r="H21" s="90" t="s">
        <v>932</v>
      </c>
      <c r="I21" s="84" t="s">
        <v>6</v>
      </c>
    </row>
    <row r="22" spans="1:9" x14ac:dyDescent="0.2">
      <c r="A22" s="347"/>
      <c r="B22" s="311"/>
      <c r="C22" s="311"/>
      <c r="D22" s="330" t="s">
        <v>1243</v>
      </c>
      <c r="E22" s="333" t="s">
        <v>731</v>
      </c>
      <c r="F22" s="86" t="s">
        <v>917</v>
      </c>
      <c r="G22" s="89" t="str">
        <f>CONCATENATE($G$19,".",F22)</f>
        <v>I-0003.0003</v>
      </c>
      <c r="H22" s="90" t="s">
        <v>933</v>
      </c>
      <c r="I22" s="84" t="s">
        <v>7</v>
      </c>
    </row>
    <row r="23" spans="1:9" x14ac:dyDescent="0.2">
      <c r="A23" s="347"/>
      <c r="B23" s="311"/>
      <c r="C23" s="311"/>
      <c r="D23" s="330" t="s">
        <v>1244</v>
      </c>
      <c r="E23" s="333" t="s">
        <v>731</v>
      </c>
      <c r="F23" s="86" t="s">
        <v>919</v>
      </c>
      <c r="G23" s="89" t="str">
        <f>CONCATENATE($G$19,".",F23)</f>
        <v>I-0003.0004</v>
      </c>
      <c r="H23" s="90" t="s">
        <v>934</v>
      </c>
      <c r="I23" s="84" t="s">
        <v>7</v>
      </c>
    </row>
    <row r="24" spans="1:9" x14ac:dyDescent="0.2">
      <c r="A24" s="347"/>
      <c r="B24" s="311"/>
      <c r="C24" s="311"/>
      <c r="D24" s="332" t="s">
        <v>1245</v>
      </c>
      <c r="E24" s="333" t="s">
        <v>6</v>
      </c>
      <c r="G24" s="84"/>
      <c r="H24" s="90"/>
      <c r="I24" s="84"/>
    </row>
    <row r="25" spans="1:9" x14ac:dyDescent="0.2">
      <c r="A25" s="347"/>
      <c r="B25" s="311"/>
      <c r="C25" s="311"/>
      <c r="D25" s="332" t="s">
        <v>1246</v>
      </c>
      <c r="E25" s="333" t="s">
        <v>6</v>
      </c>
      <c r="G25" s="84"/>
      <c r="H25" s="90"/>
      <c r="I25" s="84"/>
    </row>
    <row r="26" spans="1:9" x14ac:dyDescent="0.2">
      <c r="A26" s="347"/>
      <c r="B26" s="311"/>
      <c r="C26" s="311"/>
      <c r="D26" s="332" t="s">
        <v>1247</v>
      </c>
      <c r="E26" s="333" t="s">
        <v>6</v>
      </c>
      <c r="F26" s="86" t="s">
        <v>919</v>
      </c>
      <c r="G26" s="87" t="str">
        <f xml:space="preserve"> CONCATENATE(G1,"-",F26)</f>
        <v>I-0004</v>
      </c>
      <c r="H26" s="88" t="s">
        <v>935</v>
      </c>
      <c r="I26" s="84"/>
    </row>
    <row r="27" spans="1:9" x14ac:dyDescent="0.2">
      <c r="A27" s="347"/>
      <c r="B27" s="311"/>
      <c r="C27" s="311"/>
      <c r="D27" s="332" t="s">
        <v>1248</v>
      </c>
      <c r="E27" s="333" t="s">
        <v>6</v>
      </c>
      <c r="F27" s="86" t="s">
        <v>912</v>
      </c>
      <c r="G27" s="89" t="str">
        <f t="shared" ref="G27:G38" si="1">CONCATENATE($G$26,".",F27)</f>
        <v>I-0004.0001</v>
      </c>
      <c r="H27" s="90" t="s">
        <v>936</v>
      </c>
      <c r="I27" s="84" t="s">
        <v>6</v>
      </c>
    </row>
    <row r="28" spans="1:9" x14ac:dyDescent="0.2">
      <c r="A28" s="346"/>
      <c r="B28" s="312"/>
      <c r="C28" s="325">
        <v>3</v>
      </c>
      <c r="D28" s="327" t="s">
        <v>1295</v>
      </c>
      <c r="E28" s="336"/>
      <c r="F28" s="86" t="s">
        <v>915</v>
      </c>
      <c r="G28" s="89" t="str">
        <f t="shared" si="1"/>
        <v>I-0004.0002</v>
      </c>
      <c r="H28" s="90" t="s">
        <v>937</v>
      </c>
      <c r="I28" s="84" t="s">
        <v>6</v>
      </c>
    </row>
    <row r="29" spans="1:9" x14ac:dyDescent="0.2">
      <c r="A29" s="346"/>
      <c r="B29" s="312"/>
      <c r="C29" s="313"/>
      <c r="D29" s="328" t="s">
        <v>1251</v>
      </c>
      <c r="E29" s="333" t="s">
        <v>1115</v>
      </c>
      <c r="F29" s="86" t="s">
        <v>917</v>
      </c>
      <c r="G29" s="89" t="str">
        <f t="shared" si="1"/>
        <v>I-0004.0003</v>
      </c>
      <c r="H29" s="90" t="s">
        <v>938</v>
      </c>
      <c r="I29" s="84" t="s">
        <v>6</v>
      </c>
    </row>
    <row r="30" spans="1:9" x14ac:dyDescent="0.2">
      <c r="A30" s="346"/>
      <c r="B30" s="312"/>
      <c r="C30" s="313"/>
      <c r="D30" s="332" t="s">
        <v>1252</v>
      </c>
      <c r="E30" s="333" t="s">
        <v>1115</v>
      </c>
      <c r="F30" s="86" t="s">
        <v>919</v>
      </c>
      <c r="G30" s="89" t="str">
        <f t="shared" si="1"/>
        <v>I-0004.0004</v>
      </c>
      <c r="H30" s="90" t="s">
        <v>939</v>
      </c>
      <c r="I30" s="84" t="s">
        <v>6</v>
      </c>
    </row>
    <row r="31" spans="1:9" x14ac:dyDescent="0.2">
      <c r="A31" s="346"/>
      <c r="B31" s="311"/>
      <c r="C31" s="313"/>
      <c r="D31" s="332" t="s">
        <v>1253</v>
      </c>
      <c r="E31" s="333" t="s">
        <v>1115</v>
      </c>
      <c r="F31" s="86" t="s">
        <v>921</v>
      </c>
      <c r="G31" s="89" t="str">
        <f t="shared" si="1"/>
        <v>I-0004.0005</v>
      </c>
      <c r="H31" s="90" t="s">
        <v>940</v>
      </c>
      <c r="I31" s="84"/>
    </row>
    <row r="32" spans="1:9" x14ac:dyDescent="0.2">
      <c r="A32" s="347"/>
      <c r="B32" s="311"/>
      <c r="C32" s="311"/>
      <c r="D32" s="332" t="s">
        <v>1254</v>
      </c>
      <c r="E32" s="333" t="s">
        <v>1115</v>
      </c>
      <c r="F32" s="86" t="s">
        <v>923</v>
      </c>
      <c r="G32" s="89" t="str">
        <f t="shared" si="1"/>
        <v>I-0004.0006</v>
      </c>
      <c r="H32" s="90" t="s">
        <v>941</v>
      </c>
      <c r="I32" s="84" t="s">
        <v>6</v>
      </c>
    </row>
    <row r="33" spans="1:9" x14ac:dyDescent="0.2">
      <c r="A33" s="347"/>
      <c r="B33" s="311"/>
      <c r="C33" s="311"/>
      <c r="D33" s="332" t="s">
        <v>1255</v>
      </c>
      <c r="E33" s="333" t="s">
        <v>1115</v>
      </c>
      <c r="F33" s="86" t="s">
        <v>925</v>
      </c>
      <c r="G33" s="89" t="str">
        <f t="shared" si="1"/>
        <v>I-0004.0007</v>
      </c>
      <c r="H33" s="90" t="s">
        <v>942</v>
      </c>
      <c r="I33" s="84" t="s">
        <v>6</v>
      </c>
    </row>
    <row r="34" spans="1:9" x14ac:dyDescent="0.2">
      <c r="A34" s="347"/>
      <c r="B34" s="311"/>
      <c r="C34" s="311"/>
      <c r="D34" s="332" t="s">
        <v>1256</v>
      </c>
      <c r="E34" s="333" t="s">
        <v>1115</v>
      </c>
      <c r="F34" s="86" t="s">
        <v>943</v>
      </c>
      <c r="G34" s="89" t="str">
        <f t="shared" si="1"/>
        <v>I-0004.0008</v>
      </c>
      <c r="H34" s="90" t="s">
        <v>944</v>
      </c>
      <c r="I34" s="84" t="s">
        <v>6</v>
      </c>
    </row>
    <row r="35" spans="1:9" x14ac:dyDescent="0.2">
      <c r="A35" s="347"/>
      <c r="B35" s="311"/>
      <c r="C35" s="311"/>
      <c r="D35" s="332" t="s">
        <v>1257</v>
      </c>
      <c r="E35" s="333" t="s">
        <v>1115</v>
      </c>
      <c r="F35" s="86" t="s">
        <v>945</v>
      </c>
      <c r="G35" s="89" t="str">
        <f t="shared" si="1"/>
        <v>I-0004.0009</v>
      </c>
      <c r="H35" s="90" t="s">
        <v>946</v>
      </c>
      <c r="I35" s="84" t="s">
        <v>6</v>
      </c>
    </row>
    <row r="36" spans="1:9" x14ac:dyDescent="0.2">
      <c r="A36" s="347"/>
      <c r="B36" s="311"/>
      <c r="C36" s="311"/>
      <c r="D36" s="332" t="s">
        <v>1258</v>
      </c>
      <c r="E36" s="333" t="s">
        <v>1115</v>
      </c>
      <c r="F36" s="86" t="s">
        <v>947</v>
      </c>
      <c r="G36" s="89" t="str">
        <f t="shared" si="1"/>
        <v>I-0004.0010</v>
      </c>
      <c r="H36" s="90" t="s">
        <v>948</v>
      </c>
      <c r="I36" s="84" t="s">
        <v>6</v>
      </c>
    </row>
    <row r="37" spans="1:9" x14ac:dyDescent="0.2">
      <c r="A37" s="347"/>
      <c r="B37" s="311"/>
      <c r="C37" s="311"/>
      <c r="D37" s="332" t="s">
        <v>1259</v>
      </c>
      <c r="E37" s="333" t="s">
        <v>1115</v>
      </c>
      <c r="F37" s="86" t="s">
        <v>949</v>
      </c>
      <c r="G37" s="89" t="str">
        <f t="shared" si="1"/>
        <v>I-0004.0011</v>
      </c>
      <c r="H37" s="90" t="s">
        <v>950</v>
      </c>
      <c r="I37" s="84" t="s">
        <v>7</v>
      </c>
    </row>
    <row r="38" spans="1:9" x14ac:dyDescent="0.2">
      <c r="A38" s="347"/>
      <c r="B38" s="311"/>
      <c r="C38" s="311"/>
      <c r="D38" s="332" t="s">
        <v>1260</v>
      </c>
      <c r="E38" s="333" t="s">
        <v>1115</v>
      </c>
      <c r="F38" s="86" t="s">
        <v>951</v>
      </c>
      <c r="G38" s="89" t="str">
        <f t="shared" si="1"/>
        <v>I-0004.0012</v>
      </c>
      <c r="H38" s="90" t="s">
        <v>952</v>
      </c>
      <c r="I38" s="84" t="s">
        <v>6</v>
      </c>
    </row>
    <row r="39" spans="1:9" x14ac:dyDescent="0.2">
      <c r="A39" s="347"/>
      <c r="B39" s="311"/>
      <c r="C39" s="311"/>
      <c r="D39" s="332" t="s">
        <v>1261</v>
      </c>
      <c r="E39" s="333" t="s">
        <v>1115</v>
      </c>
      <c r="G39" s="84"/>
      <c r="H39" s="90"/>
      <c r="I39" s="84"/>
    </row>
    <row r="40" spans="1:9" x14ac:dyDescent="0.2">
      <c r="A40" s="347"/>
      <c r="B40" s="311"/>
      <c r="C40" s="311"/>
      <c r="D40" s="332" t="s">
        <v>1262</v>
      </c>
      <c r="E40" s="333" t="s">
        <v>1115</v>
      </c>
      <c r="G40" s="84"/>
      <c r="H40" s="90"/>
      <c r="I40" s="84"/>
    </row>
    <row r="41" spans="1:9" x14ac:dyDescent="0.2">
      <c r="A41" s="347"/>
      <c r="B41" s="311"/>
      <c r="C41" s="311"/>
      <c r="D41" s="332" t="s">
        <v>1263</v>
      </c>
      <c r="E41" s="333" t="s">
        <v>1115</v>
      </c>
      <c r="F41" s="86" t="s">
        <v>921</v>
      </c>
      <c r="G41" s="87" t="str">
        <f xml:space="preserve"> CONCATENATE(G1,"-",F41)</f>
        <v>I-0005</v>
      </c>
      <c r="H41" s="88" t="s">
        <v>953</v>
      </c>
      <c r="I41" s="84"/>
    </row>
    <row r="42" spans="1:9" x14ac:dyDescent="0.2">
      <c r="A42" s="347"/>
      <c r="B42" s="311"/>
      <c r="C42" s="311"/>
      <c r="D42" s="332" t="s">
        <v>1264</v>
      </c>
      <c r="E42" s="333" t="s">
        <v>1115</v>
      </c>
      <c r="F42" s="86" t="s">
        <v>912</v>
      </c>
      <c r="G42" s="89" t="str">
        <f>CONCATENATE($G$41,".",F42)</f>
        <v>I-0005.0001</v>
      </c>
      <c r="H42" s="90" t="s">
        <v>954</v>
      </c>
      <c r="I42" s="84" t="s">
        <v>7</v>
      </c>
    </row>
    <row r="43" spans="1:9" x14ac:dyDescent="0.2">
      <c r="A43" s="347"/>
      <c r="B43" s="311"/>
      <c r="C43" s="311"/>
      <c r="D43" s="332" t="s">
        <v>1265</v>
      </c>
      <c r="E43" s="333" t="s">
        <v>1115</v>
      </c>
      <c r="F43" s="86" t="s">
        <v>915</v>
      </c>
      <c r="G43" s="89" t="str">
        <f>CONCATENATE($G$41,".",F43)</f>
        <v>I-0005.0002</v>
      </c>
      <c r="H43" s="90" t="s">
        <v>955</v>
      </c>
      <c r="I43" s="84" t="s">
        <v>7</v>
      </c>
    </row>
    <row r="44" spans="1:9" x14ac:dyDescent="0.2">
      <c r="A44" s="347"/>
      <c r="B44" s="311"/>
      <c r="C44" s="311"/>
      <c r="D44" s="332" t="s">
        <v>1266</v>
      </c>
      <c r="E44" s="333" t="s">
        <v>1115</v>
      </c>
      <c r="F44" s="86" t="s">
        <v>917</v>
      </c>
      <c r="G44" s="89" t="str">
        <f>CONCATENATE($G$41,".",F44)</f>
        <v>I-0005.0003</v>
      </c>
      <c r="H44" s="90" t="s">
        <v>956</v>
      </c>
      <c r="I44" s="84" t="s">
        <v>7</v>
      </c>
    </row>
    <row r="45" spans="1:9" x14ac:dyDescent="0.2">
      <c r="A45" s="347"/>
      <c r="B45" s="311"/>
      <c r="C45" s="311"/>
      <c r="D45" s="332" t="s">
        <v>1267</v>
      </c>
      <c r="E45" s="333" t="s">
        <v>1115</v>
      </c>
      <c r="G45" s="84"/>
      <c r="H45" s="90"/>
      <c r="I45" s="84"/>
    </row>
    <row r="46" spans="1:9" x14ac:dyDescent="0.2">
      <c r="A46" s="347"/>
      <c r="B46" s="311"/>
      <c r="C46" s="311"/>
      <c r="D46" s="332" t="s">
        <v>1268</v>
      </c>
      <c r="E46" s="333" t="s">
        <v>1115</v>
      </c>
      <c r="F46" s="86" t="s">
        <v>947</v>
      </c>
      <c r="G46" s="89" t="str">
        <f>CONCATENATE($G$41,".",F46)</f>
        <v>I-0005.0010</v>
      </c>
      <c r="H46" s="90" t="s">
        <v>957</v>
      </c>
      <c r="I46" s="84" t="s">
        <v>7</v>
      </c>
    </row>
    <row r="47" spans="1:9" x14ac:dyDescent="0.2">
      <c r="A47" s="347"/>
      <c r="B47" s="311"/>
      <c r="C47" s="311"/>
      <c r="D47" s="332" t="s">
        <v>1269</v>
      </c>
      <c r="E47" s="333" t="s">
        <v>1115</v>
      </c>
      <c r="F47" s="86" t="s">
        <v>949</v>
      </c>
      <c r="G47" s="89" t="str">
        <f>CONCATENATE($G$41,".",F47)</f>
        <v>I-0005.0011</v>
      </c>
      <c r="H47" s="90" t="s">
        <v>958</v>
      </c>
      <c r="I47" s="84" t="s">
        <v>7</v>
      </c>
    </row>
    <row r="48" spans="1:9" x14ac:dyDescent="0.2">
      <c r="A48" s="347"/>
      <c r="B48" s="311"/>
      <c r="C48" s="311"/>
      <c r="D48" s="332" t="s">
        <v>1270</v>
      </c>
      <c r="E48" s="333" t="s">
        <v>1115</v>
      </c>
      <c r="F48" s="86" t="s">
        <v>951</v>
      </c>
      <c r="G48" s="89" t="str">
        <f>CONCATENATE($G$41,".",F48)</f>
        <v>I-0005.0012</v>
      </c>
      <c r="H48" s="90" t="s">
        <v>959</v>
      </c>
      <c r="I48" s="84" t="s">
        <v>7</v>
      </c>
    </row>
    <row r="49" spans="1:9" x14ac:dyDescent="0.2">
      <c r="A49" s="347"/>
      <c r="B49" s="311"/>
      <c r="C49" s="325">
        <v>4</v>
      </c>
      <c r="D49" s="327" t="s">
        <v>1297</v>
      </c>
      <c r="E49" s="336"/>
      <c r="G49" s="84"/>
      <c r="H49" s="90"/>
      <c r="I49" s="84"/>
    </row>
    <row r="50" spans="1:9" x14ac:dyDescent="0.2">
      <c r="A50" s="347"/>
      <c r="B50" s="311"/>
      <c r="C50" s="311"/>
      <c r="D50" s="332" t="s">
        <v>1280</v>
      </c>
      <c r="E50" s="333" t="s">
        <v>7</v>
      </c>
      <c r="F50" s="86" t="s">
        <v>960</v>
      </c>
      <c r="G50" s="89" t="str">
        <f>CONCATENATE($G$41,".",F50)</f>
        <v>I-0005.0021</v>
      </c>
      <c r="H50" s="90" t="s">
        <v>961</v>
      </c>
      <c r="I50" s="84" t="s">
        <v>7</v>
      </c>
    </row>
    <row r="51" spans="1:9" x14ac:dyDescent="0.2">
      <c r="A51" s="347"/>
      <c r="B51" s="311"/>
      <c r="C51" s="311"/>
      <c r="D51" s="332" t="s">
        <v>1281</v>
      </c>
      <c r="E51" s="333" t="s">
        <v>7</v>
      </c>
      <c r="F51" s="86" t="s">
        <v>962</v>
      </c>
      <c r="G51" s="89" t="str">
        <f>CONCATENATE($G$41,".",F51)</f>
        <v>I-0005.0022</v>
      </c>
      <c r="H51" s="90" t="s">
        <v>963</v>
      </c>
      <c r="I51" s="84" t="s">
        <v>7</v>
      </c>
    </row>
    <row r="52" spans="1:9" x14ac:dyDescent="0.2">
      <c r="A52" s="347"/>
      <c r="B52" s="311"/>
      <c r="C52" s="311"/>
      <c r="D52" s="332" t="s">
        <v>1276</v>
      </c>
      <c r="E52" s="333" t="s">
        <v>7</v>
      </c>
      <c r="G52" s="84"/>
      <c r="H52" s="90"/>
      <c r="I52" s="84"/>
    </row>
    <row r="53" spans="1:9" x14ac:dyDescent="0.2">
      <c r="A53" s="347"/>
      <c r="B53" s="311"/>
      <c r="C53" s="311"/>
      <c r="D53" s="332" t="s">
        <v>1277</v>
      </c>
      <c r="E53" s="333" t="s">
        <v>7</v>
      </c>
      <c r="G53" s="84"/>
      <c r="H53" s="90"/>
      <c r="I53" s="84"/>
    </row>
    <row r="54" spans="1:9" x14ac:dyDescent="0.2">
      <c r="A54" s="347"/>
      <c r="B54" s="311"/>
      <c r="C54" s="311"/>
      <c r="D54" s="332" t="s">
        <v>1249</v>
      </c>
      <c r="E54" s="333" t="s">
        <v>1290</v>
      </c>
      <c r="F54" s="86" t="s">
        <v>923</v>
      </c>
      <c r="G54" s="87" t="str">
        <f xml:space="preserve"> CONCATENATE(G1,"-",F54)</f>
        <v>I-0006</v>
      </c>
      <c r="H54" s="88" t="s">
        <v>964</v>
      </c>
      <c r="I54" s="84"/>
    </row>
    <row r="55" spans="1:9" x14ac:dyDescent="0.2">
      <c r="A55" s="347"/>
      <c r="B55" s="311"/>
      <c r="C55" s="311"/>
      <c r="D55" s="332" t="s">
        <v>1250</v>
      </c>
      <c r="E55" s="333" t="s">
        <v>1290</v>
      </c>
      <c r="F55" s="86" t="s">
        <v>912</v>
      </c>
      <c r="G55" s="89" t="str">
        <f t="shared" ref="G55:G62" si="2">CONCATENATE($G$54,".",F55)</f>
        <v>I-0006.0001</v>
      </c>
      <c r="H55" s="90" t="s">
        <v>965</v>
      </c>
      <c r="I55" s="84" t="s">
        <v>7</v>
      </c>
    </row>
    <row r="56" spans="1:9" x14ac:dyDescent="0.2">
      <c r="A56" s="347"/>
      <c r="B56" s="311"/>
      <c r="C56" s="311"/>
      <c r="D56" s="332" t="s">
        <v>1273</v>
      </c>
      <c r="E56" s="333" t="s">
        <v>1290</v>
      </c>
      <c r="F56" s="86" t="s">
        <v>915</v>
      </c>
      <c r="G56" s="89" t="str">
        <f t="shared" si="2"/>
        <v>I-0006.0002</v>
      </c>
      <c r="H56" s="90" t="s">
        <v>966</v>
      </c>
      <c r="I56" s="84" t="s">
        <v>7</v>
      </c>
    </row>
    <row r="57" spans="1:9" x14ac:dyDescent="0.2">
      <c r="A57" s="347"/>
      <c r="B57" s="311"/>
      <c r="C57" s="311"/>
      <c r="D57" s="332" t="s">
        <v>1274</v>
      </c>
      <c r="E57" s="333" t="s">
        <v>1290</v>
      </c>
      <c r="F57" s="86" t="s">
        <v>917</v>
      </c>
      <c r="G57" s="89" t="str">
        <f t="shared" si="2"/>
        <v>I-0006.0003</v>
      </c>
      <c r="H57" s="90" t="s">
        <v>967</v>
      </c>
      <c r="I57" s="84" t="s">
        <v>7</v>
      </c>
    </row>
    <row r="58" spans="1:9" x14ac:dyDescent="0.2">
      <c r="A58" s="347"/>
      <c r="B58" s="311"/>
      <c r="C58" s="311"/>
      <c r="D58" s="332" t="s">
        <v>1275</v>
      </c>
      <c r="E58" s="333" t="s">
        <v>1290</v>
      </c>
      <c r="F58" s="86" t="s">
        <v>919</v>
      </c>
      <c r="G58" s="89" t="str">
        <f t="shared" si="2"/>
        <v>I-0006.0004</v>
      </c>
      <c r="H58" s="90" t="s">
        <v>968</v>
      </c>
      <c r="I58" s="84" t="s">
        <v>7</v>
      </c>
    </row>
    <row r="59" spans="1:9" x14ac:dyDescent="0.2">
      <c r="A59" s="347"/>
      <c r="B59" s="311"/>
      <c r="C59" s="311"/>
      <c r="D59" s="332" t="s">
        <v>1282</v>
      </c>
      <c r="E59" s="333" t="s">
        <v>1115</v>
      </c>
      <c r="F59" s="86" t="s">
        <v>921</v>
      </c>
      <c r="G59" s="89" t="str">
        <f t="shared" si="2"/>
        <v>I-0006.0005</v>
      </c>
      <c r="H59" s="90" t="s">
        <v>969</v>
      </c>
      <c r="I59" s="84" t="s">
        <v>7</v>
      </c>
    </row>
    <row r="60" spans="1:9" x14ac:dyDescent="0.2">
      <c r="A60" s="347"/>
      <c r="B60" s="311"/>
      <c r="C60" s="311"/>
      <c r="D60" s="332" t="s">
        <v>1302</v>
      </c>
      <c r="E60" s="333"/>
      <c r="F60" s="86" t="s">
        <v>923</v>
      </c>
      <c r="G60" s="89" t="str">
        <f t="shared" si="2"/>
        <v>I-0006.0006</v>
      </c>
      <c r="H60" s="90" t="s">
        <v>970</v>
      </c>
      <c r="I60" s="84" t="s">
        <v>7</v>
      </c>
    </row>
    <row r="61" spans="1:9" x14ac:dyDescent="0.2">
      <c r="A61" s="347"/>
      <c r="B61" s="311"/>
      <c r="C61" s="325">
        <v>5</v>
      </c>
      <c r="D61" s="327" t="s">
        <v>1289</v>
      </c>
      <c r="E61" s="336"/>
      <c r="F61" s="86" t="s">
        <v>925</v>
      </c>
      <c r="G61" s="89" t="str">
        <f t="shared" si="2"/>
        <v>I-0006.0007</v>
      </c>
      <c r="H61" s="90" t="s">
        <v>971</v>
      </c>
      <c r="I61" s="84" t="s">
        <v>7</v>
      </c>
    </row>
    <row r="62" spans="1:9" x14ac:dyDescent="0.2">
      <c r="A62" s="347"/>
      <c r="B62" s="311"/>
      <c r="C62" s="311"/>
      <c r="D62" s="332" t="s">
        <v>1300</v>
      </c>
      <c r="E62" s="333" t="s">
        <v>5</v>
      </c>
      <c r="F62" s="86" t="s">
        <v>943</v>
      </c>
      <c r="G62" s="89" t="str">
        <f t="shared" si="2"/>
        <v>I-0006.0008</v>
      </c>
      <c r="H62" s="90" t="s">
        <v>972</v>
      </c>
      <c r="I62" s="84" t="s">
        <v>7</v>
      </c>
    </row>
    <row r="63" spans="1:9" x14ac:dyDescent="0.2">
      <c r="A63" s="347"/>
      <c r="B63" s="311"/>
      <c r="C63" s="311"/>
      <c r="D63" s="332" t="s">
        <v>1283</v>
      </c>
      <c r="E63" s="333" t="s">
        <v>5</v>
      </c>
      <c r="F63" s="86"/>
      <c r="G63" s="84"/>
      <c r="H63" s="90"/>
      <c r="I63" s="84"/>
    </row>
    <row r="64" spans="1:9" x14ac:dyDescent="0.2">
      <c r="A64" s="347"/>
      <c r="B64" s="311"/>
      <c r="C64" s="311"/>
      <c r="D64" s="332" t="s">
        <v>1278</v>
      </c>
      <c r="E64" s="333" t="s">
        <v>5</v>
      </c>
      <c r="G64" s="84"/>
      <c r="H64" s="90"/>
      <c r="I64" s="84"/>
    </row>
    <row r="65" spans="1:9" ht="15.75" thickBot="1" x14ac:dyDescent="0.25">
      <c r="A65" s="425" t="s">
        <v>1301</v>
      </c>
      <c r="B65" s="426"/>
      <c r="C65" s="427"/>
      <c r="D65" s="427"/>
      <c r="E65" s="428"/>
      <c r="F65" s="86" t="s">
        <v>947</v>
      </c>
      <c r="G65" s="89" t="str">
        <f>CONCATENATE($G$54,".",F65)</f>
        <v>I-0006.0010</v>
      </c>
      <c r="H65" s="90" t="s">
        <v>973</v>
      </c>
      <c r="I65" s="84" t="s">
        <v>7</v>
      </c>
    </row>
    <row r="66" spans="1:9" x14ac:dyDescent="0.2">
      <c r="A66" s="429" t="s">
        <v>355</v>
      </c>
      <c r="B66" s="309" t="s">
        <v>50</v>
      </c>
      <c r="C66" s="429" t="s">
        <v>1292</v>
      </c>
      <c r="D66" s="429"/>
      <c r="E66" s="421" t="s">
        <v>1235</v>
      </c>
      <c r="F66" s="86" t="s">
        <v>949</v>
      </c>
      <c r="G66" s="89" t="str">
        <f>CONCATENATE($G$54,".",F66)</f>
        <v>I-0006.0011</v>
      </c>
      <c r="H66" s="90" t="s">
        <v>974</v>
      </c>
      <c r="I66" s="84" t="s">
        <v>7</v>
      </c>
    </row>
    <row r="67" spans="1:9" x14ac:dyDescent="0.2">
      <c r="A67" s="429"/>
      <c r="B67" s="309" t="s">
        <v>1284</v>
      </c>
      <c r="C67" s="429"/>
      <c r="D67" s="429"/>
      <c r="E67" s="422"/>
      <c r="F67" s="86"/>
      <c r="G67" s="84"/>
      <c r="H67" s="90"/>
      <c r="I67" s="84"/>
    </row>
    <row r="68" spans="1:9" x14ac:dyDescent="0.2">
      <c r="A68" s="342"/>
      <c r="B68" s="310"/>
      <c r="C68" s="325">
        <v>1</v>
      </c>
      <c r="D68" s="327" t="s">
        <v>913</v>
      </c>
      <c r="E68" s="311"/>
      <c r="F68" s="86" t="s">
        <v>975</v>
      </c>
      <c r="G68" s="89" t="str">
        <f>CONCATENATE($G$54,".",F68)</f>
        <v>I-0006.0020</v>
      </c>
      <c r="H68" s="90" t="s">
        <v>976</v>
      </c>
      <c r="I68" s="84" t="s">
        <v>7</v>
      </c>
    </row>
    <row r="69" spans="1:9" ht="24" x14ac:dyDescent="0.2">
      <c r="A69" s="342"/>
      <c r="B69" s="310"/>
      <c r="C69" s="324"/>
      <c r="D69" s="328" t="s">
        <v>1303</v>
      </c>
      <c r="E69" s="333" t="s">
        <v>5</v>
      </c>
      <c r="F69" s="86" t="s">
        <v>960</v>
      </c>
      <c r="G69" s="89" t="str">
        <f>CONCATENATE($G$54,".",F69)</f>
        <v>I-0006.0021</v>
      </c>
      <c r="H69" s="90" t="s">
        <v>977</v>
      </c>
      <c r="I69" s="84" t="s">
        <v>7</v>
      </c>
    </row>
    <row r="70" spans="1:9" x14ac:dyDescent="0.2">
      <c r="A70" s="342"/>
      <c r="B70" s="310"/>
      <c r="C70" s="324"/>
      <c r="D70" s="328" t="s">
        <v>1293</v>
      </c>
      <c r="E70" s="333" t="s">
        <v>5</v>
      </c>
      <c r="F70" s="86"/>
      <c r="G70" s="84"/>
      <c r="H70" s="90"/>
      <c r="I70" s="84"/>
    </row>
    <row r="71" spans="1:9" x14ac:dyDescent="0.2">
      <c r="A71" s="342"/>
      <c r="B71" s="310"/>
      <c r="C71" s="324"/>
      <c r="D71" s="329" t="s">
        <v>1279</v>
      </c>
      <c r="E71" s="333" t="s">
        <v>5</v>
      </c>
      <c r="F71" s="86"/>
      <c r="G71" s="84"/>
      <c r="H71" s="90"/>
      <c r="I71" s="84"/>
    </row>
    <row r="72" spans="1:9" x14ac:dyDescent="0.2">
      <c r="A72" s="342"/>
      <c r="B72" s="310"/>
      <c r="C72" s="324"/>
      <c r="D72" s="329" t="s">
        <v>1298</v>
      </c>
      <c r="E72" s="333" t="s">
        <v>5</v>
      </c>
      <c r="F72" s="86" t="s">
        <v>925</v>
      </c>
      <c r="G72" s="87" t="str">
        <f xml:space="preserve"> CONCATENATE("I-",F72)</f>
        <v>I-0007</v>
      </c>
      <c r="H72" s="88" t="s">
        <v>978</v>
      </c>
      <c r="I72" s="84"/>
    </row>
    <row r="73" spans="1:9" ht="25.5" customHeight="1" x14ac:dyDescent="0.2">
      <c r="A73" s="342"/>
      <c r="B73" s="310"/>
      <c r="C73" s="325">
        <v>2</v>
      </c>
      <c r="D73" s="327" t="s">
        <v>1384</v>
      </c>
      <c r="E73" s="120"/>
      <c r="F73" s="86" t="s">
        <v>912</v>
      </c>
      <c r="G73" s="89" t="str">
        <f>CONCATENATE($G$72,".",F73)</f>
        <v>I-0007.0001</v>
      </c>
      <c r="H73" s="90" t="s">
        <v>979</v>
      </c>
      <c r="I73" s="84" t="s">
        <v>7</v>
      </c>
    </row>
    <row r="74" spans="1:9" x14ac:dyDescent="0.2">
      <c r="A74" s="342"/>
      <c r="B74" s="310"/>
      <c r="C74" s="334"/>
      <c r="D74" s="330" t="s">
        <v>1361</v>
      </c>
      <c r="E74" s="120" t="s">
        <v>6</v>
      </c>
      <c r="F74" s="86" t="s">
        <v>915</v>
      </c>
      <c r="G74" s="89" t="str">
        <f>CONCATENATE($G$72,".",F74)</f>
        <v>I-0007.0002</v>
      </c>
      <c r="H74" s="90" t="s">
        <v>732</v>
      </c>
      <c r="I74" s="84" t="s">
        <v>7</v>
      </c>
    </row>
    <row r="75" spans="1:9" x14ac:dyDescent="0.2">
      <c r="A75" s="342"/>
      <c r="B75" s="310"/>
      <c r="C75" s="334"/>
      <c r="D75" s="349" t="s">
        <v>1385</v>
      </c>
      <c r="E75" s="120"/>
      <c r="F75" s="86" t="s">
        <v>917</v>
      </c>
      <c r="G75" s="89" t="str">
        <f>CONCATENATE($G$72,".",F75)</f>
        <v>I-0007.0003</v>
      </c>
      <c r="H75" s="90" t="s">
        <v>980</v>
      </c>
      <c r="I75" s="84" t="s">
        <v>7</v>
      </c>
    </row>
    <row r="76" spans="1:9" x14ac:dyDescent="0.2">
      <c r="A76" s="342"/>
      <c r="B76" s="310"/>
      <c r="C76" s="334"/>
      <c r="D76" s="349" t="s">
        <v>1386</v>
      </c>
      <c r="E76" s="120"/>
      <c r="F76" s="86" t="s">
        <v>919</v>
      </c>
      <c r="G76" s="89" t="str">
        <f>CONCATENATE($G$72,".",F76)</f>
        <v>I-0007.0004</v>
      </c>
      <c r="H76" s="90" t="s">
        <v>981</v>
      </c>
      <c r="I76" s="84" t="s">
        <v>7</v>
      </c>
    </row>
    <row r="77" spans="1:9" x14ac:dyDescent="0.2">
      <c r="A77" s="342"/>
      <c r="B77" s="310"/>
      <c r="C77" s="334"/>
      <c r="D77" s="349" t="s">
        <v>1387</v>
      </c>
      <c r="E77" s="120"/>
      <c r="F77" s="86"/>
      <c r="G77" s="84"/>
      <c r="H77" s="90"/>
      <c r="I77" s="84"/>
    </row>
    <row r="78" spans="1:9" x14ac:dyDescent="0.2">
      <c r="A78" s="342"/>
      <c r="B78" s="310"/>
      <c r="C78" s="334"/>
      <c r="D78" s="349" t="s">
        <v>1388</v>
      </c>
      <c r="E78" s="120" t="s">
        <v>731</v>
      </c>
      <c r="F78" s="86"/>
      <c r="G78" s="84"/>
      <c r="H78" s="90"/>
      <c r="I78" s="84"/>
    </row>
    <row r="79" spans="1:9" x14ac:dyDescent="0.2">
      <c r="A79" s="342"/>
      <c r="B79" s="310"/>
      <c r="C79" s="334"/>
      <c r="D79" s="331" t="s">
        <v>1245</v>
      </c>
      <c r="E79" s="120" t="s">
        <v>731</v>
      </c>
      <c r="F79" s="86" t="s">
        <v>943</v>
      </c>
      <c r="G79" s="87" t="str">
        <f xml:space="preserve"> CONCATENATE("I-",F79)</f>
        <v>I-0008</v>
      </c>
      <c r="H79" s="88" t="s">
        <v>982</v>
      </c>
      <c r="I79" s="84"/>
    </row>
    <row r="80" spans="1:9" x14ac:dyDescent="0.2">
      <c r="A80" s="342"/>
      <c r="B80" s="310"/>
      <c r="C80" s="334"/>
      <c r="D80" s="331" t="s">
        <v>1246</v>
      </c>
      <c r="E80" s="120" t="s">
        <v>731</v>
      </c>
      <c r="F80" s="86" t="s">
        <v>912</v>
      </c>
      <c r="G80" s="89" t="str">
        <f>CONCATENATE($G$79,".",F80)</f>
        <v>I-0008.0001</v>
      </c>
      <c r="H80" s="90" t="s">
        <v>983</v>
      </c>
      <c r="I80" s="84" t="s">
        <v>7</v>
      </c>
    </row>
    <row r="81" spans="1:9" x14ac:dyDescent="0.2">
      <c r="A81" s="342"/>
      <c r="B81" s="310"/>
      <c r="C81" s="334"/>
      <c r="D81" s="331" t="s">
        <v>1356</v>
      </c>
      <c r="E81" s="120" t="s">
        <v>731</v>
      </c>
      <c r="F81" s="86" t="s">
        <v>915</v>
      </c>
      <c r="G81" s="89" t="str">
        <f>CONCATENATE($G$79,".",F81)</f>
        <v>I-0008.0002</v>
      </c>
      <c r="H81" s="90" t="s">
        <v>984</v>
      </c>
      <c r="I81" s="84" t="s">
        <v>7</v>
      </c>
    </row>
    <row r="82" spans="1:9" ht="15" customHeight="1" x14ac:dyDescent="0.2">
      <c r="A82" s="342"/>
      <c r="B82" s="310"/>
      <c r="C82" s="334"/>
      <c r="D82" s="331" t="s">
        <v>1356</v>
      </c>
      <c r="E82" s="120" t="s">
        <v>731</v>
      </c>
      <c r="F82" s="86" t="s">
        <v>917</v>
      </c>
      <c r="G82" s="89" t="str">
        <f>CONCATENATE($G$79,".",F82)</f>
        <v>I-0008.0003</v>
      </c>
      <c r="H82" s="90" t="s">
        <v>985</v>
      </c>
      <c r="I82" s="84" t="s">
        <v>7</v>
      </c>
    </row>
    <row r="83" spans="1:9" x14ac:dyDescent="0.2">
      <c r="A83" s="342"/>
      <c r="B83" s="340"/>
      <c r="C83" s="340"/>
      <c r="D83" s="331" t="s">
        <v>1327</v>
      </c>
      <c r="E83" s="120"/>
      <c r="F83" s="86" t="s">
        <v>919</v>
      </c>
      <c r="G83" s="89" t="str">
        <f>CONCATENATE($G$79,".",F83)</f>
        <v>I-0008.0004</v>
      </c>
      <c r="H83" s="90" t="s">
        <v>986</v>
      </c>
      <c r="I83" s="84" t="s">
        <v>7</v>
      </c>
    </row>
    <row r="84" spans="1:9" ht="24" x14ac:dyDescent="0.2">
      <c r="A84" s="342"/>
      <c r="B84" s="311"/>
      <c r="C84" s="311"/>
      <c r="D84" s="349" t="s">
        <v>1360</v>
      </c>
      <c r="E84" s="120" t="s">
        <v>731</v>
      </c>
      <c r="G84" s="84"/>
      <c r="H84" s="90"/>
      <c r="I84" s="84"/>
    </row>
    <row r="85" spans="1:9" x14ac:dyDescent="0.2">
      <c r="A85" s="342"/>
      <c r="B85" s="340"/>
      <c r="C85" s="340"/>
      <c r="D85" s="331" t="s">
        <v>1381</v>
      </c>
      <c r="E85" s="120" t="s">
        <v>5</v>
      </c>
      <c r="G85" s="84"/>
      <c r="H85" s="90"/>
      <c r="I85" s="84"/>
    </row>
    <row r="86" spans="1:9" x14ac:dyDescent="0.2">
      <c r="A86" s="342"/>
      <c r="B86" s="340"/>
      <c r="C86" s="340"/>
      <c r="D86" s="350" t="s">
        <v>1364</v>
      </c>
      <c r="E86" s="120" t="s">
        <v>5</v>
      </c>
      <c r="F86" s="86" t="s">
        <v>945</v>
      </c>
      <c r="G86" s="87" t="str">
        <f xml:space="preserve"> CONCATENATE("I-",F86)</f>
        <v>I-0009</v>
      </c>
      <c r="H86" s="88" t="s">
        <v>987</v>
      </c>
      <c r="I86" s="84"/>
    </row>
    <row r="87" spans="1:9" x14ac:dyDescent="0.2">
      <c r="A87" s="343"/>
      <c r="B87" s="311"/>
      <c r="C87" s="341"/>
      <c r="D87" s="350" t="s">
        <v>1358</v>
      </c>
      <c r="E87" s="120"/>
      <c r="F87" s="86" t="s">
        <v>912</v>
      </c>
      <c r="G87" s="89" t="str">
        <f>CONCATENATE($G$86,".",F87)</f>
        <v>I-0009.0001</v>
      </c>
      <c r="H87" s="90" t="s">
        <v>988</v>
      </c>
      <c r="I87" s="84" t="s">
        <v>7</v>
      </c>
    </row>
    <row r="88" spans="1:9" x14ac:dyDescent="0.2">
      <c r="A88" s="344"/>
      <c r="B88" s="311"/>
      <c r="C88" s="310"/>
      <c r="D88" s="331" t="s">
        <v>1308</v>
      </c>
      <c r="E88" s="120" t="s">
        <v>6</v>
      </c>
      <c r="F88" s="86" t="s">
        <v>915</v>
      </c>
      <c r="G88" s="89" t="str">
        <f>CONCATENATE($G$86,".",F88)</f>
        <v>I-0009.0002</v>
      </c>
      <c r="H88" s="90" t="s">
        <v>989</v>
      </c>
      <c r="I88" s="84" t="s">
        <v>7</v>
      </c>
    </row>
    <row r="89" spans="1:9" x14ac:dyDescent="0.2">
      <c r="A89" s="344"/>
      <c r="B89" s="311"/>
      <c r="C89" s="325">
        <v>3</v>
      </c>
      <c r="D89" s="327" t="s">
        <v>1295</v>
      </c>
      <c r="E89" s="120"/>
      <c r="G89" s="84"/>
      <c r="H89" s="90"/>
      <c r="I89" s="84"/>
    </row>
    <row r="90" spans="1:9" x14ac:dyDescent="0.2">
      <c r="A90" s="342"/>
      <c r="B90" s="310"/>
      <c r="C90" s="310"/>
      <c r="D90" s="330" t="s">
        <v>1311</v>
      </c>
      <c r="E90" s="120" t="s">
        <v>1115</v>
      </c>
      <c r="G90" s="84"/>
      <c r="H90" s="90"/>
      <c r="I90" s="84"/>
    </row>
    <row r="91" spans="1:9" x14ac:dyDescent="0.2">
      <c r="A91" s="342"/>
      <c r="B91" s="310"/>
      <c r="C91" s="310"/>
      <c r="D91" s="330" t="s">
        <v>1312</v>
      </c>
      <c r="E91" s="120" t="s">
        <v>1115</v>
      </c>
      <c r="F91" s="86" t="s">
        <v>947</v>
      </c>
      <c r="G91" s="87" t="str">
        <f xml:space="preserve"> CONCATENATE("I-",F91)</f>
        <v>I-0010</v>
      </c>
      <c r="H91" s="88" t="s">
        <v>990</v>
      </c>
      <c r="I91" s="84"/>
    </row>
    <row r="92" spans="1:9" x14ac:dyDescent="0.2">
      <c r="A92" s="342"/>
      <c r="B92" s="310"/>
      <c r="C92" s="310"/>
      <c r="D92" s="330" t="s">
        <v>1313</v>
      </c>
      <c r="E92" s="120" t="s">
        <v>1115</v>
      </c>
      <c r="F92" s="86" t="s">
        <v>912</v>
      </c>
      <c r="G92" s="89" t="str">
        <f t="shared" ref="G92:G98" si="3">CONCATENATE($G$91,".",F92)</f>
        <v>I-0010.0001</v>
      </c>
      <c r="H92" s="90" t="s">
        <v>991</v>
      </c>
      <c r="I92" s="84" t="s">
        <v>7</v>
      </c>
    </row>
    <row r="93" spans="1:9" x14ac:dyDescent="0.2">
      <c r="A93" s="342"/>
      <c r="B93" s="310"/>
      <c r="C93" s="310"/>
      <c r="D93" s="330" t="s">
        <v>1314</v>
      </c>
      <c r="E93" s="120" t="s">
        <v>1115</v>
      </c>
      <c r="F93" s="86" t="s">
        <v>915</v>
      </c>
      <c r="G93" s="89" t="str">
        <f t="shared" si="3"/>
        <v>I-0010.0002</v>
      </c>
      <c r="H93" s="90" t="s">
        <v>992</v>
      </c>
      <c r="I93" s="84" t="s">
        <v>7</v>
      </c>
    </row>
    <row r="94" spans="1:9" x14ac:dyDescent="0.2">
      <c r="A94" s="342"/>
      <c r="B94" s="310"/>
      <c r="C94" s="310"/>
      <c r="D94" s="330" t="s">
        <v>1315</v>
      </c>
      <c r="E94" s="120" t="s">
        <v>1115</v>
      </c>
      <c r="F94" s="86" t="s">
        <v>917</v>
      </c>
      <c r="G94" s="89" t="str">
        <f t="shared" si="3"/>
        <v>I-0010.0003</v>
      </c>
      <c r="H94" s="90" t="s">
        <v>993</v>
      </c>
      <c r="I94" s="84" t="s">
        <v>7</v>
      </c>
    </row>
    <row r="95" spans="1:9" x14ac:dyDescent="0.2">
      <c r="A95" s="342"/>
      <c r="B95" s="310"/>
      <c r="C95" s="310"/>
      <c r="D95" s="330" t="s">
        <v>1316</v>
      </c>
      <c r="E95" s="120" t="s">
        <v>1115</v>
      </c>
      <c r="F95" s="86" t="s">
        <v>919</v>
      </c>
      <c r="G95" s="89" t="str">
        <f t="shared" si="3"/>
        <v>I-0010.0004</v>
      </c>
      <c r="H95" s="90" t="s">
        <v>994</v>
      </c>
      <c r="I95" s="84" t="s">
        <v>7</v>
      </c>
    </row>
    <row r="96" spans="1:9" x14ac:dyDescent="0.2">
      <c r="A96" s="342"/>
      <c r="B96" s="310"/>
      <c r="C96" s="310"/>
      <c r="D96" s="330" t="s">
        <v>1317</v>
      </c>
      <c r="E96" s="120" t="s">
        <v>1115</v>
      </c>
      <c r="F96" s="86" t="s">
        <v>921</v>
      </c>
      <c r="G96" s="89" t="str">
        <f t="shared" si="3"/>
        <v>I-0010.0005</v>
      </c>
      <c r="H96" s="90" t="s">
        <v>995</v>
      </c>
      <c r="I96" s="84" t="s">
        <v>7</v>
      </c>
    </row>
    <row r="97" spans="1:9" x14ac:dyDescent="0.2">
      <c r="A97" s="342"/>
      <c r="B97" s="310"/>
      <c r="C97" s="310"/>
      <c r="D97" s="330" t="s">
        <v>1318</v>
      </c>
      <c r="E97" s="120" t="s">
        <v>1115</v>
      </c>
      <c r="F97" s="86" t="s">
        <v>923</v>
      </c>
      <c r="G97" s="89" t="str">
        <f t="shared" si="3"/>
        <v>I-0010.0006</v>
      </c>
      <c r="H97" s="90" t="s">
        <v>996</v>
      </c>
      <c r="I97" s="84" t="s">
        <v>7</v>
      </c>
    </row>
    <row r="98" spans="1:9" x14ac:dyDescent="0.2">
      <c r="A98" s="342"/>
      <c r="B98" s="310"/>
      <c r="C98" s="310"/>
      <c r="D98" s="330" t="s">
        <v>1362</v>
      </c>
      <c r="E98" s="120" t="s">
        <v>1115</v>
      </c>
      <c r="F98" s="86" t="s">
        <v>925</v>
      </c>
      <c r="G98" s="89" t="str">
        <f t="shared" si="3"/>
        <v>I-0010.0007</v>
      </c>
      <c r="H98" s="90" t="s">
        <v>997</v>
      </c>
      <c r="I98" s="84" t="s">
        <v>7</v>
      </c>
    </row>
    <row r="99" spans="1:9" x14ac:dyDescent="0.2">
      <c r="A99" s="342"/>
      <c r="B99" s="310"/>
      <c r="C99" s="310"/>
      <c r="D99" s="330" t="s">
        <v>1363</v>
      </c>
      <c r="E99" s="120" t="s">
        <v>1115</v>
      </c>
      <c r="G99" s="84"/>
      <c r="H99" s="90"/>
      <c r="I99" s="84"/>
    </row>
    <row r="100" spans="1:9" x14ac:dyDescent="0.2">
      <c r="A100" s="342"/>
      <c r="B100" s="310"/>
      <c r="C100" s="310"/>
      <c r="D100" s="330" t="s">
        <v>1319</v>
      </c>
      <c r="E100" s="120" t="s">
        <v>1115</v>
      </c>
      <c r="G100" s="84"/>
      <c r="H100" s="90"/>
      <c r="I100" s="84"/>
    </row>
    <row r="101" spans="1:9" x14ac:dyDescent="0.2">
      <c r="A101" s="342"/>
      <c r="B101" s="310"/>
      <c r="C101" s="310"/>
      <c r="D101" s="330" t="s">
        <v>1320</v>
      </c>
      <c r="E101" s="120" t="s">
        <v>1115</v>
      </c>
      <c r="F101" s="86" t="s">
        <v>949</v>
      </c>
      <c r="G101" s="87" t="str">
        <f xml:space="preserve"> CONCATENATE("I-",F101)</f>
        <v>I-0011</v>
      </c>
      <c r="H101" s="88" t="s">
        <v>9</v>
      </c>
      <c r="I101" s="84"/>
    </row>
    <row r="102" spans="1:9" x14ac:dyDescent="0.2">
      <c r="A102" s="342"/>
      <c r="B102" s="310"/>
      <c r="C102" s="310"/>
      <c r="D102" s="330" t="s">
        <v>1321</v>
      </c>
      <c r="E102" s="120" t="s">
        <v>1115</v>
      </c>
      <c r="F102" s="86" t="s">
        <v>912</v>
      </c>
      <c r="G102" s="89" t="str">
        <f>CONCATENATE($G$101,".",F102)</f>
        <v>I-0011.0001</v>
      </c>
      <c r="H102" s="90" t="s">
        <v>998</v>
      </c>
      <c r="I102" s="84" t="s">
        <v>7</v>
      </c>
    </row>
    <row r="103" spans="1:9" x14ac:dyDescent="0.2">
      <c r="A103" s="342"/>
      <c r="B103" s="310"/>
      <c r="C103" s="310"/>
      <c r="D103" s="330" t="s">
        <v>1322</v>
      </c>
      <c r="E103" s="120" t="s">
        <v>1115</v>
      </c>
      <c r="F103" s="86" t="s">
        <v>915</v>
      </c>
      <c r="G103" s="89" t="str">
        <f>CONCATENATE($G$101,".",F103)</f>
        <v>I-0011.0002</v>
      </c>
      <c r="H103" s="90" t="s">
        <v>999</v>
      </c>
      <c r="I103" s="84" t="s">
        <v>7</v>
      </c>
    </row>
    <row r="104" spans="1:9" x14ac:dyDescent="0.2">
      <c r="A104" s="342"/>
      <c r="B104" s="310"/>
      <c r="C104" s="310"/>
      <c r="D104" s="330" t="s">
        <v>1323</v>
      </c>
      <c r="E104" s="120" t="s">
        <v>1115</v>
      </c>
      <c r="F104" s="86" t="s">
        <v>917</v>
      </c>
      <c r="G104" s="89" t="str">
        <f>CONCATENATE($G$101,".",F104)</f>
        <v>I-0011.0003</v>
      </c>
      <c r="H104" s="90" t="s">
        <v>1000</v>
      </c>
      <c r="I104" s="84" t="s">
        <v>7</v>
      </c>
    </row>
    <row r="105" spans="1:9" x14ac:dyDescent="0.2">
      <c r="A105" s="342"/>
      <c r="B105" s="310"/>
      <c r="C105" s="310"/>
      <c r="D105" s="330" t="s">
        <v>1324</v>
      </c>
      <c r="E105" s="120" t="s">
        <v>1115</v>
      </c>
      <c r="F105" s="86" t="s">
        <v>919</v>
      </c>
      <c r="G105" s="89" t="str">
        <f>CONCATENATE($G$101,".",F105)</f>
        <v>I-0011.0004</v>
      </c>
      <c r="H105" s="90" t="s">
        <v>1001</v>
      </c>
      <c r="I105" s="84" t="s">
        <v>7</v>
      </c>
    </row>
    <row r="106" spans="1:9" x14ac:dyDescent="0.2">
      <c r="A106" s="342"/>
      <c r="B106" s="310"/>
      <c r="C106" s="325">
        <v>4</v>
      </c>
      <c r="D106" s="327" t="s">
        <v>1297</v>
      </c>
      <c r="E106" s="120"/>
      <c r="F106" s="86" t="s">
        <v>921</v>
      </c>
      <c r="G106" s="89" t="str">
        <f>CONCATENATE($G$101,".",F106)</f>
        <v>I-0011.0005</v>
      </c>
      <c r="H106" s="90" t="s">
        <v>1002</v>
      </c>
      <c r="I106" s="84" t="s">
        <v>7</v>
      </c>
    </row>
    <row r="107" spans="1:9" x14ac:dyDescent="0.2">
      <c r="A107" s="343"/>
      <c r="B107" s="310"/>
      <c r="C107" s="310"/>
      <c r="D107" s="330" t="s">
        <v>1280</v>
      </c>
      <c r="E107" s="120" t="s">
        <v>7</v>
      </c>
      <c r="G107" s="84"/>
      <c r="H107" s="90"/>
      <c r="I107" s="84"/>
    </row>
    <row r="108" spans="1:9" x14ac:dyDescent="0.2">
      <c r="A108" s="343"/>
      <c r="B108" s="310"/>
      <c r="C108" s="310"/>
      <c r="D108" s="330" t="s">
        <v>1281</v>
      </c>
      <c r="E108" s="120" t="s">
        <v>7</v>
      </c>
      <c r="G108" s="84"/>
      <c r="H108" s="90"/>
      <c r="I108" s="84"/>
    </row>
    <row r="109" spans="1:9" x14ac:dyDescent="0.2">
      <c r="A109" s="343"/>
      <c r="B109" s="310"/>
      <c r="C109" s="310"/>
      <c r="D109" s="330" t="s">
        <v>1304</v>
      </c>
      <c r="E109" s="120" t="s">
        <v>7</v>
      </c>
      <c r="F109" s="86" t="s">
        <v>951</v>
      </c>
      <c r="G109" s="87" t="str">
        <f xml:space="preserve"> CONCATENATE("I-",F109)</f>
        <v>I-0012</v>
      </c>
      <c r="H109" s="88" t="s">
        <v>1003</v>
      </c>
      <c r="I109" s="84"/>
    </row>
    <row r="110" spans="1:9" x14ac:dyDescent="0.2">
      <c r="A110" s="343"/>
      <c r="B110" s="311"/>
      <c r="C110" s="310"/>
      <c r="D110" s="330" t="s">
        <v>1305</v>
      </c>
      <c r="E110" s="120" t="s">
        <v>7</v>
      </c>
      <c r="F110" s="86" t="s">
        <v>912</v>
      </c>
      <c r="G110" s="89" t="str">
        <f t="shared" ref="G110:G115" si="4">CONCATENATE($G$109,".",F110)</f>
        <v>I-0012.0001</v>
      </c>
      <c r="H110" s="90" t="s">
        <v>1004</v>
      </c>
      <c r="I110" s="84" t="s">
        <v>7</v>
      </c>
    </row>
    <row r="111" spans="1:9" x14ac:dyDescent="0.2">
      <c r="A111" s="343"/>
      <c r="B111" s="311"/>
      <c r="C111" s="310"/>
      <c r="D111" s="330" t="s">
        <v>1306</v>
      </c>
      <c r="E111" s="120" t="s">
        <v>7</v>
      </c>
      <c r="F111" s="86" t="s">
        <v>915</v>
      </c>
      <c r="G111" s="89" t="str">
        <f t="shared" si="4"/>
        <v>I-0012.0002</v>
      </c>
      <c r="H111" s="90" t="s">
        <v>1005</v>
      </c>
      <c r="I111" s="84" t="s">
        <v>7</v>
      </c>
    </row>
    <row r="112" spans="1:9" x14ac:dyDescent="0.2">
      <c r="A112" s="343"/>
      <c r="B112" s="311"/>
      <c r="C112" s="310"/>
      <c r="D112" s="330" t="s">
        <v>1307</v>
      </c>
      <c r="E112" s="120" t="s">
        <v>7</v>
      </c>
      <c r="F112" s="86" t="s">
        <v>917</v>
      </c>
      <c r="G112" s="89" t="str">
        <f t="shared" si="4"/>
        <v>I-0012.0003</v>
      </c>
      <c r="H112" s="90" t="s">
        <v>1006</v>
      </c>
      <c r="I112" s="84" t="s">
        <v>7</v>
      </c>
    </row>
    <row r="113" spans="1:9" x14ac:dyDescent="0.2">
      <c r="A113" s="343"/>
      <c r="B113" s="311"/>
      <c r="C113" s="310"/>
      <c r="D113" s="330" t="s">
        <v>1366</v>
      </c>
      <c r="E113" s="120"/>
      <c r="F113" s="86" t="s">
        <v>919</v>
      </c>
      <c r="G113" s="89" t="str">
        <f t="shared" si="4"/>
        <v>I-0012.0004</v>
      </c>
      <c r="H113" s="90" t="s">
        <v>1007</v>
      </c>
      <c r="I113" s="84" t="s">
        <v>7</v>
      </c>
    </row>
    <row r="114" spans="1:9" x14ac:dyDescent="0.2">
      <c r="A114" s="343"/>
      <c r="B114" s="311"/>
      <c r="C114" s="310"/>
      <c r="D114" s="330" t="s">
        <v>1309</v>
      </c>
      <c r="E114" s="120" t="s">
        <v>5</v>
      </c>
      <c r="F114" s="86" t="s">
        <v>921</v>
      </c>
      <c r="G114" s="89" t="str">
        <f t="shared" si="4"/>
        <v>I-0012.0005</v>
      </c>
      <c r="H114" s="90" t="s">
        <v>1008</v>
      </c>
      <c r="I114" s="84" t="s">
        <v>7</v>
      </c>
    </row>
    <row r="115" spans="1:9" x14ac:dyDescent="0.2">
      <c r="A115" s="343"/>
      <c r="B115" s="311"/>
      <c r="C115" s="310"/>
      <c r="D115" s="330" t="s">
        <v>1310</v>
      </c>
      <c r="E115" s="120" t="s">
        <v>5</v>
      </c>
      <c r="F115" s="86" t="s">
        <v>923</v>
      </c>
      <c r="G115" s="89" t="str">
        <f t="shared" si="4"/>
        <v>I-0012.0006</v>
      </c>
      <c r="H115" s="90" t="s">
        <v>1009</v>
      </c>
      <c r="I115" s="84" t="s">
        <v>7</v>
      </c>
    </row>
    <row r="116" spans="1:9" x14ac:dyDescent="0.2">
      <c r="A116" s="343"/>
      <c r="B116" s="311"/>
      <c r="C116" s="310"/>
      <c r="D116" s="330" t="s">
        <v>1325</v>
      </c>
      <c r="E116" s="120" t="s">
        <v>5</v>
      </c>
      <c r="G116" s="91"/>
      <c r="H116" s="91"/>
      <c r="I116" s="84"/>
    </row>
    <row r="117" spans="1:9" ht="15" customHeight="1" x14ac:dyDescent="0.2">
      <c r="A117" s="343"/>
      <c r="B117" s="311"/>
      <c r="C117" s="310"/>
      <c r="D117" s="330" t="s">
        <v>1326</v>
      </c>
      <c r="E117" s="120" t="s">
        <v>5</v>
      </c>
      <c r="G117" s="84"/>
      <c r="H117" s="90"/>
      <c r="I117" s="84"/>
    </row>
    <row r="118" spans="1:9" x14ac:dyDescent="0.2">
      <c r="A118" s="343"/>
      <c r="B118" s="311"/>
      <c r="C118" s="310"/>
      <c r="D118" s="337" t="s">
        <v>1365</v>
      </c>
      <c r="E118" s="120" t="s">
        <v>5</v>
      </c>
      <c r="F118" s="86" t="s">
        <v>1010</v>
      </c>
      <c r="G118" s="87" t="str">
        <f xml:space="preserve"> CONCATENATE("I-",F118)</f>
        <v>I-0013</v>
      </c>
      <c r="H118" s="88" t="s">
        <v>1011</v>
      </c>
      <c r="I118" s="84"/>
    </row>
    <row r="119" spans="1:9" x14ac:dyDescent="0.2">
      <c r="A119" s="343"/>
      <c r="B119" s="311"/>
      <c r="C119" s="325">
        <v>5</v>
      </c>
      <c r="D119" s="327" t="s">
        <v>1289</v>
      </c>
      <c r="E119" s="120"/>
      <c r="F119" s="86" t="s">
        <v>912</v>
      </c>
      <c r="G119" s="89" t="str">
        <f t="shared" ref="G119:G126" si="5">CONCATENATE($G$118,".",F119)</f>
        <v>I-0013.0001</v>
      </c>
      <c r="H119" s="90" t="s">
        <v>1012</v>
      </c>
      <c r="I119" s="84" t="s">
        <v>7</v>
      </c>
    </row>
    <row r="120" spans="1:9" x14ac:dyDescent="0.2">
      <c r="A120" s="343"/>
      <c r="B120" s="311"/>
      <c r="C120" s="310"/>
      <c r="D120" s="330" t="s">
        <v>1359</v>
      </c>
      <c r="E120" s="120" t="s">
        <v>5</v>
      </c>
      <c r="F120" s="86" t="s">
        <v>915</v>
      </c>
      <c r="G120" s="89" t="str">
        <f t="shared" si="5"/>
        <v>I-0013.0002</v>
      </c>
      <c r="H120" s="90" t="s">
        <v>1013</v>
      </c>
      <c r="I120" s="84" t="s">
        <v>7</v>
      </c>
    </row>
    <row r="121" spans="1:9" ht="15" customHeight="1" x14ac:dyDescent="0.2">
      <c r="A121" s="343"/>
      <c r="B121" s="311"/>
      <c r="C121" s="310"/>
      <c r="D121" s="330" t="s">
        <v>1357</v>
      </c>
      <c r="E121" s="120" t="s">
        <v>1115</v>
      </c>
      <c r="F121" s="86" t="s">
        <v>917</v>
      </c>
      <c r="G121" s="89" t="str">
        <f t="shared" si="5"/>
        <v>I-0013.0003</v>
      </c>
      <c r="H121" s="90" t="s">
        <v>1014</v>
      </c>
      <c r="I121" s="84" t="s">
        <v>7</v>
      </c>
    </row>
    <row r="122" spans="1:9" x14ac:dyDescent="0.2">
      <c r="A122" s="343"/>
      <c r="B122" s="311"/>
      <c r="C122" s="310"/>
      <c r="D122" s="330" t="s">
        <v>1328</v>
      </c>
      <c r="E122" s="120" t="s">
        <v>5</v>
      </c>
      <c r="F122" s="86" t="s">
        <v>919</v>
      </c>
      <c r="G122" s="89" t="str">
        <f t="shared" si="5"/>
        <v>I-0013.0004</v>
      </c>
      <c r="H122" s="90" t="s">
        <v>1015</v>
      </c>
      <c r="I122" s="84" t="s">
        <v>7</v>
      </c>
    </row>
    <row r="123" spans="1:9" x14ac:dyDescent="0.2">
      <c r="A123" s="342"/>
      <c r="B123" s="310"/>
      <c r="C123" s="310"/>
      <c r="D123" s="330" t="s">
        <v>1278</v>
      </c>
      <c r="E123" s="120" t="s">
        <v>5</v>
      </c>
      <c r="F123" s="86" t="s">
        <v>921</v>
      </c>
      <c r="G123" s="89" t="str">
        <f t="shared" si="5"/>
        <v>I-0013.0005</v>
      </c>
      <c r="H123" s="90" t="s">
        <v>1016</v>
      </c>
      <c r="I123" s="84" t="s">
        <v>7</v>
      </c>
    </row>
    <row r="124" spans="1:9" ht="15.75" thickBot="1" x14ac:dyDescent="0.25">
      <c r="A124" s="436" t="s">
        <v>1329</v>
      </c>
      <c r="B124" s="437"/>
      <c r="C124" s="437"/>
      <c r="D124" s="437"/>
      <c r="E124" s="438"/>
      <c r="F124" s="86" t="s">
        <v>923</v>
      </c>
      <c r="G124" s="89" t="str">
        <f t="shared" si="5"/>
        <v>I-0013.0006</v>
      </c>
      <c r="H124" s="90" t="s">
        <v>1017</v>
      </c>
      <c r="I124" s="84" t="s">
        <v>7</v>
      </c>
    </row>
    <row r="125" spans="1:9" x14ac:dyDescent="0.2">
      <c r="A125" s="429" t="s">
        <v>355</v>
      </c>
      <c r="B125" s="309" t="s">
        <v>50</v>
      </c>
      <c r="C125" s="429" t="s">
        <v>1292</v>
      </c>
      <c r="D125" s="429"/>
      <c r="E125" s="421" t="s">
        <v>1235</v>
      </c>
      <c r="F125" s="86" t="s">
        <v>925</v>
      </c>
      <c r="G125" s="89" t="str">
        <f t="shared" si="5"/>
        <v>I-0013.0007</v>
      </c>
      <c r="H125" s="90" t="s">
        <v>1018</v>
      </c>
      <c r="I125" s="84" t="s">
        <v>7</v>
      </c>
    </row>
    <row r="126" spans="1:9" x14ac:dyDescent="0.2">
      <c r="A126" s="429"/>
      <c r="B126" s="309" t="s">
        <v>1284</v>
      </c>
      <c r="C126" s="429"/>
      <c r="D126" s="429"/>
      <c r="E126" s="422"/>
      <c r="F126" s="86" t="s">
        <v>943</v>
      </c>
      <c r="G126" s="89" t="str">
        <f t="shared" si="5"/>
        <v>I-0013.0008</v>
      </c>
      <c r="H126" s="90" t="s">
        <v>1019</v>
      </c>
      <c r="I126" s="84" t="s">
        <v>7</v>
      </c>
    </row>
    <row r="127" spans="1:9" x14ac:dyDescent="0.2">
      <c r="A127" s="348"/>
      <c r="B127" s="310"/>
      <c r="C127" s="325">
        <v>1</v>
      </c>
      <c r="D127" s="327" t="s">
        <v>913</v>
      </c>
      <c r="E127" s="311"/>
      <c r="F127" s="86"/>
      <c r="G127" s="89"/>
      <c r="H127" s="90"/>
      <c r="I127" s="84"/>
    </row>
    <row r="128" spans="1:9" x14ac:dyDescent="0.2">
      <c r="A128" s="348"/>
      <c r="B128" s="310"/>
      <c r="C128" s="324"/>
      <c r="D128" s="328" t="s">
        <v>1368</v>
      </c>
      <c r="E128" s="333" t="s">
        <v>5</v>
      </c>
      <c r="F128" s="86" t="s">
        <v>947</v>
      </c>
      <c r="G128" s="89" t="str">
        <f>CONCATENATE($G$118,".",F128)</f>
        <v>I-0013.0010</v>
      </c>
      <c r="H128" s="90" t="s">
        <v>1020</v>
      </c>
      <c r="I128" s="84" t="s">
        <v>7</v>
      </c>
    </row>
    <row r="129" spans="1:9" x14ac:dyDescent="0.2">
      <c r="A129" s="348"/>
      <c r="B129" s="310"/>
      <c r="C129" s="324"/>
      <c r="D129" s="328" t="s">
        <v>1293</v>
      </c>
      <c r="E129" s="333" t="s">
        <v>5</v>
      </c>
      <c r="F129" s="86" t="s">
        <v>949</v>
      </c>
      <c r="G129" s="89" t="str">
        <f>CONCATENATE($G$118,".",F129)</f>
        <v>I-0013.0011</v>
      </c>
      <c r="H129" s="90" t="s">
        <v>1021</v>
      </c>
      <c r="I129" s="84" t="s">
        <v>7</v>
      </c>
    </row>
    <row r="130" spans="1:9" ht="15" customHeight="1" x14ac:dyDescent="0.2">
      <c r="A130" s="348"/>
      <c r="B130" s="310"/>
      <c r="C130" s="324"/>
      <c r="D130" s="329" t="s">
        <v>1279</v>
      </c>
      <c r="E130" s="333" t="s">
        <v>5</v>
      </c>
      <c r="F130" s="86" t="s">
        <v>951</v>
      </c>
      <c r="G130" s="89" t="str">
        <f>CONCATENATE($G$118,".",F130)</f>
        <v>I-0013.0012</v>
      </c>
      <c r="H130" s="90" t="s">
        <v>1022</v>
      </c>
      <c r="I130" s="84" t="s">
        <v>7</v>
      </c>
    </row>
    <row r="131" spans="1:9" x14ac:dyDescent="0.2">
      <c r="A131" s="348"/>
      <c r="B131" s="310"/>
      <c r="C131" s="324"/>
      <c r="D131" s="329" t="s">
        <v>1298</v>
      </c>
      <c r="E131" s="333" t="s">
        <v>5</v>
      </c>
      <c r="F131" s="86" t="s">
        <v>1010</v>
      </c>
      <c r="G131" s="89" t="str">
        <f>CONCATENATE($G$118,".",F131)</f>
        <v>I-0013.0013</v>
      </c>
      <c r="H131" s="90" t="s">
        <v>1023</v>
      </c>
      <c r="I131" s="84" t="s">
        <v>7</v>
      </c>
    </row>
    <row r="132" spans="1:9" x14ac:dyDescent="0.2">
      <c r="A132" s="348"/>
      <c r="B132" s="310"/>
      <c r="C132" s="325">
        <v>2</v>
      </c>
      <c r="D132" s="327" t="s">
        <v>1367</v>
      </c>
      <c r="E132" s="120"/>
      <c r="G132" s="84"/>
      <c r="H132" s="90"/>
      <c r="I132" s="84"/>
    </row>
    <row r="133" spans="1:9" x14ac:dyDescent="0.2">
      <c r="A133" s="348"/>
      <c r="B133" s="310"/>
      <c r="C133" s="334"/>
      <c r="D133" s="310" t="s">
        <v>1333</v>
      </c>
      <c r="E133" s="333" t="s">
        <v>5</v>
      </c>
      <c r="G133" s="84"/>
      <c r="H133" s="90"/>
      <c r="I133" s="84"/>
    </row>
    <row r="134" spans="1:9" x14ac:dyDescent="0.2">
      <c r="A134" s="348"/>
      <c r="B134" s="310"/>
      <c r="C134" s="334"/>
      <c r="D134" s="310" t="s">
        <v>1334</v>
      </c>
      <c r="E134" s="333" t="s">
        <v>5</v>
      </c>
      <c r="F134" s="86" t="s">
        <v>1024</v>
      </c>
      <c r="G134" s="87" t="str">
        <f xml:space="preserve"> CONCATENATE("I-",F134)</f>
        <v>I-0014</v>
      </c>
      <c r="H134" s="88" t="s">
        <v>1025</v>
      </c>
      <c r="I134" s="84"/>
    </row>
    <row r="135" spans="1:9" x14ac:dyDescent="0.2">
      <c r="A135" s="348"/>
      <c r="B135" s="310"/>
      <c r="C135" s="334"/>
      <c r="D135" s="310" t="s">
        <v>1335</v>
      </c>
      <c r="E135" s="333" t="s">
        <v>5</v>
      </c>
      <c r="F135" s="86" t="s">
        <v>912</v>
      </c>
      <c r="G135" s="89" t="str">
        <f>CONCATENATE($G$134,".",F135)</f>
        <v>I-0014.0001</v>
      </c>
      <c r="H135" s="90" t="s">
        <v>1026</v>
      </c>
      <c r="I135" s="84" t="s">
        <v>7</v>
      </c>
    </row>
    <row r="136" spans="1:9" x14ac:dyDescent="0.2">
      <c r="A136" s="348"/>
      <c r="B136" s="310"/>
      <c r="C136" s="334"/>
      <c r="D136" s="310" t="s">
        <v>1373</v>
      </c>
      <c r="E136" s="333" t="s">
        <v>5</v>
      </c>
      <c r="F136" s="86" t="s">
        <v>915</v>
      </c>
      <c r="G136" s="89" t="str">
        <f>CONCATENATE($G$134,".",F136)</f>
        <v>I-0014.0002</v>
      </c>
      <c r="H136" s="90" t="s">
        <v>1027</v>
      </c>
      <c r="I136" s="84" t="s">
        <v>7</v>
      </c>
    </row>
    <row r="137" spans="1:9" x14ac:dyDescent="0.2">
      <c r="A137" s="348"/>
      <c r="B137" s="310"/>
      <c r="C137" s="334"/>
      <c r="D137" s="320" t="s">
        <v>1376</v>
      </c>
      <c r="E137" s="333" t="s">
        <v>5</v>
      </c>
      <c r="G137" s="92"/>
      <c r="H137" s="90"/>
      <c r="I137" s="84"/>
    </row>
    <row r="138" spans="1:9" x14ac:dyDescent="0.2">
      <c r="A138" s="348"/>
      <c r="B138" s="310"/>
      <c r="C138" s="334"/>
      <c r="D138" s="339" t="s">
        <v>1376</v>
      </c>
      <c r="E138" s="333" t="s">
        <v>5</v>
      </c>
      <c r="G138" s="91"/>
      <c r="H138" s="91"/>
      <c r="I138" s="84"/>
    </row>
    <row r="139" spans="1:9" x14ac:dyDescent="0.2">
      <c r="A139" s="348"/>
      <c r="B139" s="310"/>
      <c r="C139" s="334"/>
      <c r="D139" s="310" t="s">
        <v>1331</v>
      </c>
      <c r="E139" s="333" t="s">
        <v>5</v>
      </c>
      <c r="F139" s="86" t="s">
        <v>1028</v>
      </c>
      <c r="G139" s="87" t="str">
        <f xml:space="preserve"> CONCATENATE("I-",F139)</f>
        <v>I-0015</v>
      </c>
      <c r="H139" s="88" t="s">
        <v>1029</v>
      </c>
      <c r="I139" s="84"/>
    </row>
    <row r="140" spans="1:9" x14ac:dyDescent="0.2">
      <c r="A140" s="348"/>
      <c r="B140" s="310"/>
      <c r="C140" s="334"/>
      <c r="D140" s="310" t="s">
        <v>1332</v>
      </c>
      <c r="E140" s="333" t="s">
        <v>5</v>
      </c>
      <c r="F140" s="86" t="s">
        <v>912</v>
      </c>
      <c r="G140" s="89" t="str">
        <f>CONCATENATE($G$139,".",F140)</f>
        <v>I-0015.0001</v>
      </c>
      <c r="H140" s="90" t="s">
        <v>1030</v>
      </c>
      <c r="I140" s="84" t="s">
        <v>7</v>
      </c>
    </row>
    <row r="141" spans="1:9" x14ac:dyDescent="0.2">
      <c r="A141" s="348"/>
      <c r="B141" s="310" t="s">
        <v>1369</v>
      </c>
      <c r="C141" s="334"/>
      <c r="D141" s="320" t="s">
        <v>1337</v>
      </c>
      <c r="E141" s="333" t="s">
        <v>5</v>
      </c>
      <c r="F141" s="86" t="s">
        <v>915</v>
      </c>
      <c r="G141" s="89" t="str">
        <f>CONCATENATE($G$139,".",F141)</f>
        <v>I-0015.0002</v>
      </c>
      <c r="H141" s="90" t="s">
        <v>1031</v>
      </c>
      <c r="I141" s="84" t="s">
        <v>7</v>
      </c>
    </row>
    <row r="142" spans="1:9" x14ac:dyDescent="0.2">
      <c r="A142" s="348"/>
      <c r="B142" s="310"/>
      <c r="C142" s="334"/>
      <c r="D142" s="310" t="s">
        <v>1342</v>
      </c>
      <c r="E142" s="333" t="s">
        <v>5</v>
      </c>
      <c r="F142" s="86" t="s">
        <v>917</v>
      </c>
      <c r="G142" s="89" t="str">
        <f>CONCATENATE($G$139,".",F142)</f>
        <v>I-0015.0003</v>
      </c>
      <c r="H142" s="90" t="s">
        <v>1032</v>
      </c>
      <c r="I142" s="84" t="s">
        <v>7</v>
      </c>
    </row>
    <row r="143" spans="1:9" x14ac:dyDescent="0.2">
      <c r="A143" s="348"/>
      <c r="B143" s="310"/>
      <c r="C143" s="325">
        <v>3</v>
      </c>
      <c r="D143" s="327" t="s">
        <v>1370</v>
      </c>
      <c r="E143" s="120"/>
      <c r="F143" s="86"/>
      <c r="G143" s="89"/>
      <c r="H143" s="91"/>
      <c r="I143" s="84"/>
    </row>
    <row r="144" spans="1:9" x14ac:dyDescent="0.2">
      <c r="A144" s="348"/>
      <c r="B144" s="310"/>
      <c r="C144" s="321"/>
      <c r="D144" s="320" t="s">
        <v>1330</v>
      </c>
      <c r="E144" s="311"/>
      <c r="F144" s="86" t="s">
        <v>947</v>
      </c>
      <c r="G144" s="89" t="str">
        <f>CONCATENATE($G$139,".",F144)</f>
        <v>I-0015.0010</v>
      </c>
      <c r="H144" s="90" t="s">
        <v>1033</v>
      </c>
      <c r="I144" s="84" t="s">
        <v>7</v>
      </c>
    </row>
    <row r="145" spans="1:9" x14ac:dyDescent="0.2">
      <c r="A145" s="348"/>
      <c r="B145" s="310"/>
      <c r="C145" s="310"/>
      <c r="D145" s="310" t="s">
        <v>1338</v>
      </c>
      <c r="E145" s="333" t="s">
        <v>5</v>
      </c>
      <c r="F145" s="86" t="s">
        <v>949</v>
      </c>
      <c r="G145" s="89" t="str">
        <f>CONCATENATE($G$139,".",F145)</f>
        <v>I-0015.0011</v>
      </c>
      <c r="H145" s="90" t="s">
        <v>1034</v>
      </c>
      <c r="I145" s="84" t="s">
        <v>7</v>
      </c>
    </row>
    <row r="146" spans="1:9" x14ac:dyDescent="0.2">
      <c r="A146" s="348"/>
      <c r="B146" s="310"/>
      <c r="C146" s="310"/>
      <c r="D146" s="310" t="s">
        <v>1371</v>
      </c>
      <c r="E146" s="333" t="s">
        <v>5</v>
      </c>
      <c r="G146" s="89"/>
      <c r="H146" s="90"/>
      <c r="I146" s="84"/>
    </row>
    <row r="147" spans="1:9" x14ac:dyDescent="0.2">
      <c r="A147" s="348"/>
      <c r="B147" s="310"/>
      <c r="C147" s="321"/>
      <c r="D147" s="320" t="s">
        <v>1339</v>
      </c>
      <c r="E147" s="333" t="s">
        <v>5</v>
      </c>
      <c r="F147" s="86" t="s">
        <v>975</v>
      </c>
      <c r="G147" s="89" t="str">
        <f>CONCATENATE($G$139,".",F147)</f>
        <v>I-0015.0020</v>
      </c>
      <c r="H147" s="90" t="s">
        <v>1035</v>
      </c>
      <c r="I147" s="84" t="s">
        <v>7</v>
      </c>
    </row>
    <row r="148" spans="1:9" ht="15" customHeight="1" x14ac:dyDescent="0.2">
      <c r="A148" s="348"/>
      <c r="B148" s="310"/>
      <c r="C148" s="325">
        <v>4</v>
      </c>
      <c r="D148" s="327" t="s">
        <v>1297</v>
      </c>
      <c r="E148" s="311"/>
      <c r="F148" s="86" t="s">
        <v>960</v>
      </c>
      <c r="G148" s="89" t="str">
        <f>CONCATENATE($G$139,".",F148)</f>
        <v>I-0015.0021</v>
      </c>
      <c r="H148" s="90" t="s">
        <v>1036</v>
      </c>
      <c r="I148" s="84" t="s">
        <v>7</v>
      </c>
    </row>
    <row r="149" spans="1:9" x14ac:dyDescent="0.2">
      <c r="A149" s="348"/>
      <c r="B149" s="310"/>
      <c r="C149" s="310"/>
      <c r="D149" s="310" t="s">
        <v>1341</v>
      </c>
      <c r="E149" s="333" t="s">
        <v>5</v>
      </c>
      <c r="F149" s="86" t="s">
        <v>962</v>
      </c>
      <c r="G149" s="89" t="str">
        <f>CONCATENATE($G$139,".",F149)</f>
        <v>I-0015.0022</v>
      </c>
      <c r="H149" s="90" t="s">
        <v>1037</v>
      </c>
      <c r="I149" s="84" t="s">
        <v>7</v>
      </c>
    </row>
    <row r="150" spans="1:9" x14ac:dyDescent="0.2">
      <c r="A150" s="348"/>
      <c r="B150" s="310"/>
      <c r="C150" s="310"/>
      <c r="D150" s="339" t="s">
        <v>1374</v>
      </c>
      <c r="E150" s="333" t="s">
        <v>5</v>
      </c>
      <c r="G150" s="89"/>
      <c r="H150" s="90"/>
      <c r="I150" s="87"/>
    </row>
    <row r="151" spans="1:9" x14ac:dyDescent="0.2">
      <c r="A151" s="348"/>
      <c r="B151" s="310"/>
      <c r="C151" s="310"/>
      <c r="D151" s="320" t="s">
        <v>1375</v>
      </c>
      <c r="E151" s="333" t="s">
        <v>5</v>
      </c>
      <c r="F151" s="86" t="s">
        <v>1038</v>
      </c>
      <c r="G151" s="89" t="str">
        <f>CONCATENATE($G$139,".",F151)</f>
        <v>I-0015.0030</v>
      </c>
      <c r="H151" s="90" t="s">
        <v>1039</v>
      </c>
      <c r="I151" s="84" t="s">
        <v>7</v>
      </c>
    </row>
    <row r="152" spans="1:9" x14ac:dyDescent="0.2">
      <c r="A152" s="348"/>
      <c r="B152" s="310"/>
      <c r="C152" s="310"/>
      <c r="D152" s="310" t="s">
        <v>1336</v>
      </c>
      <c r="E152" s="333" t="s">
        <v>5</v>
      </c>
      <c r="G152" s="84"/>
      <c r="H152" s="90"/>
      <c r="I152" s="84"/>
    </row>
    <row r="153" spans="1:9" x14ac:dyDescent="0.2">
      <c r="A153" s="348"/>
      <c r="B153" s="310"/>
      <c r="C153" s="325">
        <v>5</v>
      </c>
      <c r="D153" s="327" t="s">
        <v>1289</v>
      </c>
      <c r="E153" s="311"/>
      <c r="G153" s="84"/>
      <c r="H153" s="90"/>
      <c r="I153" s="84"/>
    </row>
    <row r="154" spans="1:9" x14ac:dyDescent="0.2">
      <c r="A154" s="348"/>
      <c r="B154" s="310"/>
      <c r="C154" s="310"/>
      <c r="D154" s="310" t="s">
        <v>1372</v>
      </c>
      <c r="E154" s="333" t="s">
        <v>5</v>
      </c>
      <c r="F154" s="86" t="s">
        <v>1040</v>
      </c>
      <c r="G154" s="87" t="str">
        <f xml:space="preserve"> CONCATENATE("I-",F154)</f>
        <v>I-0016</v>
      </c>
      <c r="H154" s="88" t="s">
        <v>1041</v>
      </c>
      <c r="I154" s="84"/>
    </row>
    <row r="155" spans="1:9" x14ac:dyDescent="0.2">
      <c r="A155" s="348"/>
      <c r="B155" s="310"/>
      <c r="C155" s="338"/>
      <c r="D155" s="310" t="s">
        <v>1278</v>
      </c>
      <c r="E155" s="333" t="s">
        <v>5</v>
      </c>
      <c r="F155" s="86" t="s">
        <v>912</v>
      </c>
      <c r="G155" s="89" t="str">
        <f>CONCATENATE($G$154,".",F155)</f>
        <v>I-0016.0001</v>
      </c>
      <c r="H155" s="90" t="s">
        <v>1042</v>
      </c>
      <c r="I155" s="84" t="s">
        <v>7</v>
      </c>
    </row>
    <row r="156" spans="1:9" ht="15.75" thickBot="1" x14ac:dyDescent="0.25">
      <c r="A156" s="439" t="s">
        <v>1377</v>
      </c>
      <c r="B156" s="439"/>
      <c r="C156" s="439"/>
      <c r="D156" s="439"/>
      <c r="E156" s="439"/>
      <c r="F156" s="86" t="s">
        <v>915</v>
      </c>
      <c r="G156" s="89" t="str">
        <f>CONCATENATE($G$154,".",F156)</f>
        <v>I-0016.0002</v>
      </c>
      <c r="H156" s="90" t="s">
        <v>1043</v>
      </c>
      <c r="I156" s="84" t="s">
        <v>7</v>
      </c>
    </row>
    <row r="157" spans="1:9" ht="15" customHeight="1" x14ac:dyDescent="0.2">
      <c r="A157" s="429" t="s">
        <v>355</v>
      </c>
      <c r="B157" s="309" t="s">
        <v>50</v>
      </c>
      <c r="C157" s="429" t="s">
        <v>1292</v>
      </c>
      <c r="D157" s="429"/>
      <c r="E157" s="421" t="s">
        <v>1235</v>
      </c>
      <c r="F157" s="86" t="s">
        <v>917</v>
      </c>
      <c r="G157" s="89" t="str">
        <f>CONCATENATE($G$154,".",F157)</f>
        <v>I-0016.0003</v>
      </c>
      <c r="H157" s="90" t="s">
        <v>1044</v>
      </c>
      <c r="I157" s="84" t="s">
        <v>7</v>
      </c>
    </row>
    <row r="158" spans="1:9" x14ac:dyDescent="0.2">
      <c r="A158" s="429"/>
      <c r="B158" s="309" t="s">
        <v>1284</v>
      </c>
      <c r="C158" s="429"/>
      <c r="D158" s="429"/>
      <c r="E158" s="422"/>
      <c r="F158" s="86" t="s">
        <v>919</v>
      </c>
      <c r="G158" s="89" t="str">
        <f>CONCATENATE($G$154,".",F158)</f>
        <v>I-0016.0004</v>
      </c>
      <c r="H158" s="90" t="s">
        <v>1045</v>
      </c>
      <c r="I158" s="84" t="s">
        <v>7</v>
      </c>
    </row>
    <row r="159" spans="1:9" ht="15" customHeight="1" x14ac:dyDescent="0.2">
      <c r="A159" s="348"/>
      <c r="B159" s="310"/>
      <c r="C159" s="325">
        <v>1</v>
      </c>
      <c r="D159" s="327" t="s">
        <v>913</v>
      </c>
      <c r="E159" s="311"/>
      <c r="F159" s="86"/>
      <c r="G159" s="89"/>
      <c r="H159" s="90"/>
      <c r="I159" s="84"/>
    </row>
    <row r="160" spans="1:9" ht="24" x14ac:dyDescent="0.2">
      <c r="A160" s="348"/>
      <c r="B160" s="310"/>
      <c r="C160" s="324"/>
      <c r="D160" s="328" t="s">
        <v>1379</v>
      </c>
      <c r="E160" s="333" t="s">
        <v>5</v>
      </c>
      <c r="F160" s="86" t="s">
        <v>947</v>
      </c>
      <c r="G160" s="89" t="str">
        <f>CONCATENATE($G$154,".",F160)</f>
        <v>I-0016.0010</v>
      </c>
      <c r="H160" s="90" t="s">
        <v>1046</v>
      </c>
      <c r="I160" s="84" t="s">
        <v>7</v>
      </c>
    </row>
    <row r="161" spans="1:9" x14ac:dyDescent="0.2">
      <c r="A161" s="348"/>
      <c r="B161" s="310"/>
      <c r="C161" s="324"/>
      <c r="D161" s="328" t="s">
        <v>1293</v>
      </c>
      <c r="E161" s="333" t="s">
        <v>5</v>
      </c>
      <c r="F161" s="86" t="s">
        <v>949</v>
      </c>
      <c r="G161" s="89" t="str">
        <f>CONCATENATE($G$154,".",F161)</f>
        <v>I-0016.0011</v>
      </c>
      <c r="H161" s="90" t="s">
        <v>1047</v>
      </c>
      <c r="I161" s="84" t="s">
        <v>7</v>
      </c>
    </row>
    <row r="162" spans="1:9" x14ac:dyDescent="0.2">
      <c r="A162" s="348"/>
      <c r="B162" s="310"/>
      <c r="C162" s="324"/>
      <c r="D162" s="329" t="s">
        <v>1279</v>
      </c>
      <c r="E162" s="333" t="s">
        <v>5</v>
      </c>
      <c r="F162" s="86" t="s">
        <v>951</v>
      </c>
      <c r="G162" s="89" t="str">
        <f>CONCATENATE($G$154,".",F162)</f>
        <v>I-0016.0012</v>
      </c>
      <c r="H162" s="90" t="s">
        <v>1048</v>
      </c>
      <c r="I162" s="84" t="s">
        <v>7</v>
      </c>
    </row>
    <row r="163" spans="1:9" x14ac:dyDescent="0.2">
      <c r="A163" s="348"/>
      <c r="B163" s="310"/>
      <c r="C163" s="324"/>
      <c r="D163" s="329" t="s">
        <v>1298</v>
      </c>
      <c r="E163" s="333" t="s">
        <v>5</v>
      </c>
      <c r="F163" s="86" t="s">
        <v>1010</v>
      </c>
      <c r="G163" s="89" t="str">
        <f>CONCATENATE($G$154,".",F163)</f>
        <v>I-0016.0013</v>
      </c>
      <c r="H163" s="90" t="s">
        <v>1049</v>
      </c>
      <c r="I163" s="84" t="s">
        <v>7</v>
      </c>
    </row>
    <row r="164" spans="1:9" x14ac:dyDescent="0.2">
      <c r="A164" s="348"/>
      <c r="B164" s="310"/>
      <c r="C164" s="325">
        <v>2</v>
      </c>
      <c r="D164" s="327" t="s">
        <v>1378</v>
      </c>
      <c r="E164" s="120"/>
      <c r="F164" s="85"/>
      <c r="G164" s="84"/>
      <c r="H164" s="90"/>
      <c r="I164" s="84"/>
    </row>
    <row r="165" spans="1:9" x14ac:dyDescent="0.2">
      <c r="A165" s="348"/>
      <c r="B165" s="310"/>
      <c r="C165" s="334"/>
      <c r="D165" s="310" t="s">
        <v>1346</v>
      </c>
      <c r="E165" s="333" t="s">
        <v>5</v>
      </c>
      <c r="G165" s="84"/>
      <c r="H165" s="90"/>
      <c r="I165" s="84"/>
    </row>
    <row r="166" spans="1:9" x14ac:dyDescent="0.2">
      <c r="A166" s="348"/>
      <c r="B166" s="310"/>
      <c r="C166" s="334"/>
      <c r="D166" s="310" t="s">
        <v>1347</v>
      </c>
      <c r="E166" s="333" t="s">
        <v>5</v>
      </c>
      <c r="F166" s="86" t="s">
        <v>1050</v>
      </c>
      <c r="G166" s="87" t="str">
        <f xml:space="preserve"> CONCATENATE("I-",F166)</f>
        <v>I-0017</v>
      </c>
      <c r="H166" s="88" t="s">
        <v>1051</v>
      </c>
      <c r="I166" s="84"/>
    </row>
    <row r="167" spans="1:9" x14ac:dyDescent="0.2">
      <c r="A167" s="348"/>
      <c r="B167" s="310"/>
      <c r="C167" s="334"/>
      <c r="D167" s="310" t="s">
        <v>1348</v>
      </c>
      <c r="E167" s="333" t="s">
        <v>5</v>
      </c>
      <c r="F167" s="86" t="s">
        <v>912</v>
      </c>
      <c r="G167" s="89" t="str">
        <f t="shared" ref="G167:G175" si="6">CONCATENATE($G$166,".",F167)</f>
        <v>I-0017.0001</v>
      </c>
      <c r="H167" s="90" t="s">
        <v>1052</v>
      </c>
      <c r="I167" s="84" t="s">
        <v>5</v>
      </c>
    </row>
    <row r="168" spans="1:9" x14ac:dyDescent="0.2">
      <c r="A168" s="348"/>
      <c r="B168" s="310"/>
      <c r="C168" s="334"/>
      <c r="D168" s="310" t="s">
        <v>1343</v>
      </c>
      <c r="E168" s="333" t="s">
        <v>5</v>
      </c>
      <c r="F168" s="86" t="s">
        <v>915</v>
      </c>
      <c r="G168" s="89" t="str">
        <f t="shared" si="6"/>
        <v>I-0017.0002</v>
      </c>
      <c r="H168" s="90" t="s">
        <v>1053</v>
      </c>
      <c r="I168" s="84" t="s">
        <v>5</v>
      </c>
    </row>
    <row r="169" spans="1:9" x14ac:dyDescent="0.2">
      <c r="A169" s="348"/>
      <c r="B169" s="310"/>
      <c r="C169" s="334"/>
      <c r="D169" s="310" t="s">
        <v>1344</v>
      </c>
      <c r="E169" s="333" t="s">
        <v>5</v>
      </c>
      <c r="F169" s="86" t="s">
        <v>917</v>
      </c>
      <c r="G169" s="89" t="str">
        <f t="shared" si="6"/>
        <v>I-0017.0003</v>
      </c>
      <c r="H169" s="90" t="s">
        <v>1054</v>
      </c>
      <c r="I169" s="84" t="s">
        <v>5</v>
      </c>
    </row>
    <row r="170" spans="1:9" x14ac:dyDescent="0.2">
      <c r="A170" s="348"/>
      <c r="B170" s="310"/>
      <c r="C170" s="334"/>
      <c r="D170" s="310" t="s">
        <v>1345</v>
      </c>
      <c r="E170" s="333" t="s">
        <v>5</v>
      </c>
      <c r="F170" s="86" t="s">
        <v>919</v>
      </c>
      <c r="G170" s="89" t="str">
        <f t="shared" si="6"/>
        <v>I-0017.0004</v>
      </c>
      <c r="H170" s="90" t="s">
        <v>1055</v>
      </c>
      <c r="I170" s="84" t="s">
        <v>1115</v>
      </c>
    </row>
    <row r="171" spans="1:9" x14ac:dyDescent="0.2">
      <c r="A171" s="348"/>
      <c r="B171" s="310"/>
      <c r="C171" s="310"/>
      <c r="D171" s="310" t="s">
        <v>1342</v>
      </c>
      <c r="E171" s="333" t="s">
        <v>5</v>
      </c>
      <c r="F171" s="86" t="s">
        <v>921</v>
      </c>
      <c r="G171" s="89" t="str">
        <f t="shared" si="6"/>
        <v>I-0017.0005</v>
      </c>
      <c r="H171" s="90" t="s">
        <v>1056</v>
      </c>
      <c r="I171" s="84" t="s">
        <v>1115</v>
      </c>
    </row>
    <row r="172" spans="1:9" x14ac:dyDescent="0.2">
      <c r="A172" s="348"/>
      <c r="B172" s="310"/>
      <c r="C172" s="325">
        <v>3</v>
      </c>
      <c r="D172" s="327" t="s">
        <v>1370</v>
      </c>
      <c r="E172" s="120"/>
      <c r="F172" s="86" t="s">
        <v>923</v>
      </c>
      <c r="G172" s="89" t="str">
        <f t="shared" si="6"/>
        <v>I-0017.0006</v>
      </c>
      <c r="H172" s="90" t="s">
        <v>1057</v>
      </c>
      <c r="I172" s="84" t="s">
        <v>7</v>
      </c>
    </row>
    <row r="173" spans="1:9" x14ac:dyDescent="0.2">
      <c r="A173" s="348"/>
      <c r="B173" s="310"/>
      <c r="C173" s="310"/>
      <c r="D173" s="310" t="s">
        <v>1338</v>
      </c>
      <c r="E173" s="333" t="s">
        <v>5</v>
      </c>
      <c r="F173" s="86" t="s">
        <v>925</v>
      </c>
      <c r="G173" s="89" t="str">
        <f t="shared" si="6"/>
        <v>I-0017.0007</v>
      </c>
      <c r="H173" s="90" t="s">
        <v>1058</v>
      </c>
      <c r="I173" s="84" t="s">
        <v>7</v>
      </c>
    </row>
    <row r="174" spans="1:9" x14ac:dyDescent="0.2">
      <c r="A174" s="348"/>
      <c r="B174" s="310"/>
      <c r="C174" s="310"/>
      <c r="D174" s="311"/>
      <c r="E174" s="311"/>
      <c r="F174" s="86" t="s">
        <v>943</v>
      </c>
      <c r="G174" s="89" t="str">
        <f t="shared" si="6"/>
        <v>I-0017.0008</v>
      </c>
      <c r="H174" s="90" t="s">
        <v>1059</v>
      </c>
      <c r="I174" s="84" t="s">
        <v>7</v>
      </c>
    </row>
    <row r="175" spans="1:9" x14ac:dyDescent="0.2">
      <c r="A175" s="348"/>
      <c r="B175" s="310"/>
      <c r="C175" s="325">
        <v>4</v>
      </c>
      <c r="D175" s="327" t="s">
        <v>1297</v>
      </c>
      <c r="E175" s="311"/>
      <c r="F175" s="86" t="s">
        <v>945</v>
      </c>
      <c r="G175" s="89" t="str">
        <f t="shared" si="6"/>
        <v>I-0017.0009</v>
      </c>
      <c r="H175" s="90" t="s">
        <v>1060</v>
      </c>
      <c r="I175" s="84" t="s">
        <v>5</v>
      </c>
    </row>
    <row r="176" spans="1:9" x14ac:dyDescent="0.2">
      <c r="A176" s="348"/>
      <c r="B176" s="310"/>
      <c r="C176" s="310"/>
      <c r="D176" s="310" t="s">
        <v>1340</v>
      </c>
      <c r="E176" s="333" t="s">
        <v>5</v>
      </c>
      <c r="G176" s="84"/>
      <c r="H176" s="90"/>
      <c r="I176" s="87"/>
    </row>
    <row r="177" spans="1:9" x14ac:dyDescent="0.2">
      <c r="A177" s="348"/>
      <c r="B177" s="310"/>
      <c r="C177" s="310"/>
      <c r="D177" s="310" t="s">
        <v>1350</v>
      </c>
      <c r="E177" s="333" t="s">
        <v>5</v>
      </c>
      <c r="G177" s="84"/>
      <c r="H177" s="90"/>
      <c r="I177" s="84"/>
    </row>
    <row r="178" spans="1:9" x14ac:dyDescent="0.2">
      <c r="A178" s="348"/>
      <c r="B178" s="310"/>
      <c r="C178" s="310"/>
      <c r="D178" s="310" t="s">
        <v>1349</v>
      </c>
      <c r="E178" s="333" t="s">
        <v>5</v>
      </c>
      <c r="F178" s="86" t="s">
        <v>1061</v>
      </c>
      <c r="G178" s="87" t="str">
        <f xml:space="preserve"> CONCATENATE("I-",F178)</f>
        <v>I-0018</v>
      </c>
      <c r="H178" s="88" t="s">
        <v>1062</v>
      </c>
      <c r="I178" s="87"/>
    </row>
    <row r="179" spans="1:9" x14ac:dyDescent="0.2">
      <c r="A179" s="348"/>
      <c r="B179" s="310"/>
      <c r="C179" s="325">
        <v>5</v>
      </c>
      <c r="D179" s="327" t="s">
        <v>1289</v>
      </c>
      <c r="E179" s="311"/>
      <c r="F179" s="86" t="s">
        <v>912</v>
      </c>
      <c r="G179" s="89" t="str">
        <f>CONCATENATE($G$178,".",F179)</f>
        <v>I-0018.0001</v>
      </c>
      <c r="H179" s="90" t="s">
        <v>1063</v>
      </c>
      <c r="I179" s="84" t="s">
        <v>5</v>
      </c>
    </row>
    <row r="180" spans="1:9" x14ac:dyDescent="0.2">
      <c r="A180" s="348"/>
      <c r="B180" s="310"/>
      <c r="C180" s="310"/>
      <c r="D180" s="310" t="s">
        <v>1380</v>
      </c>
      <c r="E180" s="333" t="s">
        <v>5</v>
      </c>
      <c r="F180" s="86" t="s">
        <v>915</v>
      </c>
      <c r="G180" s="89" t="str">
        <f>CONCATENATE($G$178,".",F180)</f>
        <v>I-0018.0002</v>
      </c>
      <c r="H180" s="90" t="s">
        <v>1064</v>
      </c>
      <c r="I180" s="84" t="s">
        <v>5</v>
      </c>
    </row>
    <row r="181" spans="1:9" x14ac:dyDescent="0.2">
      <c r="A181" s="348"/>
      <c r="B181" s="310"/>
      <c r="C181" s="310"/>
      <c r="D181" s="310" t="s">
        <v>1278</v>
      </c>
      <c r="E181" s="333" t="s">
        <v>5</v>
      </c>
      <c r="F181" s="86" t="s">
        <v>917</v>
      </c>
      <c r="G181" s="89" t="str">
        <f>CONCATENATE($G$178,".",F181)</f>
        <v>I-0018.0003</v>
      </c>
      <c r="H181" s="90" t="s">
        <v>1065</v>
      </c>
      <c r="I181" s="84" t="s">
        <v>5</v>
      </c>
    </row>
    <row r="182" spans="1:9" x14ac:dyDescent="0.2">
      <c r="F182" s="86" t="s">
        <v>919</v>
      </c>
      <c r="G182" s="89" t="str">
        <f>CONCATENATE($G$178,".",F182)</f>
        <v>I-0018.0004</v>
      </c>
      <c r="H182" s="90" t="s">
        <v>1066</v>
      </c>
      <c r="I182" s="84" t="s">
        <v>5</v>
      </c>
    </row>
    <row r="183" spans="1:9" x14ac:dyDescent="0.2">
      <c r="F183" s="86" t="s">
        <v>921</v>
      </c>
      <c r="G183" s="89" t="str">
        <f>CONCATENATE($G$178,".",F183)</f>
        <v>I-0018.0005</v>
      </c>
      <c r="H183" s="90" t="s">
        <v>1067</v>
      </c>
      <c r="I183" s="84" t="s">
        <v>731</v>
      </c>
    </row>
    <row r="184" spans="1:9" x14ac:dyDescent="0.2">
      <c r="G184" s="84"/>
      <c r="H184" s="80"/>
      <c r="I184" s="84"/>
    </row>
    <row r="185" spans="1:9" x14ac:dyDescent="0.2">
      <c r="G185" s="84"/>
      <c r="H185" s="90"/>
      <c r="I185" s="84"/>
    </row>
    <row r="186" spans="1:9" x14ac:dyDescent="0.2">
      <c r="F186" s="86" t="s">
        <v>1068</v>
      </c>
      <c r="G186" s="87" t="str">
        <f xml:space="preserve"> CONCATENATE("I-",F186)</f>
        <v>I-0019</v>
      </c>
      <c r="H186" s="88" t="s">
        <v>1069</v>
      </c>
      <c r="I186" s="84"/>
    </row>
    <row r="187" spans="1:9" x14ac:dyDescent="0.2">
      <c r="F187" s="86" t="s">
        <v>912</v>
      </c>
      <c r="G187" s="89" t="str">
        <f t="shared" ref="G187:G192" si="7">CONCATENATE($G$186,".",F187)</f>
        <v>I-0019.0001</v>
      </c>
      <c r="H187" s="90" t="s">
        <v>349</v>
      </c>
      <c r="I187" s="84" t="s">
        <v>5</v>
      </c>
    </row>
    <row r="188" spans="1:9" x14ac:dyDescent="0.2">
      <c r="F188" s="86" t="s">
        <v>915</v>
      </c>
      <c r="G188" s="89" t="str">
        <f t="shared" si="7"/>
        <v>I-0019.0002</v>
      </c>
      <c r="H188" s="90" t="s">
        <v>1351</v>
      </c>
      <c r="I188" s="84" t="s">
        <v>5</v>
      </c>
    </row>
    <row r="189" spans="1:9" x14ac:dyDescent="0.2">
      <c r="F189" s="86" t="s">
        <v>917</v>
      </c>
      <c r="G189" s="89" t="str">
        <f t="shared" si="7"/>
        <v>I-0019.0003</v>
      </c>
      <c r="H189" s="90" t="s">
        <v>1070</v>
      </c>
      <c r="I189" s="93" t="s">
        <v>5</v>
      </c>
    </row>
    <row r="190" spans="1:9" x14ac:dyDescent="0.2">
      <c r="F190" s="86" t="s">
        <v>919</v>
      </c>
      <c r="G190" s="89" t="str">
        <f t="shared" si="7"/>
        <v>I-0019.0004</v>
      </c>
      <c r="H190" s="90" t="s">
        <v>1352</v>
      </c>
      <c r="I190" s="93" t="s">
        <v>5</v>
      </c>
    </row>
    <row r="191" spans="1:9" x14ac:dyDescent="0.2">
      <c r="F191" s="86" t="s">
        <v>921</v>
      </c>
      <c r="G191" s="89" t="str">
        <f t="shared" si="7"/>
        <v>I-0019.0005</v>
      </c>
      <c r="H191" s="90" t="s">
        <v>1071</v>
      </c>
      <c r="I191" s="93" t="s">
        <v>5</v>
      </c>
    </row>
    <row r="192" spans="1:9" x14ac:dyDescent="0.2">
      <c r="F192" s="86" t="s">
        <v>923</v>
      </c>
      <c r="G192" s="89" t="str">
        <f t="shared" si="7"/>
        <v>I-0019.0006</v>
      </c>
      <c r="H192" s="90" t="s">
        <v>1072</v>
      </c>
      <c r="I192" s="93" t="s">
        <v>5</v>
      </c>
    </row>
    <row r="193" spans="6:9" x14ac:dyDescent="0.2">
      <c r="F193" s="86"/>
      <c r="G193" s="84"/>
      <c r="H193" s="90"/>
      <c r="I193" s="93"/>
    </row>
    <row r="194" spans="6:9" x14ac:dyDescent="0.2">
      <c r="F194" s="86"/>
      <c r="G194" s="84"/>
      <c r="H194" s="90"/>
      <c r="I194" s="93"/>
    </row>
    <row r="195" spans="6:9" x14ac:dyDescent="0.2">
      <c r="F195" s="86"/>
      <c r="G195" s="84"/>
      <c r="I195" s="87"/>
    </row>
    <row r="196" spans="6:9" x14ac:dyDescent="0.2">
      <c r="F196" s="86" t="s">
        <v>947</v>
      </c>
      <c r="G196" s="89" t="str">
        <f>CONCATENATE($G$186,".",F196)</f>
        <v>I-0019.0010</v>
      </c>
      <c r="H196" s="90" t="s">
        <v>1073</v>
      </c>
      <c r="I196" s="93" t="s">
        <v>5</v>
      </c>
    </row>
    <row r="197" spans="6:9" x14ac:dyDescent="0.2">
      <c r="F197" s="86" t="s">
        <v>949</v>
      </c>
      <c r="G197" s="89" t="str">
        <f>CONCATENATE($G$186,".",F197)</f>
        <v>I-0019.0011</v>
      </c>
      <c r="H197" s="90" t="s">
        <v>1074</v>
      </c>
      <c r="I197" s="93" t="s">
        <v>5</v>
      </c>
    </row>
    <row r="198" spans="6:9" x14ac:dyDescent="0.2">
      <c r="F198" s="86" t="s">
        <v>951</v>
      </c>
      <c r="G198" s="89" t="str">
        <f>CONCATENATE($G$186,".",F198)</f>
        <v>I-0019.0012</v>
      </c>
      <c r="H198" s="90" t="s">
        <v>1075</v>
      </c>
      <c r="I198" s="93" t="s">
        <v>5</v>
      </c>
    </row>
    <row r="199" spans="6:9" x14ac:dyDescent="0.2">
      <c r="F199" s="86" t="s">
        <v>1010</v>
      </c>
      <c r="G199" s="89" t="str">
        <f>CONCATENATE($G$186,".",F199)</f>
        <v>I-0019.0013</v>
      </c>
      <c r="H199" s="90" t="s">
        <v>1076</v>
      </c>
      <c r="I199" s="93" t="s">
        <v>5</v>
      </c>
    </row>
    <row r="200" spans="6:9" x14ac:dyDescent="0.2">
      <c r="F200" s="86" t="s">
        <v>1024</v>
      </c>
      <c r="G200" s="89" t="str">
        <f>CONCATENATE($G$186,".",F200)</f>
        <v>I-0019.0014</v>
      </c>
      <c r="H200" s="90" t="s">
        <v>1077</v>
      </c>
      <c r="I200" s="93" t="s">
        <v>5</v>
      </c>
    </row>
    <row r="201" spans="6:9" x14ac:dyDescent="0.2">
      <c r="F201" s="85"/>
      <c r="G201" s="84"/>
      <c r="H201" s="90"/>
      <c r="I201" s="87"/>
    </row>
    <row r="202" spans="6:9" x14ac:dyDescent="0.2">
      <c r="F202" s="86" t="s">
        <v>975</v>
      </c>
      <c r="G202" s="89" t="str">
        <f>CONCATENATE($G$186,".",F202)</f>
        <v>I-0019.0020</v>
      </c>
      <c r="H202" s="90" t="s">
        <v>352</v>
      </c>
      <c r="I202" s="93" t="s">
        <v>5</v>
      </c>
    </row>
    <row r="203" spans="6:9" x14ac:dyDescent="0.2">
      <c r="F203" s="86" t="s">
        <v>960</v>
      </c>
      <c r="G203" s="89" t="str">
        <f>CONCATENATE($G$186,".",F203)</f>
        <v>I-0019.0021</v>
      </c>
      <c r="H203" s="90" t="s">
        <v>1353</v>
      </c>
      <c r="I203" s="93" t="s">
        <v>5</v>
      </c>
    </row>
    <row r="204" spans="6:9" x14ac:dyDescent="0.2">
      <c r="F204" s="86" t="s">
        <v>962</v>
      </c>
      <c r="G204" s="89" t="str">
        <f>CONCATENATE($G$186,".",F204)</f>
        <v>I-0019.0022</v>
      </c>
      <c r="H204" s="90" t="s">
        <v>1078</v>
      </c>
      <c r="I204" s="93" t="s">
        <v>5</v>
      </c>
    </row>
    <row r="205" spans="6:9" x14ac:dyDescent="0.2">
      <c r="F205" s="86"/>
      <c r="G205" s="91"/>
      <c r="H205" s="91"/>
      <c r="I205" s="87"/>
    </row>
    <row r="206" spans="6:9" x14ac:dyDescent="0.2">
      <c r="F206" s="86" t="s">
        <v>1038</v>
      </c>
      <c r="G206" s="89" t="str">
        <f>CONCATENATE($G$186,".",F206)</f>
        <v>I-0019.0030</v>
      </c>
      <c r="H206" s="90" t="s">
        <v>1079</v>
      </c>
      <c r="I206" s="93" t="s">
        <v>5</v>
      </c>
    </row>
    <row r="207" spans="6:9" x14ac:dyDescent="0.2">
      <c r="F207" s="86"/>
      <c r="G207" s="91"/>
      <c r="H207" s="91"/>
      <c r="I207" s="84"/>
    </row>
    <row r="208" spans="6:9" x14ac:dyDescent="0.2">
      <c r="F208" s="86" t="s">
        <v>1080</v>
      </c>
      <c r="G208" s="89" t="str">
        <f>CONCATENATE($G$186,".",F208)</f>
        <v>I-0019.0040</v>
      </c>
      <c r="H208" s="90" t="s">
        <v>1081</v>
      </c>
      <c r="I208" s="93" t="s">
        <v>5</v>
      </c>
    </row>
    <row r="209" spans="3:9" x14ac:dyDescent="0.2">
      <c r="F209" s="86"/>
      <c r="G209" s="84"/>
      <c r="H209" s="90"/>
      <c r="I209" s="84"/>
    </row>
    <row r="210" spans="3:9" x14ac:dyDescent="0.2">
      <c r="F210" s="86" t="s">
        <v>1082</v>
      </c>
      <c r="G210" s="89" t="str">
        <f>CONCATENATE($G$186,".",F210)</f>
        <v>I-0019.0050</v>
      </c>
      <c r="H210" s="90" t="s">
        <v>1083</v>
      </c>
      <c r="I210" s="93" t="s">
        <v>5</v>
      </c>
    </row>
    <row r="211" spans="3:9" x14ac:dyDescent="0.2">
      <c r="F211" s="86"/>
      <c r="G211" s="84"/>
      <c r="H211" s="90"/>
      <c r="I211" s="84"/>
    </row>
    <row r="212" spans="3:9" x14ac:dyDescent="0.2">
      <c r="F212" s="86" t="s">
        <v>1084</v>
      </c>
      <c r="G212" s="89" t="str">
        <f>CONCATENATE($G$186,".",F212)</f>
        <v>I-0019.0060</v>
      </c>
      <c r="H212" s="90" t="s">
        <v>1085</v>
      </c>
      <c r="I212" s="93" t="s">
        <v>5</v>
      </c>
    </row>
    <row r="213" spans="3:9" x14ac:dyDescent="0.2">
      <c r="G213" s="84"/>
      <c r="H213" s="90"/>
      <c r="I213" s="84"/>
    </row>
    <row r="214" spans="3:9" x14ac:dyDescent="0.2">
      <c r="G214" s="84"/>
      <c r="H214" s="90"/>
      <c r="I214" s="87"/>
    </row>
    <row r="215" spans="3:9" x14ac:dyDescent="0.2">
      <c r="F215" s="86" t="s">
        <v>975</v>
      </c>
      <c r="G215" s="87" t="str">
        <f xml:space="preserve"> CONCATENATE("I-",F215)</f>
        <v>I-0020</v>
      </c>
      <c r="H215" s="88" t="s">
        <v>1086</v>
      </c>
      <c r="I215" s="84"/>
    </row>
    <row r="216" spans="3:9" x14ac:dyDescent="0.2">
      <c r="F216" s="86" t="s">
        <v>912</v>
      </c>
      <c r="G216" s="89" t="str">
        <f>CONCATENATE($G$215,".",F216)</f>
        <v>I-0020.0001</v>
      </c>
      <c r="H216" s="90" t="s">
        <v>1087</v>
      </c>
      <c r="I216" s="84" t="s">
        <v>7</v>
      </c>
    </row>
    <row r="217" spans="3:9" x14ac:dyDescent="0.2">
      <c r="F217" s="86" t="s">
        <v>915</v>
      </c>
      <c r="G217" s="89" t="str">
        <f>CONCATENATE($G$215,".",F217)</f>
        <v>I-0020.0002</v>
      </c>
      <c r="H217" s="90" t="s">
        <v>1088</v>
      </c>
      <c r="I217" s="84" t="s">
        <v>5</v>
      </c>
    </row>
    <row r="218" spans="3:9" x14ac:dyDescent="0.2">
      <c r="F218" s="86" t="s">
        <v>917</v>
      </c>
      <c r="G218" s="89" t="str">
        <f>CONCATENATE($G$215,".",F218)</f>
        <v>I-0020.0003</v>
      </c>
      <c r="H218" s="90" t="s">
        <v>1354</v>
      </c>
      <c r="I218" s="84" t="s">
        <v>5</v>
      </c>
    </row>
    <row r="219" spans="3:9" x14ac:dyDescent="0.2">
      <c r="C219" s="81"/>
      <c r="F219" s="86" t="s">
        <v>919</v>
      </c>
      <c r="G219" s="89" t="str">
        <f>CONCATENATE($G$215,".",F219)</f>
        <v>I-0020.0004</v>
      </c>
      <c r="H219" s="90" t="s">
        <v>1089</v>
      </c>
      <c r="I219" s="84" t="s">
        <v>7</v>
      </c>
    </row>
    <row r="220" spans="3:9" x14ac:dyDescent="0.2">
      <c r="F220" s="86" t="s">
        <v>921</v>
      </c>
      <c r="G220" s="89" t="str">
        <f>CONCATENATE($G$215,".",F220)</f>
        <v>I-0020.0005</v>
      </c>
      <c r="H220" s="90" t="s">
        <v>1090</v>
      </c>
      <c r="I220" s="84" t="s">
        <v>1115</v>
      </c>
    </row>
    <row r="221" spans="3:9" x14ac:dyDescent="0.2">
      <c r="D221" s="81"/>
      <c r="G221" s="84"/>
      <c r="H221" s="90"/>
      <c r="I221" s="84"/>
    </row>
    <row r="222" spans="3:9" x14ac:dyDescent="0.2">
      <c r="F222" s="86" t="s">
        <v>960</v>
      </c>
      <c r="G222" s="87" t="str">
        <f xml:space="preserve"> CONCATENATE("I-",F222)</f>
        <v>I-0021</v>
      </c>
      <c r="H222" s="88" t="s">
        <v>1091</v>
      </c>
      <c r="I222" s="84"/>
    </row>
    <row r="223" spans="3:9" x14ac:dyDescent="0.2">
      <c r="F223" s="86" t="s">
        <v>912</v>
      </c>
      <c r="G223" s="89" t="str">
        <f>CONCATENATE($G$222,".",F223)</f>
        <v>I-0021.0001</v>
      </c>
      <c r="H223" s="90" t="s">
        <v>1355</v>
      </c>
      <c r="I223" s="84" t="s">
        <v>5</v>
      </c>
    </row>
    <row r="224" spans="3:9" x14ac:dyDescent="0.2">
      <c r="F224" s="86" t="s">
        <v>915</v>
      </c>
      <c r="G224" s="89" t="str">
        <f>CONCATENATE($G$222,".",F224)</f>
        <v>I-0021.0002</v>
      </c>
      <c r="H224" s="90" t="s">
        <v>1092</v>
      </c>
      <c r="I224" s="84" t="s">
        <v>5</v>
      </c>
    </row>
    <row r="225" spans="1:9" x14ac:dyDescent="0.2">
      <c r="F225" s="86"/>
      <c r="G225" s="84"/>
      <c r="H225" s="90"/>
      <c r="I225" s="84"/>
    </row>
    <row r="226" spans="1:9" x14ac:dyDescent="0.2">
      <c r="F226" s="86"/>
      <c r="G226" s="84"/>
      <c r="H226" s="90"/>
      <c r="I226" s="87"/>
    </row>
    <row r="227" spans="1:9" x14ac:dyDescent="0.2">
      <c r="F227" s="86"/>
      <c r="G227" s="84"/>
      <c r="H227" s="90"/>
      <c r="I227" s="84"/>
    </row>
    <row r="228" spans="1:9" x14ac:dyDescent="0.2">
      <c r="F228" s="86" t="s">
        <v>962</v>
      </c>
      <c r="G228" s="87" t="str">
        <f xml:space="preserve"> CONCATENATE("I-",F228)</f>
        <v>I-0022</v>
      </c>
      <c r="H228" s="88" t="s">
        <v>1093</v>
      </c>
      <c r="I228" s="87"/>
    </row>
    <row r="229" spans="1:9" x14ac:dyDescent="0.2">
      <c r="F229" s="86" t="s">
        <v>912</v>
      </c>
      <c r="G229" s="89" t="str">
        <f t="shared" ref="G229:G236" si="8">CONCATENATE($G$228,".",F229)</f>
        <v>I-0022.0001</v>
      </c>
      <c r="H229" s="90" t="s">
        <v>1094</v>
      </c>
      <c r="I229" s="84" t="s">
        <v>5</v>
      </c>
    </row>
    <row r="230" spans="1:9" x14ac:dyDescent="0.2">
      <c r="F230" s="86" t="s">
        <v>915</v>
      </c>
      <c r="G230" s="89" t="str">
        <f t="shared" si="8"/>
        <v>I-0022.0002</v>
      </c>
      <c r="H230" s="90" t="s">
        <v>1095</v>
      </c>
      <c r="I230" s="84" t="s">
        <v>5</v>
      </c>
    </row>
    <row r="231" spans="1:9" x14ac:dyDescent="0.2">
      <c r="F231" s="86" t="s">
        <v>917</v>
      </c>
      <c r="G231" s="89" t="str">
        <f t="shared" si="8"/>
        <v>I-0022.0003</v>
      </c>
      <c r="H231" s="90" t="s">
        <v>1096</v>
      </c>
      <c r="I231" s="84" t="s">
        <v>5</v>
      </c>
    </row>
    <row r="232" spans="1:9" x14ac:dyDescent="0.2">
      <c r="F232" s="86" t="s">
        <v>919</v>
      </c>
      <c r="G232" s="89" t="str">
        <f t="shared" si="8"/>
        <v>I-0022.0004</v>
      </c>
      <c r="H232" s="90" t="s">
        <v>1097</v>
      </c>
      <c r="I232" s="84" t="s">
        <v>5</v>
      </c>
    </row>
    <row r="233" spans="1:9" x14ac:dyDescent="0.2">
      <c r="F233" s="86" t="s">
        <v>921</v>
      </c>
      <c r="G233" s="89" t="str">
        <f t="shared" si="8"/>
        <v>I-0022.0005</v>
      </c>
      <c r="H233" s="90" t="s">
        <v>1098</v>
      </c>
      <c r="I233" s="84" t="s">
        <v>5</v>
      </c>
    </row>
    <row r="234" spans="1:9" x14ac:dyDescent="0.2">
      <c r="F234" s="86" t="s">
        <v>923</v>
      </c>
      <c r="G234" s="89" t="str">
        <f t="shared" si="8"/>
        <v>I-0022.0006</v>
      </c>
      <c r="H234" s="90" t="s">
        <v>1099</v>
      </c>
      <c r="I234" s="84" t="s">
        <v>5</v>
      </c>
    </row>
    <row r="235" spans="1:9" x14ac:dyDescent="0.2">
      <c r="A235" s="81"/>
      <c r="B235" s="81"/>
      <c r="F235" s="86" t="s">
        <v>925</v>
      </c>
      <c r="G235" s="89" t="str">
        <f t="shared" si="8"/>
        <v>I-0022.0007</v>
      </c>
      <c r="H235" s="90" t="s">
        <v>1100</v>
      </c>
      <c r="I235" s="84" t="s">
        <v>5</v>
      </c>
    </row>
    <row r="236" spans="1:9" x14ac:dyDescent="0.2">
      <c r="F236" s="86" t="s">
        <v>943</v>
      </c>
      <c r="G236" s="89" t="str">
        <f t="shared" si="8"/>
        <v>I-0022.0008</v>
      </c>
      <c r="H236" s="90" t="s">
        <v>1100</v>
      </c>
      <c r="I236" s="84" t="s">
        <v>5</v>
      </c>
    </row>
    <row r="237" spans="1:9" x14ac:dyDescent="0.2">
      <c r="G237" s="84"/>
      <c r="H237" s="90"/>
      <c r="I237" s="84"/>
    </row>
    <row r="238" spans="1:9" x14ac:dyDescent="0.2">
      <c r="G238" s="84"/>
      <c r="H238" s="90"/>
      <c r="I238" s="87"/>
    </row>
    <row r="239" spans="1:9" x14ac:dyDescent="0.2">
      <c r="F239" s="86" t="s">
        <v>1101</v>
      </c>
      <c r="G239" s="87" t="str">
        <f xml:space="preserve"> CONCATENATE("I-",F239)</f>
        <v>I-0023</v>
      </c>
      <c r="H239" s="88" t="s">
        <v>1102</v>
      </c>
      <c r="I239" s="84"/>
    </row>
    <row r="240" spans="1:9" x14ac:dyDescent="0.2">
      <c r="F240" s="86" t="s">
        <v>912</v>
      </c>
      <c r="G240" s="89" t="str">
        <f>CONCATENATE($G$239,".",F240)</f>
        <v>I-0023.0001</v>
      </c>
      <c r="H240" s="90" t="s">
        <v>1103</v>
      </c>
      <c r="I240" s="84" t="s">
        <v>7</v>
      </c>
    </row>
    <row r="241" spans="5:9" x14ac:dyDescent="0.2">
      <c r="F241" s="86"/>
    </row>
    <row r="242" spans="5:9" x14ac:dyDescent="0.2">
      <c r="F242" s="86"/>
    </row>
    <row r="243" spans="5:9" x14ac:dyDescent="0.2">
      <c r="E243" s="81"/>
      <c r="F243" s="86"/>
    </row>
    <row r="244" spans="5:9" x14ac:dyDescent="0.2">
      <c r="F244" s="86"/>
    </row>
    <row r="245" spans="5:9" x14ac:dyDescent="0.2">
      <c r="F245" s="86" t="s">
        <v>1104</v>
      </c>
      <c r="G245" s="87" t="str">
        <f xml:space="preserve"> CONCATENATE("I-",F245)</f>
        <v>I-0024</v>
      </c>
      <c r="H245" s="88" t="s">
        <v>1105</v>
      </c>
      <c r="I245" s="87"/>
    </row>
    <row r="246" spans="5:9" x14ac:dyDescent="0.2">
      <c r="F246" s="86" t="s">
        <v>912</v>
      </c>
      <c r="G246" s="89" t="str">
        <f>CONCATENATE($G$245,".",F246)</f>
        <v>I-0024.0001</v>
      </c>
      <c r="H246" s="90" t="s">
        <v>1106</v>
      </c>
      <c r="I246" s="84" t="s">
        <v>731</v>
      </c>
    </row>
    <row r="247" spans="5:9" x14ac:dyDescent="0.2">
      <c r="F247" s="86" t="s">
        <v>915</v>
      </c>
      <c r="G247" s="89" t="str">
        <f>CONCATENATE($G$245,".",F247)</f>
        <v>I-0024.0002</v>
      </c>
      <c r="H247" s="90" t="s">
        <v>1107</v>
      </c>
      <c r="I247" s="84" t="s">
        <v>731</v>
      </c>
    </row>
    <row r="248" spans="5:9" x14ac:dyDescent="0.2">
      <c r="F248" s="86" t="s">
        <v>917</v>
      </c>
      <c r="G248" s="89" t="str">
        <f>CONCATENATE($G$245,".",F248)</f>
        <v>I-0024.0003</v>
      </c>
      <c r="H248" s="90" t="s">
        <v>1108</v>
      </c>
      <c r="I248" s="84" t="s">
        <v>731</v>
      </c>
    </row>
    <row r="249" spans="5:9" x14ac:dyDescent="0.2">
      <c r="F249" s="86" t="s">
        <v>919</v>
      </c>
      <c r="G249" s="89" t="str">
        <f>CONCATENATE($G$245,".",F249)</f>
        <v>I-0024.0004</v>
      </c>
      <c r="H249" s="90" t="s">
        <v>1109</v>
      </c>
      <c r="I249" s="84" t="s">
        <v>731</v>
      </c>
    </row>
    <row r="250" spans="5:9" x14ac:dyDescent="0.2">
      <c r="F250" s="86"/>
      <c r="G250" s="84"/>
      <c r="H250" s="90"/>
      <c r="I250" s="84"/>
    </row>
    <row r="251" spans="5:9" x14ac:dyDescent="0.2">
      <c r="G251" s="84"/>
      <c r="H251" s="90"/>
      <c r="I251" s="84"/>
    </row>
    <row r="252" spans="5:9" x14ac:dyDescent="0.2">
      <c r="F252" s="86" t="s">
        <v>1110</v>
      </c>
      <c r="G252" s="87" t="str">
        <f xml:space="preserve"> CONCATENATE("I-",F252)</f>
        <v>I-0025</v>
      </c>
      <c r="H252" s="88" t="s">
        <v>1111</v>
      </c>
      <c r="I252" s="87"/>
    </row>
    <row r="253" spans="5:9" x14ac:dyDescent="0.2">
      <c r="F253" s="86" t="s">
        <v>912</v>
      </c>
      <c r="G253" s="89" t="str">
        <f>CONCATENATE($G$252,".",F253)</f>
        <v>I-0025.0001</v>
      </c>
      <c r="H253" s="90" t="s">
        <v>1112</v>
      </c>
      <c r="I253" s="84" t="s">
        <v>731</v>
      </c>
    </row>
    <row r="254" spans="5:9" x14ac:dyDescent="0.2">
      <c r="F254" s="86" t="s">
        <v>915</v>
      </c>
      <c r="G254" s="89" t="str">
        <f>CONCATENATE($G$252,".",F254)</f>
        <v>I-0025.0002</v>
      </c>
      <c r="H254" s="90" t="s">
        <v>1113</v>
      </c>
      <c r="I254" s="84" t="s">
        <v>7</v>
      </c>
    </row>
    <row r="255" spans="5:9" x14ac:dyDescent="0.2">
      <c r="F255" s="86" t="s">
        <v>917</v>
      </c>
      <c r="G255" s="89" t="str">
        <f>CONCATENATE($G$252,".",F255)</f>
        <v>I-0025.0003</v>
      </c>
      <c r="H255" s="90" t="s">
        <v>1057</v>
      </c>
      <c r="I255" s="84" t="s">
        <v>7</v>
      </c>
    </row>
    <row r="256" spans="5:9" x14ac:dyDescent="0.2">
      <c r="F256" s="86" t="s">
        <v>919</v>
      </c>
      <c r="G256" s="89" t="str">
        <f>CONCATENATE($G$252,".",F256)</f>
        <v>I-0025.0004</v>
      </c>
      <c r="H256" s="90" t="s">
        <v>1114</v>
      </c>
      <c r="I256" s="84" t="s">
        <v>5</v>
      </c>
    </row>
    <row r="257" spans="1:6" s="81" customFormat="1" x14ac:dyDescent="0.2">
      <c r="A257"/>
      <c r="B257"/>
      <c r="C257"/>
      <c r="D257"/>
      <c r="E257"/>
      <c r="F257" s="86"/>
    </row>
  </sheetData>
  <mergeCells count="16">
    <mergeCell ref="A157:A158"/>
    <mergeCell ref="C157:D158"/>
    <mergeCell ref="E157:E158"/>
    <mergeCell ref="A125:A126"/>
    <mergeCell ref="A124:E124"/>
    <mergeCell ref="A156:E156"/>
    <mergeCell ref="C125:D126"/>
    <mergeCell ref="E125:E126"/>
    <mergeCell ref="E2:E3"/>
    <mergeCell ref="A1:E1"/>
    <mergeCell ref="A65:E65"/>
    <mergeCell ref="C66:D67"/>
    <mergeCell ref="E66:E67"/>
    <mergeCell ref="A2:A3"/>
    <mergeCell ref="C2:D3"/>
    <mergeCell ref="A66:A67"/>
  </mergeCells>
  <conditionalFormatting sqref="H3">
    <cfRule type="expression" dxfId="77" priority="79" stopIfTrue="1">
      <formula>#REF!&gt;0</formula>
    </cfRule>
    <cfRule type="expression" dxfId="76" priority="80" stopIfTrue="1">
      <formula>#REF!&gt;0</formula>
    </cfRule>
    <cfRule type="expression" dxfId="75" priority="81" stopIfTrue="1">
      <formula>#REF!&gt;0</formula>
    </cfRule>
  </conditionalFormatting>
  <conditionalFormatting sqref="H19">
    <cfRule type="expression" dxfId="74" priority="76" stopIfTrue="1">
      <formula>#REF!&gt;0</formula>
    </cfRule>
    <cfRule type="expression" dxfId="73" priority="77" stopIfTrue="1">
      <formula>#REF!&gt;0</formula>
    </cfRule>
    <cfRule type="expression" dxfId="72" priority="78" stopIfTrue="1">
      <formula>#REF!&gt;0</formula>
    </cfRule>
  </conditionalFormatting>
  <conditionalFormatting sqref="H26">
    <cfRule type="expression" dxfId="71" priority="73" stopIfTrue="1">
      <formula>#REF!&gt;0</formula>
    </cfRule>
    <cfRule type="expression" dxfId="70" priority="74" stopIfTrue="1">
      <formula>#REF!&gt;0</formula>
    </cfRule>
    <cfRule type="expression" dxfId="69" priority="75" stopIfTrue="1">
      <formula>#REF!&gt;0</formula>
    </cfRule>
  </conditionalFormatting>
  <conditionalFormatting sqref="H178">
    <cfRule type="expression" dxfId="68" priority="70" stopIfTrue="1">
      <formula>#REF!&gt;0</formula>
    </cfRule>
    <cfRule type="expression" dxfId="67" priority="71" stopIfTrue="1">
      <formula>#REF!&gt;0</formula>
    </cfRule>
    <cfRule type="expression" dxfId="66" priority="72" stopIfTrue="1">
      <formula>#REF!&gt;0</formula>
    </cfRule>
  </conditionalFormatting>
  <conditionalFormatting sqref="H101">
    <cfRule type="expression" dxfId="65" priority="67" stopIfTrue="1">
      <formula>#REF!&gt;0</formula>
    </cfRule>
    <cfRule type="expression" dxfId="64" priority="68" stopIfTrue="1">
      <formula>#REF!&gt;0</formula>
    </cfRule>
    <cfRule type="expression" dxfId="63" priority="69" stopIfTrue="1">
      <formula>#REF!&gt;0</formula>
    </cfRule>
  </conditionalFormatting>
  <conditionalFormatting sqref="H109">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H118">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H13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H139">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H154">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H166">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H222">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H186">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H215">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H228">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H1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H41">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H54">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H7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H72">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H86">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H9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H182:H184">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H245">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H252">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H239">
    <cfRule type="expression" dxfId="2" priority="4" stopIfTrue="1">
      <formula>#REF!&gt;0</formula>
    </cfRule>
    <cfRule type="expression" dxfId="1" priority="5" stopIfTrue="1">
      <formula>#REF!&gt;0</formula>
    </cfRule>
    <cfRule type="expression" dxfId="0" priority="6" stopIfTrue="1">
      <formula>#REF!&gt;0</formula>
    </cfRule>
  </conditionalFormatting>
  <pageMargins left="0.31496062992125984" right="0.11811023622047245" top="0.35433070866141736" bottom="0.35433070866141736" header="0.31496062992125984" footer="0.31496062992125984"/>
  <pageSetup paperSize="9" scale="2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workbookViewId="0">
      <selection activeCell="A20" sqref="A20"/>
    </sheetView>
  </sheetViews>
  <sheetFormatPr baseColWidth="10" defaultRowHeight="12.75" x14ac:dyDescent="0.2"/>
  <cols>
    <col min="1" max="1" width="148.5703125" style="200" customWidth="1"/>
    <col min="2" max="16384" width="11.42578125" style="200"/>
  </cols>
  <sheetData>
    <row r="1" spans="1:7" ht="30" customHeight="1" x14ac:dyDescent="0.2">
      <c r="A1" s="199" t="s">
        <v>1174</v>
      </c>
    </row>
    <row r="2" spans="1:7" ht="30" customHeight="1" x14ac:dyDescent="0.2">
      <c r="A2" s="199" t="s">
        <v>1212</v>
      </c>
    </row>
    <row r="3" spans="1:7" ht="150" x14ac:dyDescent="0.2">
      <c r="A3" s="201" t="s">
        <v>1213</v>
      </c>
    </row>
    <row r="4" spans="1:7" ht="30" customHeight="1" x14ac:dyDescent="0.2">
      <c r="A4" s="199" t="s">
        <v>1175</v>
      </c>
    </row>
    <row r="5" spans="1:7" ht="150" x14ac:dyDescent="0.2">
      <c r="A5" s="201" t="s">
        <v>1215</v>
      </c>
    </row>
    <row r="6" spans="1:7" ht="45" customHeight="1" x14ac:dyDescent="0.2">
      <c r="A6" s="201" t="s">
        <v>1216</v>
      </c>
      <c r="B6" s="202"/>
      <c r="C6" s="202"/>
      <c r="D6" s="202"/>
      <c r="E6" s="202"/>
      <c r="F6" s="202"/>
      <c r="G6" s="202"/>
    </row>
    <row r="7" spans="1:7" ht="30" customHeight="1" x14ac:dyDescent="0.2">
      <c r="A7" s="199" t="s">
        <v>1176</v>
      </c>
    </row>
    <row r="8" spans="1:7" ht="60" x14ac:dyDescent="0.2">
      <c r="A8" s="201" t="s">
        <v>1218</v>
      </c>
      <c r="B8" s="202"/>
      <c r="C8" s="202"/>
      <c r="D8" s="202"/>
      <c r="E8" s="202"/>
      <c r="F8" s="202"/>
      <c r="G8" s="202"/>
    </row>
    <row r="9" spans="1:7" ht="30" x14ac:dyDescent="0.2">
      <c r="A9" s="201" t="s">
        <v>1217</v>
      </c>
      <c r="B9" s="202"/>
      <c r="C9" s="202"/>
      <c r="D9" s="202"/>
      <c r="E9" s="202"/>
      <c r="F9" s="202"/>
      <c r="G9" s="202"/>
    </row>
    <row r="10" spans="1:7" ht="30" customHeight="1" x14ac:dyDescent="0.2">
      <c r="A10" s="199" t="s">
        <v>1177</v>
      </c>
    </row>
    <row r="11" spans="1:7" ht="30" x14ac:dyDescent="0.2">
      <c r="A11" s="201" t="s">
        <v>1219</v>
      </c>
      <c r="B11" s="202"/>
      <c r="C11" s="202"/>
      <c r="D11" s="202"/>
      <c r="E11" s="202"/>
      <c r="F11" s="202"/>
      <c r="G11" s="202"/>
    </row>
    <row r="12" spans="1:7" ht="75" x14ac:dyDescent="0.2">
      <c r="A12" s="201" t="s">
        <v>1220</v>
      </c>
    </row>
    <row r="13" spans="1:7" ht="45" x14ac:dyDescent="0.2">
      <c r="A13" s="201" t="s">
        <v>1221</v>
      </c>
    </row>
    <row r="14" spans="1:7" ht="166.5" x14ac:dyDescent="0.2">
      <c r="A14" s="201" t="s">
        <v>1222</v>
      </c>
    </row>
    <row r="15" spans="1:7" ht="30" customHeight="1" x14ac:dyDescent="0.2">
      <c r="A15" s="199" t="s">
        <v>1178</v>
      </c>
    </row>
    <row r="16" spans="1:7" ht="195" x14ac:dyDescent="0.2">
      <c r="A16" s="201" t="s">
        <v>1223</v>
      </c>
    </row>
    <row r="17" spans="1:7" ht="120" x14ac:dyDescent="0.2">
      <c r="A17" s="201" t="s">
        <v>1224</v>
      </c>
    </row>
    <row r="18" spans="1:7" ht="44.25" customHeight="1" x14ac:dyDescent="0.2">
      <c r="A18" s="201" t="s">
        <v>1179</v>
      </c>
    </row>
    <row r="19" spans="1:7" ht="44.25" customHeight="1" x14ac:dyDescent="0.2">
      <c r="A19" s="201" t="s">
        <v>1228</v>
      </c>
    </row>
    <row r="20" spans="1:7" ht="30.75" customHeight="1" x14ac:dyDescent="0.2">
      <c r="A20" s="199" t="s">
        <v>1180</v>
      </c>
      <c r="B20" s="202"/>
      <c r="C20" s="202"/>
      <c r="D20" s="202"/>
      <c r="E20" s="202"/>
      <c r="F20" s="202"/>
      <c r="G20" s="202"/>
    </row>
    <row r="21" spans="1:7" ht="30" x14ac:dyDescent="0.2">
      <c r="A21" s="201" t="s">
        <v>1225</v>
      </c>
    </row>
    <row r="22" spans="1:7" ht="30" x14ac:dyDescent="0.2">
      <c r="A22" s="201" t="s">
        <v>1226</v>
      </c>
    </row>
    <row r="23" spans="1:7" ht="30" customHeight="1" x14ac:dyDescent="0.2"/>
    <row r="24" spans="1:7" ht="15.75" x14ac:dyDescent="0.2">
      <c r="A24" s="199" t="s">
        <v>1181</v>
      </c>
    </row>
    <row r="25" spans="1:7" ht="45" x14ac:dyDescent="0.2">
      <c r="A25" s="201" t="s">
        <v>1182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3" tint="0.59999389629810485"/>
    <pageSetUpPr fitToPage="1"/>
  </sheetPr>
  <dimension ref="A1:R1944"/>
  <sheetViews>
    <sheetView showGridLines="0" showZeros="0" topLeftCell="A19" zoomScale="90" zoomScaleNormal="90" zoomScaleSheetLayoutView="90" workbookViewId="0">
      <selection activeCell="O27" sqref="O27"/>
    </sheetView>
  </sheetViews>
  <sheetFormatPr baseColWidth="10" defaultColWidth="11.42578125" defaultRowHeight="20.100000000000001" customHeight="1" x14ac:dyDescent="0.2"/>
  <cols>
    <col min="1" max="1" width="30.7109375" style="127" customWidth="1"/>
    <col min="2" max="2" width="70.7109375" style="127" customWidth="1"/>
    <col min="3" max="3" width="9.7109375" style="219" customWidth="1"/>
    <col min="4" max="4" width="14.7109375" style="127" customWidth="1"/>
    <col min="5" max="5" width="8.7109375" style="127" customWidth="1"/>
    <col min="6" max="6" width="23.85546875" style="127" customWidth="1"/>
    <col min="7" max="7" width="7.28515625" style="127" customWidth="1"/>
    <col min="8" max="8" width="62.7109375" style="127" bestFit="1" customWidth="1"/>
    <col min="9" max="9" width="14.7109375" style="127" customWidth="1"/>
    <col min="10" max="10" width="5.42578125" style="127" customWidth="1"/>
    <col min="11" max="11" width="4.42578125" style="127" customWidth="1"/>
    <col min="12" max="14" width="5.7109375" style="227" customWidth="1"/>
    <col min="15" max="16" width="7.140625" style="227" bestFit="1" customWidth="1"/>
    <col min="17" max="18" width="5.7109375" style="227" customWidth="1"/>
    <col min="19" max="16384" width="11.42578125" style="127"/>
  </cols>
  <sheetData>
    <row r="1" spans="1:18" ht="20.100000000000001" customHeight="1" x14ac:dyDescent="0.2">
      <c r="A1" s="366" t="s">
        <v>1170</v>
      </c>
      <c r="B1" s="367"/>
      <c r="C1" s="367"/>
      <c r="D1" s="368"/>
      <c r="E1" s="160"/>
      <c r="F1" s="160"/>
    </row>
    <row r="2" spans="1:18" ht="20.100000000000001" customHeight="1" x14ac:dyDescent="0.2">
      <c r="A2" s="126" t="s">
        <v>11</v>
      </c>
      <c r="B2" s="126" t="s">
        <v>1234</v>
      </c>
      <c r="C2" s="220"/>
      <c r="D2" s="126"/>
      <c r="E2" s="126"/>
      <c r="F2" s="126"/>
    </row>
    <row r="3" spans="1:18" s="181" customFormat="1" ht="20.100000000000001" customHeight="1" x14ac:dyDescent="0.2">
      <c r="A3" s="180" t="s">
        <v>12</v>
      </c>
      <c r="B3" s="182" t="s">
        <v>1427</v>
      </c>
      <c r="C3" s="221"/>
      <c r="D3" s="183"/>
      <c r="E3" s="183"/>
      <c r="F3" s="183"/>
      <c r="L3" s="78"/>
      <c r="M3" s="78"/>
      <c r="N3" s="78"/>
      <c r="O3" s="78"/>
      <c r="P3" s="78"/>
      <c r="Q3" s="78"/>
      <c r="R3" s="78"/>
    </row>
    <row r="4" spans="1:18" s="181" customFormat="1" ht="20.100000000000001" customHeight="1" x14ac:dyDescent="0.2">
      <c r="A4" s="180" t="s">
        <v>18</v>
      </c>
      <c r="B4" s="184" t="s">
        <v>1428</v>
      </c>
      <c r="C4" s="221"/>
      <c r="D4" s="183"/>
      <c r="E4" s="183"/>
      <c r="F4" s="183"/>
      <c r="L4" s="78"/>
      <c r="M4" s="78"/>
      <c r="N4" s="78"/>
      <c r="O4" s="78"/>
      <c r="P4" s="78"/>
      <c r="Q4" s="78"/>
      <c r="R4" s="78"/>
    </row>
    <row r="5" spans="1:18" s="181" customFormat="1" ht="20.100000000000001" customHeight="1" x14ac:dyDescent="0.2">
      <c r="A5" s="180" t="s">
        <v>1418</v>
      </c>
      <c r="B5" s="185"/>
      <c r="C5" s="222"/>
      <c r="L5" s="78"/>
      <c r="M5" s="78"/>
      <c r="N5" s="78"/>
      <c r="O5" s="78"/>
      <c r="P5" s="78"/>
      <c r="Q5" s="78"/>
      <c r="R5" s="78"/>
    </row>
    <row r="6" spans="1:18" s="181" customFormat="1" ht="20.100000000000001" customHeight="1" x14ac:dyDescent="0.2">
      <c r="A6" s="180" t="s">
        <v>38</v>
      </c>
      <c r="B6" s="186"/>
      <c r="C6" s="222"/>
      <c r="L6" s="78"/>
      <c r="M6" s="78"/>
      <c r="N6" s="78"/>
      <c r="O6" s="78"/>
      <c r="P6" s="78"/>
      <c r="Q6" s="78"/>
      <c r="R6" s="78"/>
    </row>
    <row r="7" spans="1:18" s="181" customFormat="1" ht="20.100000000000001" customHeight="1" x14ac:dyDescent="0.2">
      <c r="A7" s="180" t="s">
        <v>20</v>
      </c>
      <c r="B7" s="187">
        <v>18400000</v>
      </c>
      <c r="C7" s="222"/>
      <c r="L7" s="78"/>
      <c r="M7" s="78"/>
      <c r="N7" s="78"/>
      <c r="O7" s="78"/>
      <c r="P7" s="78"/>
      <c r="Q7" s="78"/>
      <c r="R7" s="78"/>
    </row>
    <row r="8" spans="1:18" s="181" customFormat="1" ht="20.100000000000001" customHeight="1" x14ac:dyDescent="0.2">
      <c r="A8" s="180" t="s">
        <v>1118</v>
      </c>
      <c r="B8" s="188">
        <v>0.05</v>
      </c>
      <c r="C8" s="222"/>
      <c r="L8" s="78"/>
      <c r="M8" s="78"/>
      <c r="N8" s="78"/>
      <c r="O8" s="78"/>
      <c r="P8" s="78"/>
      <c r="Q8" s="78"/>
      <c r="R8" s="78"/>
    </row>
    <row r="9" spans="1:18" s="181" customFormat="1" ht="20.100000000000001" customHeight="1" x14ac:dyDescent="0.2">
      <c r="A9" s="180" t="s">
        <v>1411</v>
      </c>
      <c r="B9" s="189"/>
      <c r="C9" s="222"/>
      <c r="L9" s="78"/>
      <c r="M9" s="78"/>
      <c r="N9" s="78"/>
      <c r="O9" s="78"/>
      <c r="P9" s="78"/>
      <c r="Q9" s="78"/>
      <c r="R9" s="78"/>
    </row>
    <row r="10" spans="1:18" s="181" customFormat="1" ht="20.100000000000001" customHeight="1" x14ac:dyDescent="0.2">
      <c r="A10" s="180" t="s">
        <v>19</v>
      </c>
      <c r="B10" s="190">
        <v>180</v>
      </c>
      <c r="C10" s="222"/>
      <c r="L10" s="78"/>
      <c r="M10" s="78"/>
      <c r="N10" s="78"/>
      <c r="O10" s="78"/>
      <c r="P10" s="78"/>
      <c r="Q10" s="78"/>
      <c r="R10" s="78"/>
    </row>
    <row r="11" spans="1:18" s="181" customFormat="1" ht="20.100000000000001" customHeight="1" x14ac:dyDescent="0.2">
      <c r="A11" s="180"/>
      <c r="B11" s="191"/>
      <c r="C11" s="222"/>
      <c r="L11" s="78"/>
      <c r="M11" s="78"/>
      <c r="N11" s="78"/>
      <c r="O11" s="78"/>
      <c r="P11" s="78"/>
      <c r="Q11" s="78"/>
      <c r="R11" s="78"/>
    </row>
    <row r="12" spans="1:18" ht="20.100000000000001" customHeight="1" x14ac:dyDescent="0.2">
      <c r="A12" s="366" t="s">
        <v>1171</v>
      </c>
      <c r="B12" s="367"/>
      <c r="C12" s="367"/>
      <c r="D12" s="368"/>
      <c r="E12" s="160"/>
      <c r="F12" s="160"/>
    </row>
    <row r="13" spans="1:18" s="181" customFormat="1" ht="20.100000000000001" customHeight="1" x14ac:dyDescent="0.2">
      <c r="A13" s="180" t="s">
        <v>13</v>
      </c>
      <c r="B13" s="295"/>
      <c r="C13" s="222"/>
      <c r="L13" s="78"/>
      <c r="M13" s="78"/>
      <c r="N13" s="78"/>
      <c r="O13" s="78"/>
      <c r="P13" s="78"/>
      <c r="Q13" s="78"/>
      <c r="R13" s="78"/>
    </row>
    <row r="14" spans="1:18" ht="20.100000000000001" customHeight="1" x14ac:dyDescent="0.2">
      <c r="A14" s="180" t="s">
        <v>1165</v>
      </c>
      <c r="B14" s="192">
        <f>IFERROR(GG_Pesos/Costo_Obra,D14)</f>
        <v>0</v>
      </c>
      <c r="C14" s="223"/>
      <c r="D14" s="214"/>
      <c r="E14" s="214"/>
      <c r="F14" s="214"/>
      <c r="J14" s="193"/>
    </row>
    <row r="15" spans="1:18" ht="20.100000000000001" customHeight="1" x14ac:dyDescent="0.2">
      <c r="A15" s="180" t="s">
        <v>1164</v>
      </c>
      <c r="B15" s="296"/>
      <c r="C15" s="223"/>
      <c r="J15" s="193"/>
    </row>
    <row r="16" spans="1:18" ht="20.100000000000001" customHeight="1" x14ac:dyDescent="0.2">
      <c r="A16" s="180" t="s">
        <v>1190</v>
      </c>
      <c r="B16" s="296"/>
      <c r="C16" s="223"/>
      <c r="J16" s="193"/>
    </row>
    <row r="17" spans="1:18" ht="20.100000000000001" customHeight="1" x14ac:dyDescent="0.2">
      <c r="A17" s="180" t="s">
        <v>1163</v>
      </c>
      <c r="B17" s="296"/>
      <c r="C17" s="223"/>
      <c r="J17" s="193"/>
    </row>
    <row r="18" spans="1:18" ht="20.100000000000001" customHeight="1" x14ac:dyDescent="0.2">
      <c r="A18" s="180" t="s">
        <v>1167</v>
      </c>
      <c r="B18" s="129">
        <f>PrecioUnitario(1,GG_Porcentaje,Beneficio,Ingresos_Brutos,IVA)</f>
        <v>1</v>
      </c>
    </row>
    <row r="19" spans="1:18" ht="20.100000000000001" customHeight="1" x14ac:dyDescent="0.2">
      <c r="B19" s="129"/>
    </row>
    <row r="20" spans="1:18" ht="20.100000000000001" customHeight="1" x14ac:dyDescent="0.2">
      <c r="A20" s="366" t="s">
        <v>1189</v>
      </c>
      <c r="B20" s="367"/>
      <c r="C20" s="367"/>
      <c r="D20" s="368"/>
      <c r="E20" s="160"/>
      <c r="F20" s="160"/>
    </row>
    <row r="21" spans="1:18" ht="20.100000000000001" customHeight="1" x14ac:dyDescent="0.2">
      <c r="N21" s="227" t="s">
        <v>1233</v>
      </c>
      <c r="O21" s="227" t="s">
        <v>1229</v>
      </c>
      <c r="P21" s="227" t="s">
        <v>1230</v>
      </c>
      <c r="Q21" s="227" t="s">
        <v>1231</v>
      </c>
    </row>
    <row r="22" spans="1:18" ht="20.100000000000001" customHeight="1" x14ac:dyDescent="0.2">
      <c r="A22" s="371" t="s">
        <v>1119</v>
      </c>
      <c r="B22" s="364" t="s">
        <v>0</v>
      </c>
      <c r="C22" s="372" t="s">
        <v>1</v>
      </c>
      <c r="D22" s="371" t="s">
        <v>2</v>
      </c>
      <c r="E22" s="226"/>
      <c r="F22" s="369" t="s">
        <v>1191</v>
      </c>
      <c r="H22" s="364" t="s">
        <v>1192</v>
      </c>
      <c r="I22" s="364"/>
      <c r="L22" s="365" t="s">
        <v>1194</v>
      </c>
      <c r="M22" s="365"/>
      <c r="N22" s="365"/>
      <c r="O22" s="365"/>
      <c r="P22" s="365"/>
      <c r="Q22" s="365"/>
      <c r="R22" s="365"/>
    </row>
    <row r="23" spans="1:18" ht="20.100000000000001" customHeight="1" x14ac:dyDescent="0.2">
      <c r="A23" s="371"/>
      <c r="B23" s="364"/>
      <c r="C23" s="372"/>
      <c r="D23" s="371"/>
      <c r="E23" s="226"/>
      <c r="F23" s="370"/>
      <c r="H23" s="216" t="s">
        <v>1193</v>
      </c>
      <c r="I23" s="216" t="s">
        <v>1</v>
      </c>
      <c r="L23" s="365"/>
      <c r="M23" s="365"/>
      <c r="N23" s="365"/>
      <c r="O23" s="365"/>
      <c r="P23" s="365"/>
      <c r="Q23" s="365"/>
      <c r="R23" s="365"/>
    </row>
    <row r="24" spans="1:18" ht="20.100000000000001" customHeight="1" thickBot="1" x14ac:dyDescent="0.25">
      <c r="A24" s="124"/>
      <c r="B24" s="215"/>
      <c r="C24" s="224" t="s">
        <v>1232</v>
      </c>
      <c r="D24" s="124"/>
      <c r="E24" s="226"/>
      <c r="F24" s="194"/>
      <c r="L24" s="109"/>
      <c r="M24" s="109"/>
      <c r="N24" s="109"/>
      <c r="O24" s="109">
        <v>0</v>
      </c>
      <c r="P24" s="109"/>
      <c r="Q24" s="109">
        <v>0</v>
      </c>
      <c r="R24" s="109"/>
    </row>
    <row r="25" spans="1:18" ht="20.100000000000001" customHeight="1" x14ac:dyDescent="0.2">
      <c r="A25" s="357">
        <v>1</v>
      </c>
      <c r="B25" s="351" t="str">
        <f>IFERROR(VLOOKUP(F25,Tabla_Items,2,FALSE),H25)</f>
        <v>TRABAJOS PRELIMINARES</v>
      </c>
      <c r="C25" s="225">
        <f t="shared" ref="C25:C48" si="0">IFERROR(VLOOKUP(F25,Tabla_Items,3,FALSE),I25)</f>
        <v>0</v>
      </c>
      <c r="D25" s="195"/>
      <c r="E25" s="197"/>
      <c r="F25" s="293"/>
      <c r="H25" s="327" t="s">
        <v>913</v>
      </c>
      <c r="I25" s="314"/>
      <c r="L25" s="109">
        <f>IF(B25=0,0,IF(C25=0,L24,L24+1))</f>
        <v>0</v>
      </c>
      <c r="M25" s="109" t="str">
        <f>IF(B25=0,0,IF(C25=0,"R","I"))</f>
        <v>R</v>
      </c>
      <c r="N25" s="109"/>
      <c r="O25" s="109">
        <f>IF(B25=0,0,IF(K25="S",O24,IF(M25="R",O24+1,O24)))</f>
        <v>1</v>
      </c>
      <c r="P25" s="109">
        <f>IF(B25=0,0,IF(K25="S",IF(M25="R",P24+1,P24),P24+1))</f>
        <v>1</v>
      </c>
      <c r="Q25" s="109">
        <f t="shared" ref="Q25:Q48" si="1">IF(C25=0,0,Q24+1)</f>
        <v>0</v>
      </c>
      <c r="R25" s="323">
        <f>A25</f>
        <v>1</v>
      </c>
    </row>
    <row r="26" spans="1:18" ht="20.100000000000001" customHeight="1" x14ac:dyDescent="0.2">
      <c r="A26" s="322" t="s">
        <v>1394</v>
      </c>
      <c r="B26" s="125" t="str">
        <f t="shared" ref="B26:B48" si="2">IFERROR(VLOOKUP(F26,Tabla_Items,2,FALSE),H26)</f>
        <v>Presentación de la Documentación ante la Distribuidora de Gas Cuyana</v>
      </c>
      <c r="C26" s="225" t="str">
        <f>IFERROR(VLOOKUP(F26,Tabla_Items,3,FALSE),I26)</f>
        <v>GL</v>
      </c>
      <c r="D26" s="196">
        <v>1</v>
      </c>
      <c r="E26" s="197"/>
      <c r="F26" s="293"/>
      <c r="H26" s="355" t="s">
        <v>1413</v>
      </c>
      <c r="I26" s="316" t="s">
        <v>1285</v>
      </c>
      <c r="L26" s="109">
        <f>IF(B26=0,0,IF(C26=0,L24,L24+1))</f>
        <v>1</v>
      </c>
      <c r="M26" s="109" t="str">
        <f>IF(B26=0,0,IF(C26=0,"R","I"))</f>
        <v>I</v>
      </c>
      <c r="N26" s="109"/>
      <c r="O26" s="109">
        <f>IF(B26=0,0,IF(K26="S",O24,IF(M26="R",O24+1,O24)))</f>
        <v>0</v>
      </c>
      <c r="P26" s="109">
        <f>IF(B26=0,0,IF(K26="S",IF(M26="R",P24+1,P24),P24+1))</f>
        <v>1</v>
      </c>
      <c r="Q26" s="109">
        <f>IF(C26=0,0,Q24+1)</f>
        <v>1</v>
      </c>
      <c r="R26" s="323" t="str">
        <f>A26</f>
        <v>1.1</v>
      </c>
    </row>
    <row r="27" spans="1:18" ht="20.100000000000001" customHeight="1" x14ac:dyDescent="0.2">
      <c r="A27" s="322" t="s">
        <v>1395</v>
      </c>
      <c r="B27" s="125" t="str">
        <f t="shared" si="2"/>
        <v>Aprobación Proyecto Constructivo en Ecogas (Redes de Pe/Ac de Media Presión)</v>
      </c>
      <c r="C27" s="225" t="str">
        <f t="shared" si="0"/>
        <v>GL</v>
      </c>
      <c r="D27" s="196">
        <v>1</v>
      </c>
      <c r="E27" s="294"/>
      <c r="F27" s="293"/>
      <c r="G27" s="197"/>
      <c r="H27" s="328" t="s">
        <v>1296</v>
      </c>
      <c r="I27" s="316" t="s">
        <v>1285</v>
      </c>
      <c r="K27" s="198"/>
      <c r="L27" s="109">
        <f>IF(B27=0,0,IF(C27=0,L25,L25+1))</f>
        <v>1</v>
      </c>
      <c r="M27" s="109" t="str">
        <f t="shared" ref="M27:M48" si="3">IF(B27=0,0,IF(C27=0,"R","I"))</f>
        <v>I</v>
      </c>
      <c r="N27" s="109"/>
      <c r="O27" s="109">
        <f>IF(B27=0,0,IF(K27="S",O25,IF(M27="R",O25+1,O25)))</f>
        <v>1</v>
      </c>
      <c r="P27" s="109">
        <f>IF(B27=0,0,IF(K27="S",IF(M27="R",P25+1,P25),P25+1))</f>
        <v>2</v>
      </c>
      <c r="Q27" s="109">
        <f>IF(C27=0,0,Q25+1)</f>
        <v>1</v>
      </c>
      <c r="R27" s="323" t="str">
        <f>A27</f>
        <v>1.2</v>
      </c>
    </row>
    <row r="28" spans="1:18" ht="20.100000000000001" customHeight="1" x14ac:dyDescent="0.2">
      <c r="A28" s="322" t="s">
        <v>1414</v>
      </c>
      <c r="B28" s="125" t="str">
        <f t="shared" si="2"/>
        <v xml:space="preserve">Cartel de Obra </v>
      </c>
      <c r="C28" s="225" t="str">
        <f t="shared" si="0"/>
        <v>GL</v>
      </c>
      <c r="D28" s="196">
        <v>1</v>
      </c>
      <c r="E28" s="294"/>
      <c r="F28" s="293"/>
      <c r="G28" s="197"/>
      <c r="H28" s="318" t="s">
        <v>1286</v>
      </c>
      <c r="I28" s="317" t="s">
        <v>1285</v>
      </c>
      <c r="K28" s="198"/>
      <c r="L28" s="109">
        <f t="shared" ref="L28:L48" si="4">IF(B28=0,0,IF(C28=0,L27,L27+1))</f>
        <v>2</v>
      </c>
      <c r="M28" s="109" t="str">
        <f t="shared" si="3"/>
        <v>I</v>
      </c>
      <c r="N28" s="109"/>
      <c r="O28" s="109">
        <f t="shared" ref="O28:O48" si="5">IF(B28=0,0,IF(K28="S",O27,IF(M28="R",O27+1,O27)))</f>
        <v>1</v>
      </c>
      <c r="P28" s="109">
        <f>IF(B28=0,0,IF(K28="S",IF(M28="R",P27+1,P27),P27+1))</f>
        <v>3</v>
      </c>
      <c r="Q28" s="109">
        <f t="shared" si="1"/>
        <v>2</v>
      </c>
      <c r="R28" s="323" t="str">
        <f t="shared" ref="R28:R48" si="6">A28</f>
        <v>1.3</v>
      </c>
    </row>
    <row r="29" spans="1:18" ht="20.100000000000001" customHeight="1" x14ac:dyDescent="0.2">
      <c r="A29" s="356">
        <v>2</v>
      </c>
      <c r="B29" s="351" t="str">
        <f t="shared" si="2"/>
        <v>CAÑERÍAS</v>
      </c>
      <c r="C29" s="225">
        <f t="shared" si="0"/>
        <v>0</v>
      </c>
      <c r="D29" s="196"/>
      <c r="E29" s="294"/>
      <c r="F29" s="293"/>
      <c r="G29" s="197"/>
      <c r="H29" s="327" t="s">
        <v>1287</v>
      </c>
      <c r="I29" s="317"/>
      <c r="K29" s="198"/>
      <c r="L29" s="109">
        <f t="shared" si="4"/>
        <v>2</v>
      </c>
      <c r="M29" s="109" t="str">
        <f t="shared" si="3"/>
        <v>R</v>
      </c>
      <c r="N29" s="109"/>
      <c r="O29" s="109">
        <f t="shared" si="5"/>
        <v>2</v>
      </c>
      <c r="P29" s="109">
        <f>IF(B29=0,0,IF(K29="S",IF(M29="R",P28+1,P28),P28+1))</f>
        <v>4</v>
      </c>
      <c r="Q29" s="109">
        <f t="shared" si="1"/>
        <v>0</v>
      </c>
      <c r="R29" s="323">
        <f t="shared" si="6"/>
        <v>2</v>
      </c>
    </row>
    <row r="30" spans="1:18" ht="20.100000000000001" customHeight="1" x14ac:dyDescent="0.2">
      <c r="A30" s="322" t="s">
        <v>1396</v>
      </c>
      <c r="B30" s="125" t="str">
        <f>IFERROR(VLOOKUP(F30,Tabla_Items,2,FALSE),H30)</f>
        <v xml:space="preserve">Provision y Colocación de  Caño PE p/red de media presion 50 mm diam. </v>
      </c>
      <c r="C30" s="225" t="str">
        <f t="shared" si="0"/>
        <v>m</v>
      </c>
      <c r="D30" s="196">
        <v>2395.9299999999998</v>
      </c>
      <c r="E30" s="294"/>
      <c r="F30" s="293"/>
      <c r="G30" s="197"/>
      <c r="H30" s="330" t="s">
        <v>1415</v>
      </c>
      <c r="I30" s="317" t="s">
        <v>1288</v>
      </c>
      <c r="K30" s="198"/>
      <c r="L30" s="109">
        <f t="shared" si="4"/>
        <v>3</v>
      </c>
      <c r="M30" s="109" t="str">
        <f t="shared" si="3"/>
        <v>I</v>
      </c>
      <c r="N30" s="109"/>
      <c r="O30" s="109">
        <f t="shared" si="5"/>
        <v>2</v>
      </c>
      <c r="P30" s="109">
        <f>IF(B30=0,0,IF(K30="S",IF(M30="R",P29+1,P29),P29+1))</f>
        <v>5</v>
      </c>
      <c r="Q30" s="109">
        <f t="shared" si="1"/>
        <v>1</v>
      </c>
      <c r="R30" s="323" t="str">
        <f t="shared" si="6"/>
        <v>2.1</v>
      </c>
    </row>
    <row r="31" spans="1:18" ht="20.100000000000001" customHeight="1" x14ac:dyDescent="0.2">
      <c r="A31" s="322" t="s">
        <v>1397</v>
      </c>
      <c r="B31" s="125" t="str">
        <f t="shared" si="2"/>
        <v xml:space="preserve">Provision y Colocación de Caño PE p/red de media presion 63 mm diam. </v>
      </c>
      <c r="C31" s="225" t="str">
        <f t="shared" si="0"/>
        <v>m</v>
      </c>
      <c r="D31" s="196">
        <v>303.5</v>
      </c>
      <c r="E31" s="294"/>
      <c r="F31" s="293"/>
      <c r="G31" s="197"/>
      <c r="H31" s="330" t="s">
        <v>1416</v>
      </c>
      <c r="I31" s="317" t="s">
        <v>1288</v>
      </c>
      <c r="K31" s="198"/>
      <c r="L31" s="109">
        <f t="shared" si="4"/>
        <v>4</v>
      </c>
      <c r="M31" s="109" t="str">
        <f t="shared" si="3"/>
        <v>I</v>
      </c>
      <c r="N31" s="109"/>
      <c r="O31" s="109">
        <f t="shared" si="5"/>
        <v>2</v>
      </c>
      <c r="P31" s="109">
        <f>IF(B31=0,0,IF(K31="S",IF(M31="R",P30+1,P30),P30+1))</f>
        <v>6</v>
      </c>
      <c r="Q31" s="109">
        <f t="shared" si="1"/>
        <v>2</v>
      </c>
      <c r="R31" s="323" t="str">
        <f>A31</f>
        <v>2.2</v>
      </c>
    </row>
    <row r="32" spans="1:18" ht="20.100000000000001" customHeight="1" x14ac:dyDescent="0.2">
      <c r="A32" s="322" t="s">
        <v>1398</v>
      </c>
      <c r="B32" s="125" t="str">
        <f t="shared" si="2"/>
        <v xml:space="preserve">Provision y Colocación de Caño PE p/red de media presion 90 mm diam. </v>
      </c>
      <c r="C32" s="225" t="str">
        <f t="shared" si="0"/>
        <v>m</v>
      </c>
      <c r="D32" s="196">
        <v>161.4</v>
      </c>
      <c r="E32" s="294"/>
      <c r="F32" s="293"/>
      <c r="G32" s="197"/>
      <c r="H32" s="330" t="s">
        <v>1417</v>
      </c>
      <c r="I32" s="317" t="s">
        <v>1288</v>
      </c>
      <c r="K32" s="198"/>
      <c r="L32" s="109">
        <f>IF(B32=0,0,IF(C32=0,L31,L31+1))</f>
        <v>5</v>
      </c>
      <c r="M32" s="109" t="str">
        <f t="shared" si="3"/>
        <v>I</v>
      </c>
      <c r="N32" s="109"/>
      <c r="O32" s="109">
        <f t="shared" si="5"/>
        <v>2</v>
      </c>
      <c r="P32" s="109">
        <f>IF(B32=0,0,IF(K32="S",IF(M32="R",P31+1,P31),P31+1))</f>
        <v>7</v>
      </c>
      <c r="Q32" s="109">
        <f>IF(C32=0,0,Q31+1)</f>
        <v>3</v>
      </c>
      <c r="R32" s="323" t="str">
        <f t="shared" si="6"/>
        <v>2.3</v>
      </c>
    </row>
    <row r="33" spans="1:18" ht="20.100000000000001" customHeight="1" x14ac:dyDescent="0.2">
      <c r="A33" s="322" t="s">
        <v>1399</v>
      </c>
      <c r="B33" s="125" t="str">
        <f t="shared" si="2"/>
        <v xml:space="preserve">Provision y Colocación de Caño PE p/red de media presion 125 mm diam. </v>
      </c>
      <c r="C33" s="225" t="str">
        <f t="shared" ref="C33" si="7">IFERROR(VLOOKUP(F33,Tabla_Items,3,FALSE),I33)</f>
        <v>m</v>
      </c>
      <c r="D33" s="196">
        <v>1594.95</v>
      </c>
      <c r="E33" s="294"/>
      <c r="F33" s="293"/>
      <c r="G33" s="197"/>
      <c r="H33" s="330" t="s">
        <v>1430</v>
      </c>
      <c r="I33" s="317" t="s">
        <v>1288</v>
      </c>
      <c r="K33" s="198"/>
      <c r="L33" s="109"/>
      <c r="M33" s="109" t="str">
        <f t="shared" si="3"/>
        <v>I</v>
      </c>
      <c r="N33" s="109"/>
      <c r="O33" s="109"/>
      <c r="P33" s="109">
        <f t="shared" ref="P33:P46" si="8">IF(B33=0,0,IF(K33="S",IF(M33="R",P32+1,P32),P32+1))</f>
        <v>8</v>
      </c>
      <c r="Q33" s="109">
        <f t="shared" ref="Q33:Q46" si="9">IF(C33=0,0,Q32+1)</f>
        <v>4</v>
      </c>
      <c r="R33" s="323" t="str">
        <f t="shared" si="6"/>
        <v>2.4</v>
      </c>
    </row>
    <row r="34" spans="1:18" ht="20.100000000000001" customHeight="1" x14ac:dyDescent="0.2">
      <c r="A34" s="322" t="s">
        <v>1400</v>
      </c>
      <c r="B34" s="125" t="str">
        <f t="shared" si="2"/>
        <v xml:space="preserve">Provisión y Colocación de Accesorios PE  (125, 90, 63, 50) </v>
      </c>
      <c r="C34" s="225" t="str">
        <f t="shared" si="0"/>
        <v>GL</v>
      </c>
      <c r="D34" s="196">
        <v>1</v>
      </c>
      <c r="E34" s="294"/>
      <c r="F34" s="293"/>
      <c r="G34" s="197"/>
      <c r="H34" s="330" t="s">
        <v>1431</v>
      </c>
      <c r="I34" s="317" t="s">
        <v>1285</v>
      </c>
      <c r="K34" s="198"/>
      <c r="L34" s="109">
        <f>IF(B34=0,0,IF(C34=0,L32,L32+1))</f>
        <v>6</v>
      </c>
      <c r="M34" s="109" t="str">
        <f t="shared" si="3"/>
        <v>I</v>
      </c>
      <c r="N34" s="109"/>
      <c r="O34" s="109">
        <f>IF(B34=0,0,IF(K34="S",O32,IF(M34="R",O32+1,O32)))</f>
        <v>2</v>
      </c>
      <c r="P34" s="109">
        <f t="shared" si="8"/>
        <v>9</v>
      </c>
      <c r="Q34" s="109">
        <f t="shared" si="9"/>
        <v>5</v>
      </c>
      <c r="R34" s="323" t="str">
        <f t="shared" si="6"/>
        <v>2.5</v>
      </c>
    </row>
    <row r="35" spans="1:18" ht="20.100000000000001" customHeight="1" x14ac:dyDescent="0.2">
      <c r="A35" s="322" t="s">
        <v>1401</v>
      </c>
      <c r="B35" s="125" t="str">
        <f t="shared" si="2"/>
        <v>Provisión y Colocación de Malla de advertencia 15 cm</v>
      </c>
      <c r="C35" s="225" t="str">
        <f t="shared" si="0"/>
        <v>m</v>
      </c>
      <c r="D35" s="196">
        <v>2860.83</v>
      </c>
      <c r="E35" s="294"/>
      <c r="F35" s="293"/>
      <c r="G35" s="197"/>
      <c r="H35" s="332" t="s">
        <v>1389</v>
      </c>
      <c r="I35" s="317" t="s">
        <v>1288</v>
      </c>
      <c r="K35" s="198"/>
      <c r="L35" s="109">
        <f t="shared" ref="L35:L42" si="10">IF(B35=0,0,IF(C35=0,L34,L34+1))</f>
        <v>7</v>
      </c>
      <c r="M35" s="109" t="str">
        <f t="shared" si="3"/>
        <v>I</v>
      </c>
      <c r="N35" s="109"/>
      <c r="O35" s="109">
        <f t="shared" ref="O35:O42" si="11">IF(B35=0,0,IF(K35="S",O34,IF(M35="R",O34+1,O34)))</f>
        <v>2</v>
      </c>
      <c r="P35" s="109">
        <f t="shared" si="8"/>
        <v>10</v>
      </c>
      <c r="Q35" s="109">
        <f t="shared" si="9"/>
        <v>6</v>
      </c>
      <c r="R35" s="323" t="str">
        <f t="shared" si="6"/>
        <v>2.6</v>
      </c>
    </row>
    <row r="36" spans="1:18" ht="20.100000000000001" customHeight="1" x14ac:dyDescent="0.2">
      <c r="A36" s="322" t="s">
        <v>1402</v>
      </c>
      <c r="B36" s="125" t="str">
        <f>IFERROR(VLOOKUP(F36,Tabla_Items,2,FALSE),H36)</f>
        <v>Provisión y Colocación de Malla de advertencia 30 cm</v>
      </c>
      <c r="C36" s="225" t="str">
        <f t="shared" si="0"/>
        <v>m</v>
      </c>
      <c r="D36" s="196">
        <v>1594.95</v>
      </c>
      <c r="E36" s="294"/>
      <c r="F36" s="293"/>
      <c r="G36" s="197"/>
      <c r="H36" s="332" t="s">
        <v>1390</v>
      </c>
      <c r="I36" s="317" t="s">
        <v>1288</v>
      </c>
      <c r="K36" s="198"/>
      <c r="L36" s="109">
        <f t="shared" si="10"/>
        <v>8</v>
      </c>
      <c r="M36" s="109" t="str">
        <f t="shared" si="3"/>
        <v>I</v>
      </c>
      <c r="N36" s="109"/>
      <c r="O36" s="109">
        <f t="shared" si="11"/>
        <v>2</v>
      </c>
      <c r="P36" s="109">
        <f t="shared" si="8"/>
        <v>11</v>
      </c>
      <c r="Q36" s="109">
        <f t="shared" si="9"/>
        <v>7</v>
      </c>
      <c r="R36" s="323" t="str">
        <f>A36</f>
        <v>2.7</v>
      </c>
    </row>
    <row r="37" spans="1:18" ht="20.100000000000001" customHeight="1" x14ac:dyDescent="0.2">
      <c r="A37" s="322" t="s">
        <v>1403</v>
      </c>
      <c r="B37" s="125" t="str">
        <f t="shared" si="2"/>
        <v>Excavación de zanja para la instalación de cañeria PE -Red Media Presión</v>
      </c>
      <c r="C37" s="225" t="str">
        <f t="shared" si="0"/>
        <v>m</v>
      </c>
      <c r="D37" s="196">
        <v>4455.78</v>
      </c>
      <c r="E37" s="294"/>
      <c r="F37" s="293"/>
      <c r="G37" s="197"/>
      <c r="H37" s="330" t="s">
        <v>1410</v>
      </c>
      <c r="I37" s="317" t="s">
        <v>1288</v>
      </c>
      <c r="K37" s="198"/>
      <c r="L37" s="109">
        <f t="shared" si="10"/>
        <v>9</v>
      </c>
      <c r="M37" s="109" t="str">
        <f t="shared" si="3"/>
        <v>I</v>
      </c>
      <c r="N37" s="109"/>
      <c r="O37" s="109">
        <f t="shared" si="11"/>
        <v>2</v>
      </c>
      <c r="P37" s="109">
        <f t="shared" si="8"/>
        <v>12</v>
      </c>
      <c r="Q37" s="109">
        <f t="shared" si="9"/>
        <v>8</v>
      </c>
      <c r="R37" s="323" t="str">
        <f t="shared" si="6"/>
        <v>2.8</v>
      </c>
    </row>
    <row r="38" spans="1:18" ht="20.100000000000001" customHeight="1" x14ac:dyDescent="0.2">
      <c r="A38" s="322" t="s">
        <v>1404</v>
      </c>
      <c r="B38" s="125" t="str">
        <f t="shared" si="2"/>
        <v>Provisión e Instalación de Servicios Integrales Domiciliarios</v>
      </c>
      <c r="C38" s="225" t="str">
        <f t="shared" si="0"/>
        <v>un</v>
      </c>
      <c r="D38" s="196">
        <v>148</v>
      </c>
      <c r="E38" s="294"/>
      <c r="F38" s="293"/>
      <c r="G38" s="197"/>
      <c r="H38" s="125" t="s">
        <v>1425</v>
      </c>
      <c r="I38" s="317" t="s">
        <v>1115</v>
      </c>
      <c r="K38" s="198"/>
      <c r="L38" s="109"/>
      <c r="M38" s="109" t="str">
        <f t="shared" si="3"/>
        <v>I</v>
      </c>
      <c r="N38" s="109"/>
      <c r="O38" s="109"/>
      <c r="P38" s="109">
        <f t="shared" si="8"/>
        <v>13</v>
      </c>
      <c r="Q38" s="109">
        <f t="shared" si="9"/>
        <v>9</v>
      </c>
      <c r="R38" s="323" t="str">
        <f t="shared" si="6"/>
        <v>2.9</v>
      </c>
    </row>
    <row r="39" spans="1:18" ht="20.100000000000001" customHeight="1" x14ac:dyDescent="0.2">
      <c r="A39" s="322" t="s">
        <v>1405</v>
      </c>
      <c r="B39" s="125" t="str">
        <f t="shared" si="2"/>
        <v>Tapado  y Compactación de zanja cañeria PE Red media presión</v>
      </c>
      <c r="C39" s="225" t="str">
        <f t="shared" si="0"/>
        <v>m</v>
      </c>
      <c r="D39" s="196">
        <v>4455.78</v>
      </c>
      <c r="E39" s="294"/>
      <c r="F39" s="293"/>
      <c r="G39" s="197"/>
      <c r="H39" s="332" t="s">
        <v>1426</v>
      </c>
      <c r="I39" s="319" t="s">
        <v>1288</v>
      </c>
      <c r="K39" s="198"/>
      <c r="L39" s="109" t="e">
        <f>IF(B39=0,0,IF(C39=0,#REF!,#REF!+1))</f>
        <v>#REF!</v>
      </c>
      <c r="M39" s="109" t="str">
        <f t="shared" si="3"/>
        <v>I</v>
      </c>
      <c r="N39" s="109"/>
      <c r="O39" s="109" t="e">
        <f>IF(B39=0,0,IF(K39="S",#REF!,IF(M39="R",#REF!+1,#REF!)))</f>
        <v>#REF!</v>
      </c>
      <c r="P39" s="109">
        <f t="shared" si="8"/>
        <v>14</v>
      </c>
      <c r="Q39" s="109">
        <f t="shared" si="9"/>
        <v>10</v>
      </c>
      <c r="R39" s="323" t="str">
        <f t="shared" si="6"/>
        <v>2.10</v>
      </c>
    </row>
    <row r="40" spans="1:18" ht="20.100000000000001" customHeight="1" x14ac:dyDescent="0.2">
      <c r="A40" s="322" t="s">
        <v>1406</v>
      </c>
      <c r="B40" s="125" t="str">
        <f t="shared" si="2"/>
        <v>Rotura de calle de hormigon /  asfalto / veredas</v>
      </c>
      <c r="C40" s="225" t="str">
        <f t="shared" si="0"/>
        <v>m</v>
      </c>
      <c r="D40" s="196">
        <v>4455.78</v>
      </c>
      <c r="E40" s="294"/>
      <c r="F40" s="293"/>
      <c r="G40" s="197"/>
      <c r="H40" s="332" t="s">
        <v>1391</v>
      </c>
      <c r="I40" s="319" t="s">
        <v>1288</v>
      </c>
      <c r="K40" s="198"/>
      <c r="L40" s="109" t="e">
        <f t="shared" si="10"/>
        <v>#REF!</v>
      </c>
      <c r="M40" s="109" t="str">
        <f t="shared" si="3"/>
        <v>I</v>
      </c>
      <c r="N40" s="109"/>
      <c r="O40" s="109" t="e">
        <f t="shared" si="11"/>
        <v>#REF!</v>
      </c>
      <c r="P40" s="109">
        <f t="shared" si="8"/>
        <v>15</v>
      </c>
      <c r="Q40" s="109">
        <f t="shared" si="9"/>
        <v>11</v>
      </c>
      <c r="R40" s="323" t="str">
        <f t="shared" si="6"/>
        <v>2.11</v>
      </c>
    </row>
    <row r="41" spans="1:18" ht="20.100000000000001" customHeight="1" x14ac:dyDescent="0.2">
      <c r="A41" s="322" t="s">
        <v>1424</v>
      </c>
      <c r="B41" s="125" t="str">
        <f t="shared" si="2"/>
        <v>Reparacion de calle de hormigon / asfalto / veredas</v>
      </c>
      <c r="C41" s="225" t="str">
        <f t="shared" si="0"/>
        <v>m</v>
      </c>
      <c r="D41" s="196">
        <v>4455.78</v>
      </c>
      <c r="E41" s="294"/>
      <c r="F41" s="293"/>
      <c r="G41" s="197"/>
      <c r="H41" s="332" t="s">
        <v>1392</v>
      </c>
      <c r="I41" s="319" t="s">
        <v>1288</v>
      </c>
      <c r="K41" s="198"/>
      <c r="L41" s="109" t="e">
        <f>IF(B41=0,0,IF(C41=0,L40,L40+1))</f>
        <v>#REF!</v>
      </c>
      <c r="M41" s="109" t="str">
        <f t="shared" si="3"/>
        <v>I</v>
      </c>
      <c r="N41" s="109"/>
      <c r="O41" s="109" t="e">
        <f>IF(B41=0,0,IF(K41="S",O40,IF(M41="R",O40+1,O40)))</f>
        <v>#REF!</v>
      </c>
      <c r="P41" s="109">
        <f t="shared" si="8"/>
        <v>16</v>
      </c>
      <c r="Q41" s="109">
        <f t="shared" si="9"/>
        <v>12</v>
      </c>
      <c r="R41" s="323" t="str">
        <f t="shared" si="6"/>
        <v>2.12</v>
      </c>
    </row>
    <row r="42" spans="1:18" ht="20.100000000000001" customHeight="1" x14ac:dyDescent="0.2">
      <c r="A42" s="322" t="s">
        <v>1429</v>
      </c>
      <c r="B42" s="125" t="str">
        <f t="shared" si="2"/>
        <v>Prueba de hermeticidad cañeria PE - Red media presión</v>
      </c>
      <c r="C42" s="225" t="str">
        <f t="shared" si="0"/>
        <v>GL</v>
      </c>
      <c r="D42" s="196">
        <v>1</v>
      </c>
      <c r="E42" s="294"/>
      <c r="F42" s="293"/>
      <c r="G42" s="197"/>
      <c r="H42" s="332" t="s">
        <v>1412</v>
      </c>
      <c r="I42" s="319" t="s">
        <v>1285</v>
      </c>
      <c r="K42" s="198"/>
      <c r="L42" s="109" t="e">
        <f t="shared" si="10"/>
        <v>#REF!</v>
      </c>
      <c r="M42" s="109" t="str">
        <f t="shared" si="3"/>
        <v>I</v>
      </c>
      <c r="N42" s="109"/>
      <c r="O42" s="109" t="e">
        <f t="shared" si="11"/>
        <v>#REF!</v>
      </c>
      <c r="P42" s="109">
        <f t="shared" si="8"/>
        <v>17</v>
      </c>
      <c r="Q42" s="109">
        <f t="shared" si="9"/>
        <v>13</v>
      </c>
      <c r="R42" s="323" t="str">
        <f t="shared" si="6"/>
        <v>2.13</v>
      </c>
    </row>
    <row r="43" spans="1:18" ht="20.100000000000001" customHeight="1" x14ac:dyDescent="0.2">
      <c r="A43" s="356">
        <v>3</v>
      </c>
      <c r="B43" s="351" t="str">
        <f t="shared" si="2"/>
        <v>TRABAJOS FINALES</v>
      </c>
      <c r="C43" s="225">
        <f t="shared" si="0"/>
        <v>0</v>
      </c>
      <c r="D43" s="196"/>
      <c r="E43" s="294"/>
      <c r="F43" s="293"/>
      <c r="G43" s="197"/>
      <c r="H43" s="327" t="s">
        <v>1289</v>
      </c>
      <c r="I43" s="319"/>
      <c r="K43" s="198"/>
      <c r="L43" s="109" t="e">
        <f>IF(B43=0,0,IF(C43=0,L42,L42+1))</f>
        <v>#REF!</v>
      </c>
      <c r="M43" s="109" t="str">
        <f t="shared" si="3"/>
        <v>R</v>
      </c>
      <c r="N43" s="109"/>
      <c r="O43" s="109" t="e">
        <f>IF(B43=0,0,IF(K43="S",O42,IF(M43="R",O42+1,O42)))</f>
        <v>#REF!</v>
      </c>
      <c r="P43" s="109">
        <f t="shared" si="8"/>
        <v>18</v>
      </c>
      <c r="Q43" s="109">
        <f t="shared" si="9"/>
        <v>0</v>
      </c>
      <c r="R43" s="323">
        <f t="shared" si="6"/>
        <v>3</v>
      </c>
    </row>
    <row r="44" spans="1:18" ht="20.100000000000001" customHeight="1" x14ac:dyDescent="0.2">
      <c r="A44" s="322" t="s">
        <v>1407</v>
      </c>
      <c r="B44" s="125" t="str">
        <f t="shared" si="2"/>
        <v>Hablitacion de red media presion PE/Ac</v>
      </c>
      <c r="C44" s="225" t="str">
        <f t="shared" si="0"/>
        <v>GL</v>
      </c>
      <c r="D44" s="196">
        <v>1</v>
      </c>
      <c r="E44" s="294"/>
      <c r="F44" s="293"/>
      <c r="G44" s="197"/>
      <c r="H44" s="332" t="s">
        <v>1273</v>
      </c>
      <c r="I44" s="319" t="s">
        <v>1285</v>
      </c>
      <c r="K44" s="198"/>
      <c r="L44" s="109" t="e">
        <f t="shared" si="4"/>
        <v>#REF!</v>
      </c>
      <c r="M44" s="109" t="str">
        <f t="shared" si="3"/>
        <v>I</v>
      </c>
      <c r="N44" s="109"/>
      <c r="O44" s="109" t="e">
        <f t="shared" si="5"/>
        <v>#REF!</v>
      </c>
      <c r="P44" s="109">
        <f t="shared" si="8"/>
        <v>19</v>
      </c>
      <c r="Q44" s="109">
        <f t="shared" si="9"/>
        <v>1</v>
      </c>
      <c r="R44" s="323" t="str">
        <f t="shared" si="6"/>
        <v>3.1</v>
      </c>
    </row>
    <row r="45" spans="1:18" ht="20.100000000000001" customHeight="1" x14ac:dyDescent="0.2">
      <c r="A45" s="322" t="s">
        <v>1408</v>
      </c>
      <c r="B45" s="125" t="str">
        <f t="shared" si="2"/>
        <v>Limpieza de Obra</v>
      </c>
      <c r="C45" s="225" t="str">
        <f t="shared" si="0"/>
        <v>GL</v>
      </c>
      <c r="D45" s="196">
        <v>1</v>
      </c>
      <c r="E45" s="294"/>
      <c r="F45" s="293"/>
      <c r="G45" s="197"/>
      <c r="H45" s="332" t="s">
        <v>1278</v>
      </c>
      <c r="I45" s="319" t="s">
        <v>1285</v>
      </c>
      <c r="K45" s="198"/>
      <c r="L45" s="109" t="e">
        <f t="shared" si="4"/>
        <v>#REF!</v>
      </c>
      <c r="M45" s="109" t="str">
        <f t="shared" si="3"/>
        <v>I</v>
      </c>
      <c r="N45" s="109"/>
      <c r="O45" s="109" t="e">
        <f t="shared" si="5"/>
        <v>#REF!</v>
      </c>
      <c r="P45" s="109">
        <f t="shared" si="8"/>
        <v>20</v>
      </c>
      <c r="Q45" s="109">
        <f t="shared" si="9"/>
        <v>2</v>
      </c>
      <c r="R45" s="323" t="str">
        <f t="shared" si="6"/>
        <v>3.2</v>
      </c>
    </row>
    <row r="46" spans="1:18" ht="20.100000000000001" customHeight="1" x14ac:dyDescent="0.2">
      <c r="A46" s="322" t="s">
        <v>1409</v>
      </c>
      <c r="B46" s="125" t="str">
        <f t="shared" si="2"/>
        <v>Doc. conforme a obra Aprobada por Ecogas (Cañería PE/Ac Red Media Presión)</v>
      </c>
      <c r="C46" s="225" t="str">
        <f t="shared" si="0"/>
        <v>GL</v>
      </c>
      <c r="D46" s="196">
        <v>1</v>
      </c>
      <c r="E46" s="294"/>
      <c r="F46" s="293"/>
      <c r="G46" s="197"/>
      <c r="H46" s="332" t="s">
        <v>1393</v>
      </c>
      <c r="I46" s="319" t="s">
        <v>1285</v>
      </c>
      <c r="K46" s="198"/>
      <c r="L46" s="109" t="e">
        <f t="shared" si="4"/>
        <v>#REF!</v>
      </c>
      <c r="M46" s="109" t="str">
        <f t="shared" si="3"/>
        <v>I</v>
      </c>
      <c r="N46" s="109"/>
      <c r="O46" s="109" t="e">
        <f t="shared" si="5"/>
        <v>#REF!</v>
      </c>
      <c r="P46" s="109">
        <f t="shared" si="8"/>
        <v>21</v>
      </c>
      <c r="Q46" s="109">
        <f t="shared" si="9"/>
        <v>3</v>
      </c>
      <c r="R46" s="323" t="str">
        <f t="shared" si="6"/>
        <v>3.3</v>
      </c>
    </row>
    <row r="47" spans="1:18" ht="20.100000000000001" customHeight="1" x14ac:dyDescent="0.2">
      <c r="A47" s="228"/>
      <c r="B47" s="125">
        <f t="shared" si="2"/>
        <v>0</v>
      </c>
      <c r="C47" s="225">
        <f t="shared" si="0"/>
        <v>0</v>
      </c>
      <c r="D47" s="196"/>
      <c r="E47" s="294"/>
      <c r="F47" s="293"/>
      <c r="G47" s="197"/>
      <c r="H47" s="315"/>
      <c r="I47" s="319"/>
      <c r="K47" s="198"/>
      <c r="L47" s="109">
        <f t="shared" si="4"/>
        <v>0</v>
      </c>
      <c r="M47" s="109">
        <f t="shared" si="3"/>
        <v>0</v>
      </c>
      <c r="N47" s="109"/>
      <c r="O47" s="109">
        <f t="shared" si="5"/>
        <v>0</v>
      </c>
      <c r="P47" s="109">
        <f t="shared" ref="P47:P48" si="12">IF(C47=0,0,IF(C46=0,O46+1,O46))</f>
        <v>0</v>
      </c>
      <c r="Q47" s="109">
        <f t="shared" si="1"/>
        <v>0</v>
      </c>
      <c r="R47" s="323">
        <f t="shared" si="6"/>
        <v>0</v>
      </c>
    </row>
    <row r="48" spans="1:18" ht="20.100000000000001" customHeight="1" x14ac:dyDescent="0.2">
      <c r="A48" s="228"/>
      <c r="B48" s="125">
        <f t="shared" si="2"/>
        <v>0</v>
      </c>
      <c r="C48" s="225">
        <f t="shared" si="0"/>
        <v>0</v>
      </c>
      <c r="D48" s="196"/>
      <c r="E48" s="294"/>
      <c r="F48" s="293"/>
      <c r="G48" s="197"/>
      <c r="H48" s="315"/>
      <c r="I48" s="319"/>
      <c r="K48" s="198"/>
      <c r="L48" s="109">
        <f t="shared" si="4"/>
        <v>0</v>
      </c>
      <c r="M48" s="109">
        <f t="shared" si="3"/>
        <v>0</v>
      </c>
      <c r="N48" s="109"/>
      <c r="O48" s="109">
        <f t="shared" si="5"/>
        <v>0</v>
      </c>
      <c r="P48" s="109">
        <f t="shared" si="12"/>
        <v>0</v>
      </c>
      <c r="Q48" s="109">
        <f t="shared" si="1"/>
        <v>0</v>
      </c>
      <c r="R48" s="323">
        <f t="shared" si="6"/>
        <v>0</v>
      </c>
    </row>
    <row r="49" spans="7:9" ht="20.100000000000001" customHeight="1" x14ac:dyDescent="0.2">
      <c r="I49" s="219"/>
    </row>
    <row r="50" spans="7:9" ht="20.100000000000001" customHeight="1" x14ac:dyDescent="0.2">
      <c r="G50" s="219" t="s">
        <v>1419</v>
      </c>
      <c r="H50" s="127">
        <v>0.6</v>
      </c>
      <c r="I50" s="294">
        <f>D30+D31+D32</f>
        <v>2860.83</v>
      </c>
    </row>
    <row r="51" spans="7:9" ht="20.100000000000001" customHeight="1" x14ac:dyDescent="0.2">
      <c r="G51" s="127" t="s">
        <v>1421</v>
      </c>
      <c r="H51" s="127" t="s">
        <v>1420</v>
      </c>
      <c r="I51" s="219">
        <f>G50*H50*I50</f>
        <v>1373.1984</v>
      </c>
    </row>
    <row r="52" spans="7:9" ht="20.100000000000001" customHeight="1" x14ac:dyDescent="0.2">
      <c r="H52" s="127">
        <v>0.6</v>
      </c>
      <c r="I52" s="219"/>
    </row>
    <row r="53" spans="7:9" ht="20.100000000000001" customHeight="1" x14ac:dyDescent="0.2">
      <c r="H53" s="127">
        <f>0.6*16130</f>
        <v>9678</v>
      </c>
      <c r="I53" s="219" t="s">
        <v>1422</v>
      </c>
    </row>
    <row r="54" spans="7:9" ht="20.100000000000001" customHeight="1" x14ac:dyDescent="0.2">
      <c r="I54" s="219"/>
    </row>
    <row r="55" spans="7:9" ht="20.100000000000001" customHeight="1" x14ac:dyDescent="0.2">
      <c r="I55" s="219"/>
    </row>
    <row r="56" spans="7:9" ht="20.100000000000001" customHeight="1" x14ac:dyDescent="0.2">
      <c r="I56" s="219"/>
    </row>
    <row r="57" spans="7:9" ht="20.100000000000001" customHeight="1" x14ac:dyDescent="0.2">
      <c r="I57" s="219"/>
    </row>
    <row r="58" spans="7:9" ht="20.100000000000001" customHeight="1" x14ac:dyDescent="0.2">
      <c r="I58" s="219"/>
    </row>
    <row r="59" spans="7:9" ht="20.100000000000001" customHeight="1" x14ac:dyDescent="0.2">
      <c r="I59" s="219"/>
    </row>
    <row r="60" spans="7:9" ht="20.100000000000001" customHeight="1" x14ac:dyDescent="0.2">
      <c r="I60" s="219"/>
    </row>
    <row r="61" spans="7:9" ht="20.100000000000001" customHeight="1" x14ac:dyDescent="0.2">
      <c r="I61" s="219"/>
    </row>
    <row r="62" spans="7:9" ht="20.100000000000001" customHeight="1" x14ac:dyDescent="0.2">
      <c r="I62" s="219"/>
    </row>
    <row r="63" spans="7:9" ht="20.100000000000001" customHeight="1" x14ac:dyDescent="0.2">
      <c r="I63" s="219"/>
    </row>
    <row r="64" spans="7:9" ht="20.100000000000001" customHeight="1" x14ac:dyDescent="0.2">
      <c r="I64" s="219"/>
    </row>
    <row r="65" spans="9:9" ht="20.100000000000001" customHeight="1" x14ac:dyDescent="0.2">
      <c r="I65" s="219"/>
    </row>
    <row r="66" spans="9:9" ht="20.100000000000001" customHeight="1" x14ac:dyDescent="0.2">
      <c r="I66" s="219"/>
    </row>
    <row r="67" spans="9:9" ht="20.100000000000001" customHeight="1" x14ac:dyDescent="0.2">
      <c r="I67" s="219"/>
    </row>
    <row r="68" spans="9:9" ht="20.100000000000001" customHeight="1" x14ac:dyDescent="0.2">
      <c r="I68" s="219"/>
    </row>
    <row r="69" spans="9:9" ht="20.100000000000001" customHeight="1" x14ac:dyDescent="0.2">
      <c r="I69" s="219"/>
    </row>
    <row r="70" spans="9:9" ht="20.100000000000001" customHeight="1" x14ac:dyDescent="0.2">
      <c r="I70" s="219"/>
    </row>
    <row r="71" spans="9:9" ht="20.100000000000001" customHeight="1" x14ac:dyDescent="0.2">
      <c r="I71" s="219"/>
    </row>
    <row r="72" spans="9:9" ht="20.100000000000001" customHeight="1" x14ac:dyDescent="0.2">
      <c r="I72" s="219"/>
    </row>
    <row r="73" spans="9:9" ht="20.100000000000001" customHeight="1" x14ac:dyDescent="0.2">
      <c r="I73" s="219"/>
    </row>
    <row r="74" spans="9:9" ht="20.100000000000001" customHeight="1" x14ac:dyDescent="0.2">
      <c r="I74" s="219"/>
    </row>
    <row r="75" spans="9:9" ht="20.100000000000001" customHeight="1" x14ac:dyDescent="0.2">
      <c r="I75" s="219"/>
    </row>
    <row r="76" spans="9:9" ht="20.100000000000001" customHeight="1" x14ac:dyDescent="0.2">
      <c r="I76" s="219"/>
    </row>
    <row r="77" spans="9:9" ht="20.100000000000001" customHeight="1" x14ac:dyDescent="0.2">
      <c r="I77" s="219"/>
    </row>
    <row r="78" spans="9:9" ht="20.100000000000001" customHeight="1" x14ac:dyDescent="0.2">
      <c r="I78" s="219"/>
    </row>
    <row r="79" spans="9:9" ht="20.100000000000001" customHeight="1" x14ac:dyDescent="0.2">
      <c r="I79" s="219"/>
    </row>
    <row r="80" spans="9:9" ht="20.100000000000001" customHeight="1" x14ac:dyDescent="0.2">
      <c r="I80" s="219"/>
    </row>
    <row r="81" spans="9:9" ht="20.100000000000001" customHeight="1" x14ac:dyDescent="0.2">
      <c r="I81" s="219"/>
    </row>
    <row r="82" spans="9:9" ht="20.100000000000001" customHeight="1" x14ac:dyDescent="0.2">
      <c r="I82" s="219"/>
    </row>
    <row r="83" spans="9:9" ht="20.100000000000001" customHeight="1" x14ac:dyDescent="0.2">
      <c r="I83" s="219"/>
    </row>
    <row r="84" spans="9:9" ht="20.100000000000001" customHeight="1" x14ac:dyDescent="0.2">
      <c r="I84" s="219"/>
    </row>
    <row r="85" spans="9:9" ht="20.100000000000001" customHeight="1" x14ac:dyDescent="0.2">
      <c r="I85" s="219"/>
    </row>
    <row r="86" spans="9:9" ht="20.100000000000001" customHeight="1" x14ac:dyDescent="0.2">
      <c r="I86" s="219"/>
    </row>
    <row r="87" spans="9:9" ht="20.100000000000001" customHeight="1" x14ac:dyDescent="0.2">
      <c r="I87" s="219"/>
    </row>
    <row r="88" spans="9:9" ht="20.100000000000001" customHeight="1" x14ac:dyDescent="0.2">
      <c r="I88" s="219"/>
    </row>
    <row r="89" spans="9:9" ht="20.100000000000001" customHeight="1" x14ac:dyDescent="0.2">
      <c r="I89" s="219"/>
    </row>
    <row r="90" spans="9:9" ht="20.100000000000001" customHeight="1" x14ac:dyDescent="0.2">
      <c r="I90" s="219"/>
    </row>
    <row r="91" spans="9:9" ht="20.100000000000001" customHeight="1" x14ac:dyDescent="0.2">
      <c r="I91" s="219"/>
    </row>
    <row r="92" spans="9:9" ht="20.100000000000001" customHeight="1" x14ac:dyDescent="0.2">
      <c r="I92" s="219"/>
    </row>
    <row r="93" spans="9:9" ht="20.100000000000001" customHeight="1" x14ac:dyDescent="0.2">
      <c r="I93" s="219"/>
    </row>
    <row r="94" spans="9:9" ht="20.100000000000001" customHeight="1" x14ac:dyDescent="0.2">
      <c r="I94" s="219"/>
    </row>
    <row r="95" spans="9:9" ht="20.100000000000001" customHeight="1" x14ac:dyDescent="0.2">
      <c r="I95" s="219"/>
    </row>
    <row r="96" spans="9:9" ht="20.100000000000001" customHeight="1" x14ac:dyDescent="0.2">
      <c r="I96" s="219"/>
    </row>
    <row r="97" spans="9:9" ht="20.100000000000001" customHeight="1" x14ac:dyDescent="0.2">
      <c r="I97" s="219"/>
    </row>
    <row r="98" spans="9:9" ht="20.100000000000001" customHeight="1" x14ac:dyDescent="0.2">
      <c r="I98" s="219"/>
    </row>
    <row r="99" spans="9:9" ht="20.100000000000001" customHeight="1" x14ac:dyDescent="0.2">
      <c r="I99" s="219"/>
    </row>
    <row r="100" spans="9:9" ht="20.100000000000001" customHeight="1" x14ac:dyDescent="0.2">
      <c r="I100" s="219"/>
    </row>
    <row r="101" spans="9:9" ht="20.100000000000001" customHeight="1" x14ac:dyDescent="0.2">
      <c r="I101" s="219"/>
    </row>
    <row r="102" spans="9:9" ht="20.100000000000001" customHeight="1" x14ac:dyDescent="0.2">
      <c r="I102" s="219"/>
    </row>
    <row r="103" spans="9:9" ht="20.100000000000001" customHeight="1" x14ac:dyDescent="0.2">
      <c r="I103" s="219"/>
    </row>
    <row r="104" spans="9:9" ht="20.100000000000001" customHeight="1" x14ac:dyDescent="0.2">
      <c r="I104" s="219"/>
    </row>
    <row r="105" spans="9:9" ht="20.100000000000001" customHeight="1" x14ac:dyDescent="0.2">
      <c r="I105" s="219"/>
    </row>
    <row r="106" spans="9:9" ht="20.100000000000001" customHeight="1" x14ac:dyDescent="0.2">
      <c r="I106" s="219"/>
    </row>
    <row r="107" spans="9:9" ht="20.100000000000001" customHeight="1" x14ac:dyDescent="0.2">
      <c r="I107" s="219"/>
    </row>
    <row r="108" spans="9:9" ht="20.100000000000001" customHeight="1" x14ac:dyDescent="0.2">
      <c r="I108" s="219"/>
    </row>
    <row r="109" spans="9:9" ht="20.100000000000001" customHeight="1" x14ac:dyDescent="0.2">
      <c r="I109" s="219"/>
    </row>
    <row r="110" spans="9:9" ht="20.100000000000001" customHeight="1" x14ac:dyDescent="0.2">
      <c r="I110" s="219"/>
    </row>
    <row r="111" spans="9:9" ht="20.100000000000001" customHeight="1" x14ac:dyDescent="0.2">
      <c r="I111" s="219"/>
    </row>
    <row r="112" spans="9:9" ht="20.100000000000001" customHeight="1" x14ac:dyDescent="0.2">
      <c r="I112" s="219"/>
    </row>
    <row r="113" spans="9:9" ht="20.100000000000001" customHeight="1" x14ac:dyDescent="0.2">
      <c r="I113" s="219"/>
    </row>
    <row r="114" spans="9:9" ht="20.100000000000001" customHeight="1" x14ac:dyDescent="0.2">
      <c r="I114" s="219"/>
    </row>
    <row r="115" spans="9:9" ht="20.100000000000001" customHeight="1" x14ac:dyDescent="0.2">
      <c r="I115" s="219"/>
    </row>
    <row r="116" spans="9:9" ht="20.100000000000001" customHeight="1" x14ac:dyDescent="0.2">
      <c r="I116" s="219"/>
    </row>
    <row r="117" spans="9:9" ht="20.100000000000001" customHeight="1" x14ac:dyDescent="0.2">
      <c r="I117" s="219"/>
    </row>
    <row r="118" spans="9:9" ht="20.100000000000001" customHeight="1" x14ac:dyDescent="0.2">
      <c r="I118" s="219"/>
    </row>
    <row r="119" spans="9:9" ht="20.100000000000001" customHeight="1" x14ac:dyDescent="0.2">
      <c r="I119" s="219"/>
    </row>
    <row r="120" spans="9:9" ht="20.100000000000001" customHeight="1" x14ac:dyDescent="0.2">
      <c r="I120" s="219"/>
    </row>
    <row r="121" spans="9:9" ht="20.100000000000001" customHeight="1" x14ac:dyDescent="0.2">
      <c r="I121" s="219"/>
    </row>
    <row r="122" spans="9:9" ht="20.100000000000001" customHeight="1" x14ac:dyDescent="0.2">
      <c r="I122" s="219"/>
    </row>
    <row r="123" spans="9:9" ht="20.100000000000001" customHeight="1" x14ac:dyDescent="0.2">
      <c r="I123" s="219"/>
    </row>
    <row r="124" spans="9:9" ht="20.100000000000001" customHeight="1" x14ac:dyDescent="0.2">
      <c r="I124" s="219"/>
    </row>
    <row r="125" spans="9:9" ht="20.100000000000001" customHeight="1" x14ac:dyDescent="0.2">
      <c r="I125" s="219"/>
    </row>
    <row r="126" spans="9:9" ht="20.100000000000001" customHeight="1" x14ac:dyDescent="0.2">
      <c r="I126" s="219"/>
    </row>
    <row r="127" spans="9:9" ht="20.100000000000001" customHeight="1" x14ac:dyDescent="0.2">
      <c r="I127" s="219"/>
    </row>
    <row r="128" spans="9:9" ht="20.100000000000001" customHeight="1" x14ac:dyDescent="0.2">
      <c r="I128" s="219"/>
    </row>
    <row r="129" spans="2:9" ht="20.100000000000001" customHeight="1" x14ac:dyDescent="0.2">
      <c r="I129" s="219"/>
    </row>
    <row r="130" spans="2:9" ht="20.100000000000001" customHeight="1" x14ac:dyDescent="0.2">
      <c r="I130" s="219"/>
    </row>
    <row r="131" spans="2:9" ht="20.100000000000001" customHeight="1" x14ac:dyDescent="0.2">
      <c r="I131" s="219"/>
    </row>
    <row r="132" spans="2:9" ht="20.100000000000001" customHeight="1" x14ac:dyDescent="0.2">
      <c r="I132" s="219"/>
    </row>
    <row r="133" spans="2:9" ht="20.100000000000001" customHeight="1" x14ac:dyDescent="0.2">
      <c r="I133" s="219"/>
    </row>
    <row r="134" spans="2:9" ht="20.100000000000001" customHeight="1" x14ac:dyDescent="0.2">
      <c r="I134" s="219"/>
    </row>
    <row r="135" spans="2:9" ht="20.100000000000001" customHeight="1" x14ac:dyDescent="0.2">
      <c r="I135" s="219"/>
    </row>
    <row r="136" spans="2:9" ht="20.100000000000001" customHeight="1" x14ac:dyDescent="0.2">
      <c r="I136" s="219"/>
    </row>
    <row r="137" spans="2:9" ht="20.100000000000001" customHeight="1" x14ac:dyDescent="0.2">
      <c r="I137" s="219"/>
    </row>
    <row r="138" spans="2:9" ht="20.100000000000001" customHeight="1" x14ac:dyDescent="0.2">
      <c r="I138" s="219"/>
    </row>
    <row r="139" spans="2:9" ht="20.100000000000001" customHeight="1" x14ac:dyDescent="0.2">
      <c r="I139" s="219"/>
    </row>
    <row r="140" spans="2:9" ht="20.100000000000001" customHeight="1" x14ac:dyDescent="0.2">
      <c r="I140" s="219"/>
    </row>
    <row r="141" spans="2:9" ht="20.100000000000001" customHeight="1" x14ac:dyDescent="0.2">
      <c r="I141" s="219"/>
    </row>
    <row r="142" spans="2:9" ht="20.100000000000001" customHeight="1" x14ac:dyDescent="0.2">
      <c r="I142" s="219"/>
    </row>
    <row r="143" spans="2:9" ht="20.100000000000001" customHeight="1" x14ac:dyDescent="0.2">
      <c r="B143" s="127">
        <v>4</v>
      </c>
      <c r="I143" s="219"/>
    </row>
    <row r="144" spans="2:9" ht="20.100000000000001" customHeight="1" x14ac:dyDescent="0.2">
      <c r="I144" s="219"/>
    </row>
    <row r="145" spans="9:9" ht="20.100000000000001" customHeight="1" x14ac:dyDescent="0.2">
      <c r="I145" s="219"/>
    </row>
    <row r="146" spans="9:9" ht="20.100000000000001" customHeight="1" x14ac:dyDescent="0.2">
      <c r="I146" s="219"/>
    </row>
    <row r="147" spans="9:9" ht="20.100000000000001" customHeight="1" x14ac:dyDescent="0.2">
      <c r="I147" s="219"/>
    </row>
    <row r="148" spans="9:9" ht="20.100000000000001" customHeight="1" x14ac:dyDescent="0.2">
      <c r="I148" s="219"/>
    </row>
    <row r="149" spans="9:9" ht="20.100000000000001" customHeight="1" x14ac:dyDescent="0.2">
      <c r="I149" s="219"/>
    </row>
    <row r="150" spans="9:9" ht="20.100000000000001" customHeight="1" x14ac:dyDescent="0.2">
      <c r="I150" s="219"/>
    </row>
    <row r="151" spans="9:9" ht="20.100000000000001" customHeight="1" x14ac:dyDescent="0.2">
      <c r="I151" s="219"/>
    </row>
    <row r="152" spans="9:9" ht="20.100000000000001" customHeight="1" x14ac:dyDescent="0.2">
      <c r="I152" s="219"/>
    </row>
    <row r="153" spans="9:9" ht="20.100000000000001" customHeight="1" x14ac:dyDescent="0.2">
      <c r="I153" s="219"/>
    </row>
    <row r="154" spans="9:9" ht="20.100000000000001" customHeight="1" x14ac:dyDescent="0.2">
      <c r="I154" s="219"/>
    </row>
    <row r="155" spans="9:9" ht="20.100000000000001" customHeight="1" x14ac:dyDescent="0.2">
      <c r="I155" s="219"/>
    </row>
    <row r="156" spans="9:9" ht="20.100000000000001" customHeight="1" x14ac:dyDescent="0.2">
      <c r="I156" s="219"/>
    </row>
    <row r="157" spans="9:9" ht="20.100000000000001" customHeight="1" x14ac:dyDescent="0.2">
      <c r="I157" s="219"/>
    </row>
    <row r="158" spans="9:9" ht="20.100000000000001" customHeight="1" x14ac:dyDescent="0.2">
      <c r="I158" s="219"/>
    </row>
    <row r="159" spans="9:9" ht="20.100000000000001" customHeight="1" x14ac:dyDescent="0.2">
      <c r="I159" s="219"/>
    </row>
    <row r="160" spans="9:9" ht="20.100000000000001" customHeight="1" x14ac:dyDescent="0.2">
      <c r="I160" s="219"/>
    </row>
    <row r="161" spans="9:9" ht="20.100000000000001" customHeight="1" x14ac:dyDescent="0.2">
      <c r="I161" s="219"/>
    </row>
    <row r="162" spans="9:9" ht="20.100000000000001" customHeight="1" x14ac:dyDescent="0.2">
      <c r="I162" s="219"/>
    </row>
    <row r="163" spans="9:9" ht="20.100000000000001" customHeight="1" x14ac:dyDescent="0.2">
      <c r="I163" s="219"/>
    </row>
    <row r="164" spans="9:9" ht="20.100000000000001" customHeight="1" x14ac:dyDescent="0.2">
      <c r="I164" s="219"/>
    </row>
    <row r="165" spans="9:9" ht="20.100000000000001" customHeight="1" x14ac:dyDescent="0.2">
      <c r="I165" s="219"/>
    </row>
    <row r="166" spans="9:9" ht="20.100000000000001" customHeight="1" x14ac:dyDescent="0.2">
      <c r="I166" s="219"/>
    </row>
    <row r="167" spans="9:9" ht="20.100000000000001" customHeight="1" x14ac:dyDescent="0.2">
      <c r="I167" s="219"/>
    </row>
    <row r="168" spans="9:9" ht="20.100000000000001" customHeight="1" x14ac:dyDescent="0.2">
      <c r="I168" s="219"/>
    </row>
    <row r="169" spans="9:9" ht="20.100000000000001" customHeight="1" x14ac:dyDescent="0.2">
      <c r="I169" s="219"/>
    </row>
    <row r="170" spans="9:9" ht="20.100000000000001" customHeight="1" x14ac:dyDescent="0.2">
      <c r="I170" s="219"/>
    </row>
    <row r="171" spans="9:9" ht="20.100000000000001" customHeight="1" x14ac:dyDescent="0.2">
      <c r="I171" s="219"/>
    </row>
    <row r="172" spans="9:9" ht="20.100000000000001" customHeight="1" x14ac:dyDescent="0.2">
      <c r="I172" s="219"/>
    </row>
    <row r="173" spans="9:9" ht="20.100000000000001" customHeight="1" x14ac:dyDescent="0.2">
      <c r="I173" s="219"/>
    </row>
    <row r="174" spans="9:9" ht="20.100000000000001" customHeight="1" x14ac:dyDescent="0.2">
      <c r="I174" s="219"/>
    </row>
    <row r="175" spans="9:9" ht="20.100000000000001" customHeight="1" x14ac:dyDescent="0.2">
      <c r="I175" s="219"/>
    </row>
    <row r="176" spans="9:9" ht="20.100000000000001" customHeight="1" x14ac:dyDescent="0.2">
      <c r="I176" s="219"/>
    </row>
    <row r="177" spans="9:9" ht="20.100000000000001" customHeight="1" x14ac:dyDescent="0.2">
      <c r="I177" s="219"/>
    </row>
    <row r="178" spans="9:9" ht="20.100000000000001" customHeight="1" x14ac:dyDescent="0.2">
      <c r="I178" s="219"/>
    </row>
    <row r="179" spans="9:9" ht="20.100000000000001" customHeight="1" x14ac:dyDescent="0.2">
      <c r="I179" s="219"/>
    </row>
    <row r="180" spans="9:9" ht="20.100000000000001" customHeight="1" x14ac:dyDescent="0.2">
      <c r="I180" s="219"/>
    </row>
    <row r="181" spans="9:9" ht="20.100000000000001" customHeight="1" x14ac:dyDescent="0.2">
      <c r="I181" s="219"/>
    </row>
    <row r="182" spans="9:9" ht="20.100000000000001" customHeight="1" x14ac:dyDescent="0.2">
      <c r="I182" s="219"/>
    </row>
    <row r="183" spans="9:9" ht="20.100000000000001" customHeight="1" x14ac:dyDescent="0.2">
      <c r="I183" s="219"/>
    </row>
    <row r="184" spans="9:9" ht="20.100000000000001" customHeight="1" x14ac:dyDescent="0.2">
      <c r="I184" s="219"/>
    </row>
    <row r="185" spans="9:9" ht="20.100000000000001" customHeight="1" x14ac:dyDescent="0.2">
      <c r="I185" s="219"/>
    </row>
    <row r="186" spans="9:9" ht="20.100000000000001" customHeight="1" x14ac:dyDescent="0.2">
      <c r="I186" s="219"/>
    </row>
    <row r="187" spans="9:9" ht="20.100000000000001" customHeight="1" x14ac:dyDescent="0.2">
      <c r="I187" s="219"/>
    </row>
    <row r="188" spans="9:9" ht="20.100000000000001" customHeight="1" x14ac:dyDescent="0.2">
      <c r="I188" s="219"/>
    </row>
    <row r="189" spans="9:9" ht="20.100000000000001" customHeight="1" x14ac:dyDescent="0.2">
      <c r="I189" s="219"/>
    </row>
    <row r="190" spans="9:9" ht="20.100000000000001" customHeight="1" x14ac:dyDescent="0.2">
      <c r="I190" s="219"/>
    </row>
    <row r="191" spans="9:9" ht="20.100000000000001" customHeight="1" x14ac:dyDescent="0.2">
      <c r="I191" s="219"/>
    </row>
    <row r="192" spans="9:9" ht="20.100000000000001" customHeight="1" x14ac:dyDescent="0.2">
      <c r="I192" s="219"/>
    </row>
    <row r="193" spans="2:9" ht="20.100000000000001" customHeight="1" x14ac:dyDescent="0.2">
      <c r="B193" s="127">
        <v>4</v>
      </c>
      <c r="I193" s="219"/>
    </row>
    <row r="194" spans="2:9" ht="20.100000000000001" customHeight="1" x14ac:dyDescent="0.2">
      <c r="I194" s="219"/>
    </row>
    <row r="195" spans="2:9" ht="20.100000000000001" customHeight="1" x14ac:dyDescent="0.2">
      <c r="I195" s="219"/>
    </row>
    <row r="196" spans="2:9" ht="20.100000000000001" customHeight="1" x14ac:dyDescent="0.2">
      <c r="I196" s="219"/>
    </row>
    <row r="197" spans="2:9" ht="20.100000000000001" customHeight="1" x14ac:dyDescent="0.2">
      <c r="I197" s="219"/>
    </row>
    <row r="198" spans="2:9" ht="20.100000000000001" customHeight="1" x14ac:dyDescent="0.2">
      <c r="I198" s="219"/>
    </row>
    <row r="199" spans="2:9" ht="20.100000000000001" customHeight="1" x14ac:dyDescent="0.2">
      <c r="I199" s="219"/>
    </row>
    <row r="200" spans="2:9" ht="20.100000000000001" customHeight="1" x14ac:dyDescent="0.2">
      <c r="I200" s="219"/>
    </row>
    <row r="201" spans="2:9" ht="20.100000000000001" customHeight="1" x14ac:dyDescent="0.2">
      <c r="I201" s="219"/>
    </row>
    <row r="202" spans="2:9" ht="20.100000000000001" customHeight="1" x14ac:dyDescent="0.2">
      <c r="I202" s="219"/>
    </row>
    <row r="203" spans="2:9" ht="20.100000000000001" customHeight="1" x14ac:dyDescent="0.2">
      <c r="I203" s="219"/>
    </row>
    <row r="204" spans="2:9" ht="20.100000000000001" customHeight="1" x14ac:dyDescent="0.2">
      <c r="I204" s="219"/>
    </row>
    <row r="205" spans="2:9" ht="20.100000000000001" customHeight="1" x14ac:dyDescent="0.2">
      <c r="I205" s="219"/>
    </row>
    <row r="206" spans="2:9" ht="20.100000000000001" customHeight="1" x14ac:dyDescent="0.2">
      <c r="I206" s="219"/>
    </row>
    <row r="207" spans="2:9" ht="20.100000000000001" customHeight="1" x14ac:dyDescent="0.2">
      <c r="I207" s="219"/>
    </row>
    <row r="208" spans="2:9" ht="20.100000000000001" customHeight="1" x14ac:dyDescent="0.2">
      <c r="I208" s="219"/>
    </row>
    <row r="209" spans="9:9" ht="20.100000000000001" customHeight="1" x14ac:dyDescent="0.2">
      <c r="I209" s="219"/>
    </row>
    <row r="210" spans="9:9" ht="20.100000000000001" customHeight="1" x14ac:dyDescent="0.2">
      <c r="I210" s="219"/>
    </row>
    <row r="211" spans="9:9" ht="20.100000000000001" customHeight="1" x14ac:dyDescent="0.2">
      <c r="I211" s="219"/>
    </row>
    <row r="212" spans="9:9" ht="20.100000000000001" customHeight="1" x14ac:dyDescent="0.2">
      <c r="I212" s="219"/>
    </row>
    <row r="213" spans="9:9" ht="20.100000000000001" customHeight="1" x14ac:dyDescent="0.2">
      <c r="I213" s="219"/>
    </row>
    <row r="214" spans="9:9" ht="20.100000000000001" customHeight="1" x14ac:dyDescent="0.2">
      <c r="I214" s="219"/>
    </row>
    <row r="215" spans="9:9" ht="20.100000000000001" customHeight="1" x14ac:dyDescent="0.2">
      <c r="I215" s="219"/>
    </row>
    <row r="216" spans="9:9" ht="20.100000000000001" customHeight="1" x14ac:dyDescent="0.2">
      <c r="I216" s="219"/>
    </row>
    <row r="217" spans="9:9" ht="20.100000000000001" customHeight="1" x14ac:dyDescent="0.2">
      <c r="I217" s="219"/>
    </row>
    <row r="218" spans="9:9" ht="20.100000000000001" customHeight="1" x14ac:dyDescent="0.2">
      <c r="I218" s="219"/>
    </row>
    <row r="219" spans="9:9" ht="20.100000000000001" customHeight="1" x14ac:dyDescent="0.2">
      <c r="I219" s="219"/>
    </row>
    <row r="220" spans="9:9" ht="20.100000000000001" customHeight="1" x14ac:dyDescent="0.2">
      <c r="I220" s="219"/>
    </row>
    <row r="221" spans="9:9" ht="20.100000000000001" customHeight="1" x14ac:dyDescent="0.2">
      <c r="I221" s="219"/>
    </row>
    <row r="222" spans="9:9" ht="20.100000000000001" customHeight="1" x14ac:dyDescent="0.2">
      <c r="I222" s="219"/>
    </row>
    <row r="223" spans="9:9" ht="20.100000000000001" customHeight="1" x14ac:dyDescent="0.2">
      <c r="I223" s="219"/>
    </row>
    <row r="224" spans="9:9" ht="20.100000000000001" customHeight="1" x14ac:dyDescent="0.2">
      <c r="I224" s="219"/>
    </row>
    <row r="225" spans="9:9" ht="20.100000000000001" customHeight="1" x14ac:dyDescent="0.2">
      <c r="I225" s="219"/>
    </row>
    <row r="226" spans="9:9" ht="20.100000000000001" customHeight="1" x14ac:dyDescent="0.2">
      <c r="I226" s="219"/>
    </row>
    <row r="227" spans="9:9" ht="20.100000000000001" customHeight="1" x14ac:dyDescent="0.2">
      <c r="I227" s="219"/>
    </row>
    <row r="228" spans="9:9" ht="20.100000000000001" customHeight="1" x14ac:dyDescent="0.2">
      <c r="I228" s="219"/>
    </row>
    <row r="229" spans="9:9" ht="20.100000000000001" customHeight="1" x14ac:dyDescent="0.2">
      <c r="I229" s="219"/>
    </row>
    <row r="230" spans="9:9" ht="20.100000000000001" customHeight="1" x14ac:dyDescent="0.2">
      <c r="I230" s="219"/>
    </row>
    <row r="231" spans="9:9" ht="20.100000000000001" customHeight="1" x14ac:dyDescent="0.2">
      <c r="I231" s="219"/>
    </row>
    <row r="232" spans="9:9" ht="20.100000000000001" customHeight="1" x14ac:dyDescent="0.2">
      <c r="I232" s="219"/>
    </row>
    <row r="233" spans="9:9" ht="20.100000000000001" customHeight="1" x14ac:dyDescent="0.2">
      <c r="I233" s="219"/>
    </row>
    <row r="234" spans="9:9" ht="20.100000000000001" customHeight="1" x14ac:dyDescent="0.2">
      <c r="I234" s="219"/>
    </row>
    <row r="235" spans="9:9" ht="20.100000000000001" customHeight="1" x14ac:dyDescent="0.2">
      <c r="I235" s="219"/>
    </row>
    <row r="236" spans="9:9" ht="20.100000000000001" customHeight="1" x14ac:dyDescent="0.2">
      <c r="I236" s="219"/>
    </row>
    <row r="237" spans="9:9" ht="20.100000000000001" customHeight="1" x14ac:dyDescent="0.2">
      <c r="I237" s="219"/>
    </row>
    <row r="238" spans="9:9" ht="20.100000000000001" customHeight="1" x14ac:dyDescent="0.2">
      <c r="I238" s="219"/>
    </row>
    <row r="239" spans="9:9" ht="20.100000000000001" customHeight="1" x14ac:dyDescent="0.2">
      <c r="I239" s="219"/>
    </row>
    <row r="240" spans="9:9" ht="20.100000000000001" customHeight="1" x14ac:dyDescent="0.2">
      <c r="I240" s="219"/>
    </row>
    <row r="241" spans="2:9" ht="20.100000000000001" customHeight="1" x14ac:dyDescent="0.2">
      <c r="I241" s="219"/>
    </row>
    <row r="242" spans="2:9" ht="20.100000000000001" customHeight="1" x14ac:dyDescent="0.2">
      <c r="I242" s="219"/>
    </row>
    <row r="243" spans="2:9" ht="20.100000000000001" customHeight="1" x14ac:dyDescent="0.2">
      <c r="B243" s="127">
        <v>4</v>
      </c>
      <c r="I243" s="219"/>
    </row>
    <row r="244" spans="2:9" ht="20.100000000000001" customHeight="1" x14ac:dyDescent="0.2">
      <c r="I244" s="219"/>
    </row>
    <row r="245" spans="2:9" ht="20.100000000000001" customHeight="1" x14ac:dyDescent="0.2">
      <c r="I245" s="219"/>
    </row>
    <row r="246" spans="2:9" ht="20.100000000000001" customHeight="1" x14ac:dyDescent="0.2">
      <c r="I246" s="219"/>
    </row>
    <row r="247" spans="2:9" ht="20.100000000000001" customHeight="1" x14ac:dyDescent="0.2">
      <c r="I247" s="219"/>
    </row>
    <row r="248" spans="2:9" ht="20.100000000000001" customHeight="1" x14ac:dyDescent="0.2">
      <c r="I248" s="219"/>
    </row>
    <row r="249" spans="2:9" ht="20.100000000000001" customHeight="1" x14ac:dyDescent="0.2">
      <c r="I249" s="219"/>
    </row>
    <row r="250" spans="2:9" ht="20.100000000000001" customHeight="1" x14ac:dyDescent="0.2">
      <c r="I250" s="219"/>
    </row>
    <row r="251" spans="2:9" ht="20.100000000000001" customHeight="1" x14ac:dyDescent="0.2">
      <c r="I251" s="219"/>
    </row>
    <row r="252" spans="2:9" ht="20.100000000000001" customHeight="1" x14ac:dyDescent="0.2">
      <c r="I252" s="219"/>
    </row>
    <row r="253" spans="2:9" ht="20.100000000000001" customHeight="1" x14ac:dyDescent="0.2">
      <c r="I253" s="219"/>
    </row>
    <row r="254" spans="2:9" ht="20.100000000000001" customHeight="1" x14ac:dyDescent="0.2">
      <c r="I254" s="219"/>
    </row>
    <row r="255" spans="2:9" ht="20.100000000000001" customHeight="1" x14ac:dyDescent="0.2">
      <c r="I255" s="219"/>
    </row>
    <row r="256" spans="2:9" ht="20.100000000000001" customHeight="1" x14ac:dyDescent="0.2">
      <c r="I256" s="219"/>
    </row>
    <row r="257" spans="9:9" ht="20.100000000000001" customHeight="1" x14ac:dyDescent="0.2">
      <c r="I257" s="219"/>
    </row>
    <row r="258" spans="9:9" ht="20.100000000000001" customHeight="1" x14ac:dyDescent="0.2">
      <c r="I258" s="219"/>
    </row>
    <row r="259" spans="9:9" ht="20.100000000000001" customHeight="1" x14ac:dyDescent="0.2">
      <c r="I259" s="219"/>
    </row>
    <row r="260" spans="9:9" ht="20.100000000000001" customHeight="1" x14ac:dyDescent="0.2">
      <c r="I260" s="219"/>
    </row>
    <row r="261" spans="9:9" ht="20.100000000000001" customHeight="1" x14ac:dyDescent="0.2">
      <c r="I261" s="219"/>
    </row>
    <row r="262" spans="9:9" ht="20.100000000000001" customHeight="1" x14ac:dyDescent="0.2">
      <c r="I262" s="219"/>
    </row>
    <row r="263" spans="9:9" ht="20.100000000000001" customHeight="1" x14ac:dyDescent="0.2">
      <c r="I263" s="219"/>
    </row>
    <row r="264" spans="9:9" ht="20.100000000000001" customHeight="1" x14ac:dyDescent="0.2">
      <c r="I264" s="219"/>
    </row>
    <row r="265" spans="9:9" ht="20.100000000000001" customHeight="1" x14ac:dyDescent="0.2">
      <c r="I265" s="219"/>
    </row>
    <row r="266" spans="9:9" ht="20.100000000000001" customHeight="1" x14ac:dyDescent="0.2">
      <c r="I266" s="219"/>
    </row>
    <row r="267" spans="9:9" ht="20.100000000000001" customHeight="1" x14ac:dyDescent="0.2">
      <c r="I267" s="219"/>
    </row>
    <row r="268" spans="9:9" ht="20.100000000000001" customHeight="1" x14ac:dyDescent="0.2">
      <c r="I268" s="219"/>
    </row>
    <row r="269" spans="9:9" ht="20.100000000000001" customHeight="1" x14ac:dyDescent="0.2">
      <c r="I269" s="219"/>
    </row>
    <row r="270" spans="9:9" ht="20.100000000000001" customHeight="1" x14ac:dyDescent="0.2">
      <c r="I270" s="219"/>
    </row>
    <row r="271" spans="9:9" ht="20.100000000000001" customHeight="1" x14ac:dyDescent="0.2">
      <c r="I271" s="219"/>
    </row>
    <row r="272" spans="9:9" ht="20.100000000000001" customHeight="1" x14ac:dyDescent="0.2">
      <c r="I272" s="219"/>
    </row>
    <row r="273" spans="9:9" ht="20.100000000000001" customHeight="1" x14ac:dyDescent="0.2">
      <c r="I273" s="219"/>
    </row>
    <row r="274" spans="9:9" ht="20.100000000000001" customHeight="1" x14ac:dyDescent="0.2">
      <c r="I274" s="219"/>
    </row>
    <row r="275" spans="9:9" ht="20.100000000000001" customHeight="1" x14ac:dyDescent="0.2">
      <c r="I275" s="219"/>
    </row>
    <row r="276" spans="9:9" ht="20.100000000000001" customHeight="1" x14ac:dyDescent="0.2">
      <c r="I276" s="219"/>
    </row>
    <row r="277" spans="9:9" ht="20.100000000000001" customHeight="1" x14ac:dyDescent="0.2">
      <c r="I277" s="219"/>
    </row>
    <row r="278" spans="9:9" ht="20.100000000000001" customHeight="1" x14ac:dyDescent="0.2">
      <c r="I278" s="219"/>
    </row>
    <row r="279" spans="9:9" ht="20.100000000000001" customHeight="1" x14ac:dyDescent="0.2">
      <c r="I279" s="219"/>
    </row>
    <row r="280" spans="9:9" ht="20.100000000000001" customHeight="1" x14ac:dyDescent="0.2">
      <c r="I280" s="219"/>
    </row>
    <row r="281" spans="9:9" ht="20.100000000000001" customHeight="1" x14ac:dyDescent="0.2">
      <c r="I281" s="219"/>
    </row>
    <row r="282" spans="9:9" ht="20.100000000000001" customHeight="1" x14ac:dyDescent="0.2">
      <c r="I282" s="219"/>
    </row>
    <row r="283" spans="9:9" ht="20.100000000000001" customHeight="1" x14ac:dyDescent="0.2">
      <c r="I283" s="219"/>
    </row>
    <row r="284" spans="9:9" ht="20.100000000000001" customHeight="1" x14ac:dyDescent="0.2">
      <c r="I284" s="219"/>
    </row>
    <row r="285" spans="9:9" ht="20.100000000000001" customHeight="1" x14ac:dyDescent="0.2">
      <c r="I285" s="219"/>
    </row>
    <row r="286" spans="9:9" ht="20.100000000000001" customHeight="1" x14ac:dyDescent="0.2">
      <c r="I286" s="219"/>
    </row>
    <row r="287" spans="9:9" ht="20.100000000000001" customHeight="1" x14ac:dyDescent="0.2">
      <c r="I287" s="219"/>
    </row>
    <row r="288" spans="9:9" ht="20.100000000000001" customHeight="1" x14ac:dyDescent="0.2">
      <c r="I288" s="219"/>
    </row>
    <row r="289" spans="2:9" ht="20.100000000000001" customHeight="1" x14ac:dyDescent="0.2">
      <c r="I289" s="219"/>
    </row>
    <row r="290" spans="2:9" ht="20.100000000000001" customHeight="1" x14ac:dyDescent="0.2">
      <c r="I290" s="219"/>
    </row>
    <row r="291" spans="2:9" ht="20.100000000000001" customHeight="1" x14ac:dyDescent="0.2">
      <c r="I291" s="219"/>
    </row>
    <row r="292" spans="2:9" ht="20.100000000000001" customHeight="1" x14ac:dyDescent="0.2">
      <c r="I292" s="219"/>
    </row>
    <row r="293" spans="2:9" ht="20.100000000000001" customHeight="1" x14ac:dyDescent="0.2">
      <c r="B293" s="127">
        <v>4</v>
      </c>
      <c r="I293" s="219"/>
    </row>
    <row r="294" spans="2:9" ht="20.100000000000001" customHeight="1" x14ac:dyDescent="0.2">
      <c r="I294" s="219"/>
    </row>
    <row r="295" spans="2:9" ht="20.100000000000001" customHeight="1" x14ac:dyDescent="0.2">
      <c r="I295" s="219"/>
    </row>
    <row r="296" spans="2:9" ht="20.100000000000001" customHeight="1" x14ac:dyDescent="0.2">
      <c r="I296" s="219"/>
    </row>
    <row r="297" spans="2:9" ht="20.100000000000001" customHeight="1" x14ac:dyDescent="0.2">
      <c r="I297" s="219"/>
    </row>
    <row r="298" spans="2:9" ht="20.100000000000001" customHeight="1" x14ac:dyDescent="0.2">
      <c r="I298" s="219"/>
    </row>
    <row r="299" spans="2:9" ht="20.100000000000001" customHeight="1" x14ac:dyDescent="0.2">
      <c r="I299" s="219"/>
    </row>
    <row r="300" spans="2:9" ht="20.100000000000001" customHeight="1" x14ac:dyDescent="0.2">
      <c r="I300" s="219"/>
    </row>
    <row r="301" spans="2:9" ht="20.100000000000001" customHeight="1" x14ac:dyDescent="0.2">
      <c r="I301" s="219"/>
    </row>
    <row r="302" spans="2:9" ht="20.100000000000001" customHeight="1" x14ac:dyDescent="0.2">
      <c r="I302" s="219"/>
    </row>
    <row r="303" spans="2:9" ht="20.100000000000001" customHeight="1" x14ac:dyDescent="0.2">
      <c r="I303" s="219"/>
    </row>
    <row r="304" spans="2:9" ht="20.100000000000001" customHeight="1" x14ac:dyDescent="0.2">
      <c r="I304" s="219"/>
    </row>
    <row r="305" spans="9:9" ht="20.100000000000001" customHeight="1" x14ac:dyDescent="0.2">
      <c r="I305" s="219"/>
    </row>
    <row r="306" spans="9:9" ht="20.100000000000001" customHeight="1" x14ac:dyDescent="0.2">
      <c r="I306" s="219"/>
    </row>
    <row r="307" spans="9:9" ht="20.100000000000001" customHeight="1" x14ac:dyDescent="0.2">
      <c r="I307" s="219"/>
    </row>
    <row r="308" spans="9:9" ht="20.100000000000001" customHeight="1" x14ac:dyDescent="0.2">
      <c r="I308" s="219"/>
    </row>
    <row r="309" spans="9:9" ht="20.100000000000001" customHeight="1" x14ac:dyDescent="0.2">
      <c r="I309" s="219"/>
    </row>
    <row r="310" spans="9:9" ht="20.100000000000001" customHeight="1" x14ac:dyDescent="0.2">
      <c r="I310" s="219"/>
    </row>
    <row r="311" spans="9:9" ht="20.100000000000001" customHeight="1" x14ac:dyDescent="0.2">
      <c r="I311" s="219"/>
    </row>
    <row r="312" spans="9:9" ht="20.100000000000001" customHeight="1" x14ac:dyDescent="0.2">
      <c r="I312" s="219"/>
    </row>
    <row r="313" spans="9:9" ht="20.100000000000001" customHeight="1" x14ac:dyDescent="0.2">
      <c r="I313" s="219"/>
    </row>
    <row r="314" spans="9:9" ht="20.100000000000001" customHeight="1" x14ac:dyDescent="0.2">
      <c r="I314" s="219"/>
    </row>
    <row r="315" spans="9:9" ht="20.100000000000001" customHeight="1" x14ac:dyDescent="0.2">
      <c r="I315" s="219"/>
    </row>
    <row r="316" spans="9:9" ht="20.100000000000001" customHeight="1" x14ac:dyDescent="0.2">
      <c r="I316" s="219"/>
    </row>
    <row r="317" spans="9:9" ht="20.100000000000001" customHeight="1" x14ac:dyDescent="0.2">
      <c r="I317" s="219"/>
    </row>
    <row r="318" spans="9:9" ht="20.100000000000001" customHeight="1" x14ac:dyDescent="0.2">
      <c r="I318" s="219"/>
    </row>
    <row r="319" spans="9:9" ht="20.100000000000001" customHeight="1" x14ac:dyDescent="0.2">
      <c r="I319" s="219"/>
    </row>
    <row r="320" spans="9:9" ht="20.100000000000001" customHeight="1" x14ac:dyDescent="0.2">
      <c r="I320" s="219"/>
    </row>
    <row r="321" spans="9:9" ht="20.100000000000001" customHeight="1" x14ac:dyDescent="0.2">
      <c r="I321" s="219"/>
    </row>
    <row r="322" spans="9:9" ht="20.100000000000001" customHeight="1" x14ac:dyDescent="0.2">
      <c r="I322" s="219"/>
    </row>
    <row r="323" spans="9:9" ht="20.100000000000001" customHeight="1" x14ac:dyDescent="0.2">
      <c r="I323" s="219"/>
    </row>
    <row r="324" spans="9:9" ht="20.100000000000001" customHeight="1" x14ac:dyDescent="0.2">
      <c r="I324" s="219"/>
    </row>
    <row r="325" spans="9:9" ht="20.100000000000001" customHeight="1" x14ac:dyDescent="0.2">
      <c r="I325" s="219"/>
    </row>
    <row r="326" spans="9:9" ht="20.100000000000001" customHeight="1" x14ac:dyDescent="0.2">
      <c r="I326" s="219"/>
    </row>
    <row r="327" spans="9:9" ht="20.100000000000001" customHeight="1" x14ac:dyDescent="0.2">
      <c r="I327" s="219"/>
    </row>
    <row r="328" spans="9:9" ht="20.100000000000001" customHeight="1" x14ac:dyDescent="0.2">
      <c r="I328" s="219"/>
    </row>
    <row r="329" spans="9:9" ht="20.100000000000001" customHeight="1" x14ac:dyDescent="0.2">
      <c r="I329" s="219"/>
    </row>
    <row r="330" spans="9:9" ht="20.100000000000001" customHeight="1" x14ac:dyDescent="0.2">
      <c r="I330" s="219"/>
    </row>
    <row r="331" spans="9:9" ht="20.100000000000001" customHeight="1" x14ac:dyDescent="0.2">
      <c r="I331" s="219"/>
    </row>
    <row r="332" spans="9:9" ht="20.100000000000001" customHeight="1" x14ac:dyDescent="0.2">
      <c r="I332" s="219"/>
    </row>
    <row r="333" spans="9:9" ht="20.100000000000001" customHeight="1" x14ac:dyDescent="0.2">
      <c r="I333" s="219"/>
    </row>
    <row r="334" spans="9:9" ht="20.100000000000001" customHeight="1" x14ac:dyDescent="0.2">
      <c r="I334" s="219"/>
    </row>
    <row r="335" spans="9:9" ht="20.100000000000001" customHeight="1" x14ac:dyDescent="0.2">
      <c r="I335" s="219"/>
    </row>
    <row r="336" spans="9:9" ht="20.100000000000001" customHeight="1" x14ac:dyDescent="0.2">
      <c r="I336" s="219"/>
    </row>
    <row r="337" spans="2:9" ht="20.100000000000001" customHeight="1" x14ac:dyDescent="0.2">
      <c r="I337" s="219"/>
    </row>
    <row r="338" spans="2:9" ht="20.100000000000001" customHeight="1" x14ac:dyDescent="0.2">
      <c r="I338" s="219"/>
    </row>
    <row r="339" spans="2:9" ht="20.100000000000001" customHeight="1" x14ac:dyDescent="0.2">
      <c r="I339" s="219"/>
    </row>
    <row r="340" spans="2:9" ht="20.100000000000001" customHeight="1" x14ac:dyDescent="0.2">
      <c r="I340" s="219"/>
    </row>
    <row r="341" spans="2:9" ht="20.100000000000001" customHeight="1" x14ac:dyDescent="0.2">
      <c r="I341" s="219"/>
    </row>
    <row r="342" spans="2:9" ht="20.100000000000001" customHeight="1" x14ac:dyDescent="0.2">
      <c r="I342" s="219"/>
    </row>
    <row r="343" spans="2:9" ht="20.100000000000001" customHeight="1" x14ac:dyDescent="0.2">
      <c r="B343" s="127">
        <v>5</v>
      </c>
      <c r="I343" s="219"/>
    </row>
    <row r="344" spans="2:9" ht="20.100000000000001" customHeight="1" x14ac:dyDescent="0.2">
      <c r="I344" s="219"/>
    </row>
    <row r="345" spans="2:9" ht="20.100000000000001" customHeight="1" x14ac:dyDescent="0.2">
      <c r="I345" s="219"/>
    </row>
    <row r="346" spans="2:9" ht="20.100000000000001" customHeight="1" x14ac:dyDescent="0.2">
      <c r="I346" s="219"/>
    </row>
    <row r="347" spans="2:9" ht="20.100000000000001" customHeight="1" x14ac:dyDescent="0.2">
      <c r="I347" s="219"/>
    </row>
    <row r="348" spans="2:9" ht="20.100000000000001" customHeight="1" x14ac:dyDescent="0.2">
      <c r="I348" s="219"/>
    </row>
    <row r="349" spans="2:9" ht="20.100000000000001" customHeight="1" x14ac:dyDescent="0.2">
      <c r="I349" s="219"/>
    </row>
    <row r="350" spans="2:9" ht="20.100000000000001" customHeight="1" x14ac:dyDescent="0.2">
      <c r="I350" s="219"/>
    </row>
    <row r="351" spans="2:9" ht="20.100000000000001" customHeight="1" x14ac:dyDescent="0.2">
      <c r="I351" s="219"/>
    </row>
    <row r="352" spans="2:9" ht="20.100000000000001" customHeight="1" x14ac:dyDescent="0.2">
      <c r="I352" s="219"/>
    </row>
    <row r="353" spans="9:9" ht="20.100000000000001" customHeight="1" x14ac:dyDescent="0.2">
      <c r="I353" s="219"/>
    </row>
    <row r="354" spans="9:9" ht="20.100000000000001" customHeight="1" x14ac:dyDescent="0.2">
      <c r="I354" s="219"/>
    </row>
    <row r="355" spans="9:9" ht="20.100000000000001" customHeight="1" x14ac:dyDescent="0.2">
      <c r="I355" s="219"/>
    </row>
    <row r="356" spans="9:9" ht="20.100000000000001" customHeight="1" x14ac:dyDescent="0.2">
      <c r="I356" s="219"/>
    </row>
    <row r="357" spans="9:9" ht="20.100000000000001" customHeight="1" x14ac:dyDescent="0.2">
      <c r="I357" s="219"/>
    </row>
    <row r="358" spans="9:9" ht="20.100000000000001" customHeight="1" x14ac:dyDescent="0.2">
      <c r="I358" s="219"/>
    </row>
    <row r="359" spans="9:9" ht="20.100000000000001" customHeight="1" x14ac:dyDescent="0.2">
      <c r="I359" s="219"/>
    </row>
    <row r="360" spans="9:9" ht="20.100000000000001" customHeight="1" x14ac:dyDescent="0.2">
      <c r="I360" s="219"/>
    </row>
    <row r="361" spans="9:9" ht="20.100000000000001" customHeight="1" x14ac:dyDescent="0.2">
      <c r="I361" s="219"/>
    </row>
    <row r="362" spans="9:9" ht="20.100000000000001" customHeight="1" x14ac:dyDescent="0.2">
      <c r="I362" s="219"/>
    </row>
    <row r="363" spans="9:9" ht="20.100000000000001" customHeight="1" x14ac:dyDescent="0.2">
      <c r="I363" s="219"/>
    </row>
    <row r="364" spans="9:9" ht="20.100000000000001" customHeight="1" x14ac:dyDescent="0.2">
      <c r="I364" s="219"/>
    </row>
    <row r="365" spans="9:9" ht="20.100000000000001" customHeight="1" x14ac:dyDescent="0.2">
      <c r="I365" s="219"/>
    </row>
    <row r="366" spans="9:9" ht="20.100000000000001" customHeight="1" x14ac:dyDescent="0.2">
      <c r="I366" s="219"/>
    </row>
    <row r="367" spans="9:9" ht="20.100000000000001" customHeight="1" x14ac:dyDescent="0.2">
      <c r="I367" s="219"/>
    </row>
    <row r="368" spans="9:9" ht="20.100000000000001" customHeight="1" x14ac:dyDescent="0.2">
      <c r="I368" s="219"/>
    </row>
    <row r="369" spans="9:9" ht="20.100000000000001" customHeight="1" x14ac:dyDescent="0.2">
      <c r="I369" s="219"/>
    </row>
    <row r="370" spans="9:9" ht="20.100000000000001" customHeight="1" x14ac:dyDescent="0.2">
      <c r="I370" s="219"/>
    </row>
    <row r="371" spans="9:9" ht="20.100000000000001" customHeight="1" x14ac:dyDescent="0.2">
      <c r="I371" s="219"/>
    </row>
    <row r="372" spans="9:9" ht="20.100000000000001" customHeight="1" x14ac:dyDescent="0.2">
      <c r="I372" s="219"/>
    </row>
    <row r="373" spans="9:9" ht="20.100000000000001" customHeight="1" x14ac:dyDescent="0.2">
      <c r="I373" s="219"/>
    </row>
    <row r="374" spans="9:9" ht="20.100000000000001" customHeight="1" x14ac:dyDescent="0.2">
      <c r="I374" s="219"/>
    </row>
    <row r="375" spans="9:9" ht="20.100000000000001" customHeight="1" x14ac:dyDescent="0.2">
      <c r="I375" s="219"/>
    </row>
    <row r="376" spans="9:9" ht="20.100000000000001" customHeight="1" x14ac:dyDescent="0.2">
      <c r="I376" s="219"/>
    </row>
    <row r="377" spans="9:9" ht="20.100000000000001" customHeight="1" x14ac:dyDescent="0.2">
      <c r="I377" s="219"/>
    </row>
    <row r="378" spans="9:9" ht="20.100000000000001" customHeight="1" x14ac:dyDescent="0.2">
      <c r="I378" s="219"/>
    </row>
    <row r="379" spans="9:9" ht="20.100000000000001" customHeight="1" x14ac:dyDescent="0.2">
      <c r="I379" s="219"/>
    </row>
    <row r="380" spans="9:9" ht="20.100000000000001" customHeight="1" x14ac:dyDescent="0.2">
      <c r="I380" s="219"/>
    </row>
    <row r="381" spans="9:9" ht="20.100000000000001" customHeight="1" x14ac:dyDescent="0.2">
      <c r="I381" s="219"/>
    </row>
    <row r="382" spans="9:9" ht="20.100000000000001" customHeight="1" x14ac:dyDescent="0.2">
      <c r="I382" s="219"/>
    </row>
    <row r="383" spans="9:9" ht="20.100000000000001" customHeight="1" x14ac:dyDescent="0.2">
      <c r="I383" s="219"/>
    </row>
    <row r="384" spans="9:9" ht="20.100000000000001" customHeight="1" x14ac:dyDescent="0.2">
      <c r="I384" s="219"/>
    </row>
    <row r="385" spans="2:9" ht="20.100000000000001" customHeight="1" x14ac:dyDescent="0.2">
      <c r="I385" s="219"/>
    </row>
    <row r="386" spans="2:9" ht="20.100000000000001" customHeight="1" x14ac:dyDescent="0.2">
      <c r="I386" s="219"/>
    </row>
    <row r="387" spans="2:9" ht="20.100000000000001" customHeight="1" x14ac:dyDescent="0.2">
      <c r="I387" s="219"/>
    </row>
    <row r="388" spans="2:9" ht="20.100000000000001" customHeight="1" x14ac:dyDescent="0.2">
      <c r="I388" s="219"/>
    </row>
    <row r="389" spans="2:9" ht="20.100000000000001" customHeight="1" x14ac:dyDescent="0.2">
      <c r="I389" s="219"/>
    </row>
    <row r="390" spans="2:9" ht="20.100000000000001" customHeight="1" x14ac:dyDescent="0.2">
      <c r="I390" s="219"/>
    </row>
    <row r="391" spans="2:9" ht="20.100000000000001" customHeight="1" x14ac:dyDescent="0.2">
      <c r="I391" s="219"/>
    </row>
    <row r="392" spans="2:9" ht="20.100000000000001" customHeight="1" x14ac:dyDescent="0.2">
      <c r="I392" s="219"/>
    </row>
    <row r="393" spans="2:9" ht="20.100000000000001" customHeight="1" x14ac:dyDescent="0.2">
      <c r="B393" s="127">
        <v>5</v>
      </c>
    </row>
    <row r="443" spans="2:2" ht="20.100000000000001" customHeight="1" x14ac:dyDescent="0.2">
      <c r="B443" s="127">
        <v>5</v>
      </c>
    </row>
    <row r="493" spans="2:2" ht="20.100000000000001" customHeight="1" x14ac:dyDescent="0.2">
      <c r="B493" s="127">
        <v>5</v>
      </c>
    </row>
    <row r="543" spans="2:2" ht="20.100000000000001" customHeight="1" x14ac:dyDescent="0.2">
      <c r="B543" s="127">
        <v>5</v>
      </c>
    </row>
    <row r="593" spans="2:2" ht="20.100000000000001" customHeight="1" x14ac:dyDescent="0.2">
      <c r="B593" s="127">
        <v>5</v>
      </c>
    </row>
    <row r="643" spans="2:2" ht="20.100000000000001" customHeight="1" x14ac:dyDescent="0.2">
      <c r="B643" s="127">
        <v>5</v>
      </c>
    </row>
    <row r="693" spans="2:2" ht="20.100000000000001" customHeight="1" x14ac:dyDescent="0.2">
      <c r="B693" s="127">
        <v>5</v>
      </c>
    </row>
    <row r="743" spans="2:2" ht="20.100000000000001" customHeight="1" x14ac:dyDescent="0.2">
      <c r="B743" s="127">
        <v>5</v>
      </c>
    </row>
    <row r="793" spans="2:2" ht="20.100000000000001" customHeight="1" x14ac:dyDescent="0.2">
      <c r="B793" s="127">
        <v>5</v>
      </c>
    </row>
    <row r="843" spans="2:2" ht="20.100000000000001" customHeight="1" x14ac:dyDescent="0.2">
      <c r="B843" s="127">
        <v>5</v>
      </c>
    </row>
    <row r="893" spans="2:2" ht="20.100000000000001" customHeight="1" x14ac:dyDescent="0.2">
      <c r="B893" s="127">
        <v>5</v>
      </c>
    </row>
    <row r="894" spans="2:2" ht="20.100000000000001" customHeight="1" x14ac:dyDescent="0.2">
      <c r="B894" s="127" t="e">
        <f>Datos!#REF!</f>
        <v>#REF!</v>
      </c>
    </row>
    <row r="943" spans="2:2" ht="20.100000000000001" customHeight="1" x14ac:dyDescent="0.2">
      <c r="B943" s="127">
        <v>5</v>
      </c>
    </row>
    <row r="944" spans="2:2" ht="20.100000000000001" customHeight="1" x14ac:dyDescent="0.2">
      <c r="B944" s="127" t="e">
        <f>Datos!#REF!</f>
        <v>#REF!</v>
      </c>
    </row>
    <row r="993" spans="2:2" ht="20.100000000000001" customHeight="1" x14ac:dyDescent="0.2">
      <c r="B993" s="127">
        <v>5</v>
      </c>
    </row>
    <row r="994" spans="2:2" ht="20.100000000000001" customHeight="1" x14ac:dyDescent="0.2">
      <c r="B994" s="127" t="e">
        <f>Datos!#REF!</f>
        <v>#REF!</v>
      </c>
    </row>
    <row r="1043" spans="2:2" ht="20.100000000000001" customHeight="1" x14ac:dyDescent="0.2">
      <c r="B1043" s="127">
        <v>5</v>
      </c>
    </row>
    <row r="1044" spans="2:2" ht="20.100000000000001" customHeight="1" x14ac:dyDescent="0.2">
      <c r="B1044" s="127" t="e">
        <f>Datos!#REF!</f>
        <v>#REF!</v>
      </c>
    </row>
    <row r="1094" spans="2:2" ht="20.100000000000001" customHeight="1" x14ac:dyDescent="0.2">
      <c r="B1094" s="127" t="e">
        <f>Datos!#REF!</f>
        <v>#REF!</v>
      </c>
    </row>
    <row r="1143" spans="2:2" ht="20.100000000000001" customHeight="1" x14ac:dyDescent="0.2">
      <c r="B1143" s="127">
        <v>7</v>
      </c>
    </row>
    <row r="1144" spans="2:2" ht="20.100000000000001" customHeight="1" x14ac:dyDescent="0.2">
      <c r="B1144" s="127" t="e">
        <f>Datos!#REF!</f>
        <v>#REF!</v>
      </c>
    </row>
    <row r="1194" spans="2:2" ht="20.100000000000001" customHeight="1" x14ac:dyDescent="0.2">
      <c r="B1194" s="127" t="e">
        <f>Datos!#REF!</f>
        <v>#REF!</v>
      </c>
    </row>
    <row r="1243" spans="2:2" ht="20.100000000000001" customHeight="1" x14ac:dyDescent="0.2">
      <c r="B1243" s="127">
        <v>8</v>
      </c>
    </row>
    <row r="1244" spans="2:2" ht="20.100000000000001" customHeight="1" x14ac:dyDescent="0.2">
      <c r="B1244" s="127" t="e">
        <f>Datos!#REF!</f>
        <v>#REF!</v>
      </c>
    </row>
    <row r="1293" spans="2:2" ht="20.100000000000001" customHeight="1" x14ac:dyDescent="0.2">
      <c r="B1293" s="127">
        <v>8</v>
      </c>
    </row>
    <row r="1294" spans="2:2" ht="20.100000000000001" customHeight="1" x14ac:dyDescent="0.2">
      <c r="B1294" s="127" t="e">
        <f>Datos!#REF!</f>
        <v>#REF!</v>
      </c>
    </row>
    <row r="1343" spans="2:2" ht="20.100000000000001" customHeight="1" x14ac:dyDescent="0.2">
      <c r="B1343" s="127">
        <v>8</v>
      </c>
    </row>
    <row r="1344" spans="2:2" ht="20.100000000000001" customHeight="1" x14ac:dyDescent="0.2">
      <c r="B1344" s="127" t="e">
        <f>Datos!#REF!</f>
        <v>#REF!</v>
      </c>
    </row>
    <row r="1393" spans="2:2" ht="20.100000000000001" customHeight="1" x14ac:dyDescent="0.2">
      <c r="B1393" s="127">
        <v>8</v>
      </c>
    </row>
    <row r="1394" spans="2:2" ht="20.100000000000001" customHeight="1" x14ac:dyDescent="0.2">
      <c r="B1394" s="127" t="e">
        <f>Datos!#REF!</f>
        <v>#REF!</v>
      </c>
    </row>
    <row r="1443" spans="2:2" ht="20.100000000000001" customHeight="1" x14ac:dyDescent="0.2">
      <c r="B1443" s="127">
        <v>8</v>
      </c>
    </row>
    <row r="1444" spans="2:2" ht="20.100000000000001" customHeight="1" x14ac:dyDescent="0.2">
      <c r="B1444" s="127" t="e">
        <f>Datos!#REF!</f>
        <v>#REF!</v>
      </c>
    </row>
    <row r="1494" spans="2:2" ht="20.100000000000001" customHeight="1" x14ac:dyDescent="0.2">
      <c r="B1494" s="127" t="e">
        <f>Datos!#REF!</f>
        <v>#REF!</v>
      </c>
    </row>
    <row r="1544" spans="2:2" ht="20.100000000000001" customHeight="1" x14ac:dyDescent="0.2">
      <c r="B1544" s="127" t="e">
        <f>Datos!#REF!</f>
        <v>#REF!</v>
      </c>
    </row>
    <row r="1594" spans="2:2" ht="20.100000000000001" customHeight="1" x14ac:dyDescent="0.2">
      <c r="B1594" s="127" t="e">
        <f>Datos!#REF!</f>
        <v>#REF!</v>
      </c>
    </row>
    <row r="1643" spans="2:2" ht="20.100000000000001" customHeight="1" x14ac:dyDescent="0.2">
      <c r="B1643" s="127">
        <v>12</v>
      </c>
    </row>
    <row r="1644" spans="2:2" ht="20.100000000000001" customHeight="1" x14ac:dyDescent="0.2">
      <c r="B1644" s="127" t="e">
        <f>Datos!#REF!</f>
        <v>#REF!</v>
      </c>
    </row>
    <row r="1693" spans="2:2" ht="20.100000000000001" customHeight="1" x14ac:dyDescent="0.2">
      <c r="B1693" s="127">
        <v>12</v>
      </c>
    </row>
    <row r="1694" spans="2:2" ht="20.100000000000001" customHeight="1" x14ac:dyDescent="0.2">
      <c r="B1694" s="127" t="e">
        <f>Datos!#REF!</f>
        <v>#REF!</v>
      </c>
    </row>
    <row r="1743" spans="2:2" ht="20.100000000000001" customHeight="1" x14ac:dyDescent="0.2">
      <c r="B1743" s="127">
        <v>12</v>
      </c>
    </row>
    <row r="1744" spans="2:2" ht="20.100000000000001" customHeight="1" x14ac:dyDescent="0.2">
      <c r="B1744" s="127" t="e">
        <f>Datos!#REF!</f>
        <v>#REF!</v>
      </c>
    </row>
    <row r="1793" spans="2:2" ht="20.100000000000001" customHeight="1" x14ac:dyDescent="0.2">
      <c r="B1793" s="127">
        <v>12</v>
      </c>
    </row>
    <row r="1794" spans="2:2" ht="20.100000000000001" customHeight="1" x14ac:dyDescent="0.2">
      <c r="B1794" s="127" t="e">
        <f>Datos!#REF!</f>
        <v>#REF!</v>
      </c>
    </row>
    <row r="1843" spans="2:2" ht="20.100000000000001" customHeight="1" x14ac:dyDescent="0.2">
      <c r="B1843" s="127">
        <v>12</v>
      </c>
    </row>
    <row r="1844" spans="2:2" ht="20.100000000000001" customHeight="1" x14ac:dyDescent="0.2">
      <c r="B1844" s="127" t="e">
        <f>Datos!#REF!</f>
        <v>#REF!</v>
      </c>
    </row>
    <row r="1893" spans="2:2" ht="20.100000000000001" customHeight="1" x14ac:dyDescent="0.2">
      <c r="B1893" s="127">
        <v>13</v>
      </c>
    </row>
    <row r="1894" spans="2:2" ht="20.100000000000001" customHeight="1" x14ac:dyDescent="0.2">
      <c r="B1894" s="127" t="e">
        <f>Datos!#REF!</f>
        <v>#REF!</v>
      </c>
    </row>
    <row r="1943" spans="2:2" ht="20.100000000000001" customHeight="1" x14ac:dyDescent="0.2">
      <c r="B1943" s="127">
        <v>13</v>
      </c>
    </row>
    <row r="1944" spans="2:2" ht="20.100000000000001" customHeight="1" x14ac:dyDescent="0.2">
      <c r="B1944" s="127" t="e">
        <f>Datos!#REF!</f>
        <v>#REF!</v>
      </c>
    </row>
  </sheetData>
  <mergeCells count="10">
    <mergeCell ref="H22:I22"/>
    <mergeCell ref="L22:R23"/>
    <mergeCell ref="A1:D1"/>
    <mergeCell ref="A12:D12"/>
    <mergeCell ref="F22:F23"/>
    <mergeCell ref="A20:D20"/>
    <mergeCell ref="A22:A23"/>
    <mergeCell ref="B22:B23"/>
    <mergeCell ref="C22:C23"/>
    <mergeCell ref="D22:D23"/>
  </mergeCells>
  <phoneticPr fontId="45" type="noConversion"/>
  <conditionalFormatting sqref="C14:C17">
    <cfRule type="expression" dxfId="175" priority="38" stopIfTrue="1">
      <formula>#REF!=1</formula>
    </cfRule>
  </conditionalFormatting>
  <conditionalFormatting sqref="A43:A48">
    <cfRule type="expression" dxfId="174" priority="39" stopIfTrue="1">
      <formula>#REF!&gt;0</formula>
    </cfRule>
    <cfRule type="expression" dxfId="173" priority="40" stopIfTrue="1">
      <formula>#REF!&gt;0</formula>
    </cfRule>
    <cfRule type="expression" dxfId="172" priority="41" stopIfTrue="1">
      <formula>#REF!&gt;0</formula>
    </cfRule>
  </conditionalFormatting>
  <conditionalFormatting sqref="C14:C17">
    <cfRule type="expression" dxfId="171" priority="46" stopIfTrue="1">
      <formula>#REF!=1</formula>
    </cfRule>
  </conditionalFormatting>
  <conditionalFormatting sqref="B25:B48">
    <cfRule type="expression" dxfId="170" priority="22" stopIfTrue="1">
      <formula>#REF!&gt;0</formula>
    </cfRule>
    <cfRule type="expression" dxfId="169" priority="23" stopIfTrue="1">
      <formula>#REF!&gt;0</formula>
    </cfRule>
    <cfRule type="expression" dxfId="168" priority="24" stopIfTrue="1">
      <formula>#REF!&gt;0</formula>
    </cfRule>
  </conditionalFormatting>
  <conditionalFormatting sqref="A25:A42">
    <cfRule type="expression" dxfId="167" priority="13" stopIfTrue="1">
      <formula>#REF!&gt;0</formula>
    </cfRule>
    <cfRule type="expression" dxfId="166" priority="14" stopIfTrue="1">
      <formula>#REF!&gt;0</formula>
    </cfRule>
    <cfRule type="expression" dxfId="165" priority="15" stopIfTrue="1">
      <formula>#REF!&gt;0</formula>
    </cfRule>
  </conditionalFormatting>
  <conditionalFormatting sqref="H38">
    <cfRule type="expression" dxfId="164" priority="1" stopIfTrue="1">
      <formula>#REF!&gt;0</formula>
    </cfRule>
    <cfRule type="expression" dxfId="163" priority="2" stopIfTrue="1">
      <formula>#REF!&gt;0</formula>
    </cfRule>
    <cfRule type="expression" dxfId="162"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Códigos'!$G:$G</xm:f>
          </x14:formula1>
          <xm:sqref>F25:F48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3" tint="0.59999389629810485"/>
    <pageSetUpPr fitToPage="1"/>
  </sheetPr>
  <dimension ref="A1:I2189"/>
  <sheetViews>
    <sheetView showGridLines="0" showZeros="0" tabSelected="1" view="pageBreakPreview" zoomScale="90" zoomScaleNormal="90" zoomScaleSheetLayoutView="90" workbookViewId="0">
      <selection activeCell="G21" sqref="G21"/>
    </sheetView>
  </sheetViews>
  <sheetFormatPr baseColWidth="10" defaultColWidth="11.42578125" defaultRowHeight="12.75" x14ac:dyDescent="0.2"/>
  <cols>
    <col min="1" max="1" width="8.7109375" style="231" customWidth="1"/>
    <col min="2" max="3" width="30.7109375" style="231" customWidth="1"/>
    <col min="4" max="4" width="6.7109375" style="231" customWidth="1"/>
    <col min="5" max="5" width="13.5703125" style="231" customWidth="1"/>
    <col min="6" max="7" width="17.7109375" style="231" customWidth="1"/>
    <col min="8" max="8" width="22.7109375" style="231" customWidth="1"/>
    <col min="9" max="9" width="14.7109375" style="231" customWidth="1"/>
    <col min="10" max="16384" width="11.42578125" style="231"/>
  </cols>
  <sheetData>
    <row r="1" spans="1:9" ht="20.100000000000001" customHeight="1" x14ac:dyDescent="0.2">
      <c r="A1" s="230" t="s">
        <v>11</v>
      </c>
      <c r="B1" s="230"/>
      <c r="C1" s="230" t="str">
        <f>Comitente</f>
        <v>DIRECCIÓN PROVINCIAL RED DE GAS</v>
      </c>
      <c r="D1" s="230"/>
      <c r="E1" s="230"/>
      <c r="F1" s="230"/>
      <c r="G1" s="230"/>
      <c r="I1" s="232"/>
    </row>
    <row r="2" spans="1:9" s="181" customFormat="1" ht="20.100000000000001" customHeight="1" x14ac:dyDescent="0.2">
      <c r="A2" s="233" t="s">
        <v>12</v>
      </c>
      <c r="B2" s="233"/>
      <c r="C2" s="230" t="str">
        <f>Obra</f>
        <v>RED DE MEDIA PRESIÓN Barrio Conjunto 1, 2, 3 y 4</v>
      </c>
      <c r="D2" s="234"/>
      <c r="E2" s="234"/>
      <c r="F2" s="234"/>
      <c r="G2" s="234"/>
      <c r="I2" s="234"/>
    </row>
    <row r="3" spans="1:9" s="181" customFormat="1" ht="20.100000000000001" customHeight="1" x14ac:dyDescent="0.2">
      <c r="A3" s="233" t="s">
        <v>18</v>
      </c>
      <c r="B3" s="233"/>
      <c r="C3" s="235" t="str">
        <f>Ubicación</f>
        <v>Departamento Rivadavia</v>
      </c>
      <c r="D3" s="235"/>
      <c r="E3" s="235"/>
      <c r="F3" s="235"/>
      <c r="G3" s="235"/>
      <c r="I3" s="235"/>
    </row>
    <row r="4" spans="1:9" s="181" customFormat="1" ht="20.100000000000001" customHeight="1" x14ac:dyDescent="0.2">
      <c r="A4" s="233" t="s">
        <v>1423</v>
      </c>
      <c r="B4" s="236"/>
      <c r="C4" s="237">
        <f>Licitación_N°</f>
        <v>0</v>
      </c>
    </row>
    <row r="5" spans="1:9" s="181" customFormat="1" ht="20.100000000000001" customHeight="1" x14ac:dyDescent="0.2">
      <c r="A5" s="233" t="s">
        <v>38</v>
      </c>
      <c r="B5" s="236"/>
      <c r="C5" s="238">
        <f>Expediente_N°</f>
        <v>0</v>
      </c>
    </row>
    <row r="6" spans="1:9" s="181" customFormat="1" ht="20.100000000000001" customHeight="1" x14ac:dyDescent="0.2">
      <c r="A6" s="233" t="s">
        <v>20</v>
      </c>
      <c r="B6" s="236"/>
      <c r="C6" s="239">
        <f>P_Oficial</f>
        <v>18400000</v>
      </c>
    </row>
    <row r="7" spans="1:9" s="181" customFormat="1" ht="20.100000000000001" customHeight="1" x14ac:dyDescent="0.2">
      <c r="A7" s="233" t="s">
        <v>1118</v>
      </c>
      <c r="B7" s="236"/>
      <c r="C7" s="240">
        <f>Anticipo_Financiero</f>
        <v>0.05</v>
      </c>
    </row>
    <row r="8" spans="1:9" s="181" customFormat="1" ht="20.100000000000001" customHeight="1" x14ac:dyDescent="0.2">
      <c r="A8" s="233" t="s">
        <v>1117</v>
      </c>
      <c r="B8" s="236"/>
      <c r="C8" s="241">
        <f>Fecha_Base</f>
        <v>0</v>
      </c>
    </row>
    <row r="9" spans="1:9" s="181" customFormat="1" ht="20.100000000000001" customHeight="1" x14ac:dyDescent="0.2">
      <c r="A9" s="233" t="s">
        <v>19</v>
      </c>
      <c r="B9" s="236"/>
      <c r="C9" s="242">
        <f>Plazo_Obra</f>
        <v>180</v>
      </c>
    </row>
    <row r="10" spans="1:9" s="181" customFormat="1" ht="20.100000000000001" customHeight="1" x14ac:dyDescent="0.2">
      <c r="A10" s="233" t="s">
        <v>13</v>
      </c>
      <c r="B10" s="236"/>
      <c r="C10" s="233">
        <f>Contratista</f>
        <v>0</v>
      </c>
    </row>
    <row r="11" spans="1:9" s="181" customFormat="1" ht="20.100000000000001" customHeight="1" x14ac:dyDescent="0.2">
      <c r="A11" s="233" t="s">
        <v>49</v>
      </c>
      <c r="B11" s="236"/>
      <c r="C11" s="243">
        <f>Monto_Oferta</f>
        <v>0</v>
      </c>
    </row>
    <row r="12" spans="1:9" ht="20.100000000000001" customHeight="1" x14ac:dyDescent="0.2"/>
    <row r="13" spans="1:9" ht="20.100000000000001" customHeight="1" x14ac:dyDescent="0.2">
      <c r="A13" s="244" t="s">
        <v>48</v>
      </c>
      <c r="B13" s="245"/>
      <c r="C13" s="245"/>
      <c r="D13" s="245"/>
      <c r="E13" s="245"/>
      <c r="F13" s="245"/>
      <c r="G13" s="245"/>
      <c r="H13" s="246"/>
      <c r="I13" s="247"/>
    </row>
    <row r="14" spans="1:9" ht="20.100000000000001" customHeight="1" x14ac:dyDescent="0.2"/>
    <row r="15" spans="1:9" ht="20.100000000000001" customHeight="1" x14ac:dyDescent="0.2">
      <c r="A15" s="375" t="s">
        <v>1119</v>
      </c>
      <c r="B15" s="377" t="s">
        <v>0</v>
      </c>
      <c r="C15" s="378"/>
      <c r="D15" s="375" t="s">
        <v>1</v>
      </c>
      <c r="E15" s="375" t="s">
        <v>2</v>
      </c>
      <c r="F15" s="374" t="s">
        <v>1187</v>
      </c>
      <c r="G15" s="374" t="s">
        <v>1188</v>
      </c>
      <c r="H15" s="374" t="s">
        <v>1166</v>
      </c>
      <c r="I15" s="375" t="s">
        <v>16</v>
      </c>
    </row>
    <row r="16" spans="1:9" ht="20.100000000000001" customHeight="1" x14ac:dyDescent="0.2">
      <c r="A16" s="376"/>
      <c r="B16" s="379"/>
      <c r="C16" s="380"/>
      <c r="D16" s="376"/>
      <c r="E16" s="376"/>
      <c r="F16" s="374"/>
      <c r="G16" s="374"/>
      <c r="H16" s="374"/>
      <c r="I16" s="376"/>
    </row>
    <row r="17" spans="1:9" ht="20.100000000000001" customHeight="1" x14ac:dyDescent="0.2">
      <c r="A17" s="124"/>
      <c r="B17" s="215"/>
      <c r="C17" s="215"/>
      <c r="D17" s="124"/>
      <c r="E17" s="124"/>
      <c r="F17" s="215"/>
      <c r="G17" s="215"/>
      <c r="I17" s="248"/>
    </row>
    <row r="18" spans="1:9" ht="24.95" customHeight="1" x14ac:dyDescent="0.2">
      <c r="A18" s="228">
        <f>Datos!A25</f>
        <v>1</v>
      </c>
      <c r="B18" s="381" t="str">
        <f t="shared" ref="B18:B43" si="0">IFERROR(VLOOKUP(A18,Tabla_Datos,2,FALSE),"")</f>
        <v>TRABAJOS PRELIMINARES</v>
      </c>
      <c r="C18" s="382"/>
      <c r="D18" s="249">
        <f t="shared" ref="D18:D43" si="1">IFERROR(VLOOKUP(A18,Tabla_Datos,3,FALSE),"")</f>
        <v>0</v>
      </c>
      <c r="E18" s="250">
        <f t="shared" ref="E18:E43" si="2">IFERROR(VLOOKUP(A18,Tabla_Datos,4,FALSE),0)</f>
        <v>0</v>
      </c>
      <c r="F18" s="251">
        <f t="shared" ref="F18:F43" si="3">IFERROR(VLOOKUP(A18,Tabla_Analisis_Precio,7,FALSE),0)</f>
        <v>0</v>
      </c>
      <c r="G18" s="206">
        <f t="shared" ref="G18:G43" si="4">ROUND(PrecioUnitario(F18,GG_Porcentaje,Beneficio,Ingresos_Brutos,IVA),2)</f>
        <v>0</v>
      </c>
      <c r="H18" s="206">
        <f>ROUND(E18*G18,2)</f>
        <v>0</v>
      </c>
      <c r="I18" s="252">
        <f t="shared" ref="I18:I43" si="5">IFERROR(H18/Monto_Oferta,0)</f>
        <v>0</v>
      </c>
    </row>
    <row r="19" spans="1:9" ht="24.95" customHeight="1" x14ac:dyDescent="0.2">
      <c r="A19" s="228" t="str">
        <f>Datos!A26</f>
        <v>1.1</v>
      </c>
      <c r="B19" s="383" t="str">
        <f>IFERROR(VLOOKUP(A19,Tabla_Datos,2,FALSE),"")</f>
        <v>Presentación de la Documentación ante la Distribuidora de Gas Cuyana</v>
      </c>
      <c r="C19" s="384"/>
      <c r="D19" s="249" t="str">
        <f>IFERROR(VLOOKUP(A19,Tabla_Datos,3,FALSE),"")</f>
        <v>GL</v>
      </c>
      <c r="E19" s="250">
        <f>IFERROR(VLOOKUP(A19,Tabla_Datos,4,FALSE),0)</f>
        <v>1</v>
      </c>
      <c r="F19" s="251"/>
      <c r="G19" s="206"/>
      <c r="H19" s="206"/>
      <c r="I19" s="252"/>
    </row>
    <row r="20" spans="1:9" ht="24.95" customHeight="1" x14ac:dyDescent="0.2">
      <c r="A20" s="228" t="str">
        <f>Datos!A27</f>
        <v>1.2</v>
      </c>
      <c r="B20" s="383" t="str">
        <f t="shared" si="0"/>
        <v>Aprobación Proyecto Constructivo en Ecogas (Redes de Pe/Ac de Media Presión)</v>
      </c>
      <c r="C20" s="384"/>
      <c r="D20" s="249" t="str">
        <f t="shared" si="1"/>
        <v>GL</v>
      </c>
      <c r="E20" s="250">
        <f>IFERROR(VLOOKUP(A20,Tabla_Datos,4,FALSE),0)</f>
        <v>1</v>
      </c>
      <c r="F20" s="251">
        <f t="shared" si="3"/>
        <v>0</v>
      </c>
      <c r="G20" s="206">
        <f t="shared" si="4"/>
        <v>0</v>
      </c>
      <c r="H20" s="206">
        <f t="shared" ref="H20:H76" si="6">ROUND(E20*G20,2)</f>
        <v>0</v>
      </c>
      <c r="I20" s="252">
        <f t="shared" si="5"/>
        <v>0</v>
      </c>
    </row>
    <row r="21" spans="1:9" ht="24.95" customHeight="1" x14ac:dyDescent="0.2">
      <c r="A21" s="228" t="str">
        <f>Datos!A28</f>
        <v>1.3</v>
      </c>
      <c r="B21" s="383" t="str">
        <f t="shared" si="0"/>
        <v xml:space="preserve">Cartel de Obra </v>
      </c>
      <c r="C21" s="384"/>
      <c r="D21" s="249" t="str">
        <f t="shared" si="1"/>
        <v>GL</v>
      </c>
      <c r="E21" s="250">
        <f t="shared" si="2"/>
        <v>1</v>
      </c>
      <c r="F21" s="251">
        <f t="shared" si="3"/>
        <v>0</v>
      </c>
      <c r="G21" s="206">
        <f t="shared" si="4"/>
        <v>0</v>
      </c>
      <c r="H21" s="206">
        <f t="shared" si="6"/>
        <v>0</v>
      </c>
      <c r="I21" s="252">
        <f t="shared" si="5"/>
        <v>0</v>
      </c>
    </row>
    <row r="22" spans="1:9" ht="24.95" customHeight="1" x14ac:dyDescent="0.2">
      <c r="A22" s="228">
        <f>Datos!A29</f>
        <v>2</v>
      </c>
      <c r="B22" s="381" t="str">
        <f t="shared" si="0"/>
        <v>CAÑERÍAS</v>
      </c>
      <c r="C22" s="382"/>
      <c r="D22" s="249">
        <f t="shared" si="1"/>
        <v>0</v>
      </c>
      <c r="E22" s="250">
        <f t="shared" si="2"/>
        <v>0</v>
      </c>
      <c r="F22" s="251">
        <f t="shared" si="3"/>
        <v>0</v>
      </c>
      <c r="G22" s="206">
        <f t="shared" si="4"/>
        <v>0</v>
      </c>
      <c r="H22" s="206">
        <f t="shared" si="6"/>
        <v>0</v>
      </c>
      <c r="I22" s="252">
        <f t="shared" si="5"/>
        <v>0</v>
      </c>
    </row>
    <row r="23" spans="1:9" ht="24.95" customHeight="1" x14ac:dyDescent="0.2">
      <c r="A23" s="228" t="str">
        <f>Datos!A30</f>
        <v>2.1</v>
      </c>
      <c r="B23" s="383" t="str">
        <f t="shared" si="0"/>
        <v xml:space="preserve">Provision y Colocación de  Caño PE p/red de media presion 50 mm diam. </v>
      </c>
      <c r="C23" s="384"/>
      <c r="D23" s="249" t="str">
        <f t="shared" si="1"/>
        <v>m</v>
      </c>
      <c r="E23" s="250">
        <f t="shared" si="2"/>
        <v>2395.9299999999998</v>
      </c>
      <c r="F23" s="251">
        <f t="shared" si="3"/>
        <v>0</v>
      </c>
      <c r="G23" s="206">
        <f t="shared" si="4"/>
        <v>0</v>
      </c>
      <c r="H23" s="206">
        <f t="shared" si="6"/>
        <v>0</v>
      </c>
      <c r="I23" s="252">
        <f t="shared" si="5"/>
        <v>0</v>
      </c>
    </row>
    <row r="24" spans="1:9" ht="24.95" customHeight="1" x14ac:dyDescent="0.2">
      <c r="A24" s="228" t="str">
        <f>Datos!A31</f>
        <v>2.2</v>
      </c>
      <c r="B24" s="383" t="str">
        <f t="shared" si="0"/>
        <v xml:space="preserve">Provision y Colocación de Caño PE p/red de media presion 63 mm diam. </v>
      </c>
      <c r="C24" s="384"/>
      <c r="D24" s="249" t="str">
        <f t="shared" si="1"/>
        <v>m</v>
      </c>
      <c r="E24" s="250">
        <f t="shared" si="2"/>
        <v>303.5</v>
      </c>
      <c r="F24" s="251">
        <f t="shared" si="3"/>
        <v>0</v>
      </c>
      <c r="G24" s="206">
        <f t="shared" si="4"/>
        <v>0</v>
      </c>
      <c r="H24" s="206">
        <f t="shared" si="6"/>
        <v>0</v>
      </c>
      <c r="I24" s="252">
        <f t="shared" si="5"/>
        <v>0</v>
      </c>
    </row>
    <row r="25" spans="1:9" ht="24.95" customHeight="1" x14ac:dyDescent="0.2">
      <c r="A25" s="228" t="str">
        <f>Datos!A32</f>
        <v>2.3</v>
      </c>
      <c r="B25" s="383" t="str">
        <f t="shared" si="0"/>
        <v xml:space="preserve">Provision y Colocación de Caño PE p/red de media presion 90 mm diam. </v>
      </c>
      <c r="C25" s="384"/>
      <c r="D25" s="249" t="str">
        <f t="shared" si="1"/>
        <v>m</v>
      </c>
      <c r="E25" s="250">
        <f t="shared" si="2"/>
        <v>161.4</v>
      </c>
      <c r="F25" s="251">
        <f t="shared" si="3"/>
        <v>0</v>
      </c>
      <c r="G25" s="206">
        <f t="shared" si="4"/>
        <v>0</v>
      </c>
      <c r="H25" s="206">
        <f t="shared" si="6"/>
        <v>0</v>
      </c>
      <c r="I25" s="252">
        <f t="shared" si="5"/>
        <v>0</v>
      </c>
    </row>
    <row r="26" spans="1:9" ht="24.95" customHeight="1" x14ac:dyDescent="0.2">
      <c r="A26" s="228" t="str">
        <f>Datos!A34</f>
        <v>2.5</v>
      </c>
      <c r="B26" s="383" t="str">
        <f t="shared" si="0"/>
        <v xml:space="preserve">Provisión y Colocación de Accesorios PE  (125, 90, 63, 50) </v>
      </c>
      <c r="C26" s="384"/>
      <c r="D26" s="249" t="str">
        <f t="shared" si="1"/>
        <v>GL</v>
      </c>
      <c r="E26" s="250">
        <f t="shared" si="2"/>
        <v>1</v>
      </c>
      <c r="F26" s="251">
        <f t="shared" si="3"/>
        <v>0</v>
      </c>
      <c r="G26" s="206">
        <f t="shared" si="4"/>
        <v>0</v>
      </c>
      <c r="H26" s="206">
        <f t="shared" si="6"/>
        <v>0</v>
      </c>
      <c r="I26" s="252">
        <f t="shared" si="5"/>
        <v>0</v>
      </c>
    </row>
    <row r="27" spans="1:9" ht="24.95" customHeight="1" x14ac:dyDescent="0.2">
      <c r="A27" s="228" t="str">
        <f>Datos!A35</f>
        <v>2.6</v>
      </c>
      <c r="B27" s="383" t="str">
        <f t="shared" si="0"/>
        <v>Provisión y Colocación de Malla de advertencia 15 cm</v>
      </c>
      <c r="C27" s="384"/>
      <c r="D27" s="249" t="str">
        <f t="shared" si="1"/>
        <v>m</v>
      </c>
      <c r="E27" s="250">
        <f t="shared" si="2"/>
        <v>2860.83</v>
      </c>
      <c r="F27" s="251">
        <f t="shared" si="3"/>
        <v>0</v>
      </c>
      <c r="G27" s="206">
        <f t="shared" si="4"/>
        <v>0</v>
      </c>
      <c r="H27" s="206">
        <f t="shared" si="6"/>
        <v>0</v>
      </c>
      <c r="I27" s="252">
        <f t="shared" si="5"/>
        <v>0</v>
      </c>
    </row>
    <row r="28" spans="1:9" ht="24.95" customHeight="1" x14ac:dyDescent="0.2">
      <c r="A28" s="228" t="str">
        <f>Datos!A36</f>
        <v>2.7</v>
      </c>
      <c r="B28" s="383" t="str">
        <f t="shared" si="0"/>
        <v>Provisión y Colocación de Malla de advertencia 30 cm</v>
      </c>
      <c r="C28" s="384"/>
      <c r="D28" s="249" t="str">
        <f t="shared" si="1"/>
        <v>m</v>
      </c>
      <c r="E28" s="250">
        <f t="shared" si="2"/>
        <v>1594.95</v>
      </c>
      <c r="F28" s="251">
        <f t="shared" si="3"/>
        <v>0</v>
      </c>
      <c r="G28" s="206">
        <f t="shared" si="4"/>
        <v>0</v>
      </c>
      <c r="H28" s="206">
        <f t="shared" si="6"/>
        <v>0</v>
      </c>
      <c r="I28" s="252">
        <f t="shared" si="5"/>
        <v>0</v>
      </c>
    </row>
    <row r="29" spans="1:9" ht="24.95" customHeight="1" x14ac:dyDescent="0.2">
      <c r="A29" s="228" t="str">
        <f>Datos!A37</f>
        <v>2.8</v>
      </c>
      <c r="B29" s="383" t="str">
        <f t="shared" si="0"/>
        <v>Excavación de zanja para la instalación de cañeria PE -Red Media Presión</v>
      </c>
      <c r="C29" s="384"/>
      <c r="D29" s="249" t="str">
        <f t="shared" si="1"/>
        <v>m</v>
      </c>
      <c r="E29" s="250">
        <f t="shared" si="2"/>
        <v>4455.78</v>
      </c>
      <c r="F29" s="251">
        <f t="shared" si="3"/>
        <v>0</v>
      </c>
      <c r="G29" s="206">
        <f t="shared" si="4"/>
        <v>0</v>
      </c>
      <c r="H29" s="206">
        <f t="shared" si="6"/>
        <v>0</v>
      </c>
      <c r="I29" s="252">
        <f t="shared" si="5"/>
        <v>0</v>
      </c>
    </row>
    <row r="30" spans="1:9" ht="24.95" customHeight="1" x14ac:dyDescent="0.2">
      <c r="A30" s="228" t="str">
        <f>Datos!A38</f>
        <v>2.9</v>
      </c>
      <c r="B30" s="383" t="str">
        <f t="shared" si="0"/>
        <v>Provisión e Instalación de Servicios Integrales Domiciliarios</v>
      </c>
      <c r="C30" s="384"/>
      <c r="D30" s="249" t="str">
        <f t="shared" si="1"/>
        <v>un</v>
      </c>
      <c r="E30" s="250">
        <f t="shared" si="2"/>
        <v>148</v>
      </c>
      <c r="F30" s="251">
        <f t="shared" si="3"/>
        <v>0</v>
      </c>
      <c r="G30" s="206">
        <f t="shared" si="4"/>
        <v>0</v>
      </c>
      <c r="H30" s="206">
        <f t="shared" si="6"/>
        <v>0</v>
      </c>
      <c r="I30" s="252">
        <f t="shared" si="5"/>
        <v>0</v>
      </c>
    </row>
    <row r="31" spans="1:9" ht="24.95" customHeight="1" x14ac:dyDescent="0.2">
      <c r="A31" s="228" t="str">
        <f>Datos!A39</f>
        <v>2.10</v>
      </c>
      <c r="B31" s="383" t="str">
        <f t="shared" si="0"/>
        <v>Tapado  y Compactación de zanja cañeria PE Red media presión</v>
      </c>
      <c r="C31" s="384"/>
      <c r="D31" s="249" t="str">
        <f t="shared" si="1"/>
        <v>m</v>
      </c>
      <c r="E31" s="250">
        <f t="shared" si="2"/>
        <v>4455.78</v>
      </c>
      <c r="F31" s="251">
        <f t="shared" si="3"/>
        <v>0</v>
      </c>
      <c r="G31" s="206">
        <f t="shared" si="4"/>
        <v>0</v>
      </c>
      <c r="H31" s="206">
        <f t="shared" si="6"/>
        <v>0</v>
      </c>
      <c r="I31" s="252">
        <f t="shared" si="5"/>
        <v>0</v>
      </c>
    </row>
    <row r="32" spans="1:9" ht="24.95" customHeight="1" x14ac:dyDescent="0.2">
      <c r="A32" s="228" t="str">
        <f>Datos!A40</f>
        <v>2.11</v>
      </c>
      <c r="B32" s="383" t="str">
        <f>IFERROR(VLOOKUP(A32,Tabla_Datos,2,FALSE),"")</f>
        <v>Rotura de calle de hormigon /  asfalto / veredas</v>
      </c>
      <c r="C32" s="384"/>
      <c r="D32" s="249" t="str">
        <f>IFERROR(VLOOKUP(A32,Tabla_Datos,3,FALSE),"")</f>
        <v>m</v>
      </c>
      <c r="E32" s="250">
        <f>IFERROR(VLOOKUP(A32,Tabla_Datos,4,FALSE),0)</f>
        <v>4455.78</v>
      </c>
      <c r="F32" s="251"/>
      <c r="G32" s="206"/>
      <c r="H32" s="206"/>
      <c r="I32" s="252"/>
    </row>
    <row r="33" spans="1:9" ht="24.95" customHeight="1" x14ac:dyDescent="0.2">
      <c r="A33" s="228" t="str">
        <f>Datos!A41</f>
        <v>2.12</v>
      </c>
      <c r="B33" s="383" t="str">
        <f t="shared" si="0"/>
        <v>Reparacion de calle de hormigon / asfalto / veredas</v>
      </c>
      <c r="C33" s="384"/>
      <c r="D33" s="249" t="str">
        <f t="shared" si="1"/>
        <v>m</v>
      </c>
      <c r="E33" s="250">
        <f t="shared" si="2"/>
        <v>4455.78</v>
      </c>
      <c r="F33" s="251">
        <f t="shared" si="3"/>
        <v>0</v>
      </c>
      <c r="G33" s="206">
        <f t="shared" si="4"/>
        <v>0</v>
      </c>
      <c r="H33" s="206">
        <f t="shared" si="6"/>
        <v>0</v>
      </c>
      <c r="I33" s="252">
        <f t="shared" si="5"/>
        <v>0</v>
      </c>
    </row>
    <row r="34" spans="1:9" ht="24.95" customHeight="1" x14ac:dyDescent="0.2">
      <c r="A34" s="228" t="str">
        <f>Datos!A42</f>
        <v>2.13</v>
      </c>
      <c r="B34" s="383" t="str">
        <f t="shared" si="0"/>
        <v>Prueba de hermeticidad cañeria PE - Red media presión</v>
      </c>
      <c r="C34" s="384"/>
      <c r="D34" s="249" t="str">
        <f t="shared" si="1"/>
        <v>GL</v>
      </c>
      <c r="E34" s="250">
        <f t="shared" si="2"/>
        <v>1</v>
      </c>
      <c r="F34" s="251">
        <f t="shared" si="3"/>
        <v>0</v>
      </c>
      <c r="G34" s="206">
        <f t="shared" si="4"/>
        <v>0</v>
      </c>
      <c r="H34" s="206">
        <f t="shared" si="6"/>
        <v>0</v>
      </c>
      <c r="I34" s="252">
        <f t="shared" si="5"/>
        <v>0</v>
      </c>
    </row>
    <row r="35" spans="1:9" ht="24.95" customHeight="1" x14ac:dyDescent="0.2">
      <c r="A35" s="228">
        <f>Datos!A43</f>
        <v>3</v>
      </c>
      <c r="B35" s="381" t="str">
        <f t="shared" si="0"/>
        <v>TRABAJOS FINALES</v>
      </c>
      <c r="C35" s="382"/>
      <c r="D35" s="249">
        <f t="shared" si="1"/>
        <v>0</v>
      </c>
      <c r="E35" s="250">
        <f t="shared" si="2"/>
        <v>0</v>
      </c>
      <c r="F35" s="251">
        <f t="shared" si="3"/>
        <v>0</v>
      </c>
      <c r="G35" s="206">
        <f t="shared" si="4"/>
        <v>0</v>
      </c>
      <c r="H35" s="206">
        <f t="shared" si="6"/>
        <v>0</v>
      </c>
      <c r="I35" s="252">
        <f t="shared" si="5"/>
        <v>0</v>
      </c>
    </row>
    <row r="36" spans="1:9" ht="24.75" customHeight="1" x14ac:dyDescent="0.2">
      <c r="A36" s="228" t="str">
        <f>Datos!A44</f>
        <v>3.1</v>
      </c>
      <c r="B36" s="383" t="str">
        <f t="shared" si="0"/>
        <v>Hablitacion de red media presion PE/Ac</v>
      </c>
      <c r="C36" s="384"/>
      <c r="D36" s="249" t="str">
        <f t="shared" si="1"/>
        <v>GL</v>
      </c>
      <c r="E36" s="250">
        <f t="shared" si="2"/>
        <v>1</v>
      </c>
      <c r="F36" s="251">
        <f t="shared" si="3"/>
        <v>0</v>
      </c>
      <c r="G36" s="206">
        <f t="shared" si="4"/>
        <v>0</v>
      </c>
      <c r="H36" s="206">
        <f t="shared" si="6"/>
        <v>0</v>
      </c>
      <c r="I36" s="252">
        <f t="shared" si="5"/>
        <v>0</v>
      </c>
    </row>
    <row r="37" spans="1:9" ht="24.95" customHeight="1" x14ac:dyDescent="0.2">
      <c r="A37" s="228" t="str">
        <f>Datos!A45</f>
        <v>3.2</v>
      </c>
      <c r="B37" s="383" t="str">
        <f t="shared" si="0"/>
        <v>Limpieza de Obra</v>
      </c>
      <c r="C37" s="384"/>
      <c r="D37" s="249" t="str">
        <f t="shared" si="1"/>
        <v>GL</v>
      </c>
      <c r="E37" s="250">
        <f t="shared" si="2"/>
        <v>1</v>
      </c>
      <c r="F37" s="251">
        <f t="shared" si="3"/>
        <v>0</v>
      </c>
      <c r="G37" s="206">
        <f t="shared" si="4"/>
        <v>0</v>
      </c>
      <c r="H37" s="206">
        <f t="shared" si="6"/>
        <v>0</v>
      </c>
      <c r="I37" s="252">
        <f t="shared" si="5"/>
        <v>0</v>
      </c>
    </row>
    <row r="38" spans="1:9" ht="24.95" customHeight="1" x14ac:dyDescent="0.2">
      <c r="A38" s="228" t="str">
        <f>Datos!A46</f>
        <v>3.3</v>
      </c>
      <c r="B38" s="383" t="str">
        <f t="shared" si="0"/>
        <v>Doc. conforme a obra Aprobada por Ecogas (Cañería PE/Ac Red Media Presión)</v>
      </c>
      <c r="C38" s="384"/>
      <c r="D38" s="249" t="str">
        <f t="shared" si="1"/>
        <v>GL</v>
      </c>
      <c r="E38" s="250">
        <f t="shared" si="2"/>
        <v>1</v>
      </c>
      <c r="F38" s="251">
        <f t="shared" si="3"/>
        <v>0</v>
      </c>
      <c r="G38" s="206">
        <f t="shared" si="4"/>
        <v>0</v>
      </c>
      <c r="H38" s="206">
        <f t="shared" si="6"/>
        <v>0</v>
      </c>
      <c r="I38" s="252">
        <f t="shared" si="5"/>
        <v>0</v>
      </c>
    </row>
    <row r="39" spans="1:9" ht="24.95" customHeight="1" x14ac:dyDescent="0.2">
      <c r="A39" s="228">
        <f>Datos!A47</f>
        <v>0</v>
      </c>
      <c r="B39" s="383" t="str">
        <f t="shared" si="0"/>
        <v/>
      </c>
      <c r="C39" s="384"/>
      <c r="D39" s="249" t="str">
        <f t="shared" si="1"/>
        <v/>
      </c>
      <c r="E39" s="250">
        <f t="shared" si="2"/>
        <v>0</v>
      </c>
      <c r="F39" s="251">
        <f t="shared" si="3"/>
        <v>0</v>
      </c>
      <c r="G39" s="206">
        <f t="shared" si="4"/>
        <v>0</v>
      </c>
      <c r="H39" s="206">
        <f t="shared" si="6"/>
        <v>0</v>
      </c>
      <c r="I39" s="252">
        <f t="shared" si="5"/>
        <v>0</v>
      </c>
    </row>
    <row r="40" spans="1:9" ht="24.95" customHeight="1" x14ac:dyDescent="0.2">
      <c r="A40" s="228">
        <f>Datos!A48</f>
        <v>0</v>
      </c>
      <c r="B40" s="383" t="str">
        <f t="shared" si="0"/>
        <v/>
      </c>
      <c r="C40" s="384"/>
      <c r="D40" s="249" t="str">
        <f t="shared" si="1"/>
        <v/>
      </c>
      <c r="E40" s="250">
        <f t="shared" si="2"/>
        <v>0</v>
      </c>
      <c r="F40" s="251">
        <f t="shared" si="3"/>
        <v>0</v>
      </c>
      <c r="G40" s="206">
        <f t="shared" si="4"/>
        <v>0</v>
      </c>
      <c r="H40" s="206">
        <f t="shared" si="6"/>
        <v>0</v>
      </c>
      <c r="I40" s="252">
        <f t="shared" si="5"/>
        <v>0</v>
      </c>
    </row>
    <row r="41" spans="1:9" ht="24.95" hidden="1" customHeight="1" x14ac:dyDescent="0.2">
      <c r="A41" s="228" t="e">
        <f>Datos!#REF!</f>
        <v>#REF!</v>
      </c>
      <c r="B41" s="383" t="str">
        <f t="shared" si="0"/>
        <v/>
      </c>
      <c r="C41" s="384"/>
      <c r="D41" s="249" t="str">
        <f t="shared" si="1"/>
        <v/>
      </c>
      <c r="E41" s="250">
        <f t="shared" si="2"/>
        <v>0</v>
      </c>
      <c r="F41" s="251">
        <f t="shared" si="3"/>
        <v>0</v>
      </c>
      <c r="G41" s="206">
        <f t="shared" si="4"/>
        <v>0</v>
      </c>
      <c r="H41" s="206">
        <f t="shared" si="6"/>
        <v>0</v>
      </c>
      <c r="I41" s="252">
        <f t="shared" si="5"/>
        <v>0</v>
      </c>
    </row>
    <row r="42" spans="1:9" ht="24.95" hidden="1" customHeight="1" x14ac:dyDescent="0.2">
      <c r="A42" s="228" t="e">
        <f>Datos!#REF!</f>
        <v>#REF!</v>
      </c>
      <c r="B42" s="383" t="str">
        <f t="shared" si="0"/>
        <v/>
      </c>
      <c r="C42" s="384"/>
      <c r="D42" s="249" t="str">
        <f t="shared" si="1"/>
        <v/>
      </c>
      <c r="E42" s="250">
        <f t="shared" si="2"/>
        <v>0</v>
      </c>
      <c r="F42" s="251">
        <f t="shared" si="3"/>
        <v>0</v>
      </c>
      <c r="G42" s="206">
        <f t="shared" si="4"/>
        <v>0</v>
      </c>
      <c r="H42" s="206">
        <f t="shared" si="6"/>
        <v>0</v>
      </c>
      <c r="I42" s="252">
        <f t="shared" si="5"/>
        <v>0</v>
      </c>
    </row>
    <row r="43" spans="1:9" ht="24.95" hidden="1" customHeight="1" x14ac:dyDescent="0.2">
      <c r="A43" s="228" t="e">
        <f>Datos!#REF!</f>
        <v>#REF!</v>
      </c>
      <c r="B43" s="383" t="str">
        <f t="shared" si="0"/>
        <v/>
      </c>
      <c r="C43" s="384"/>
      <c r="D43" s="249" t="str">
        <f t="shared" si="1"/>
        <v/>
      </c>
      <c r="E43" s="250">
        <f t="shared" si="2"/>
        <v>0</v>
      </c>
      <c r="F43" s="251">
        <f t="shared" si="3"/>
        <v>0</v>
      </c>
      <c r="G43" s="206">
        <f t="shared" si="4"/>
        <v>0</v>
      </c>
      <c r="H43" s="206">
        <f t="shared" si="6"/>
        <v>0</v>
      </c>
      <c r="I43" s="252">
        <f t="shared" si="5"/>
        <v>0</v>
      </c>
    </row>
    <row r="44" spans="1:9" ht="24.95" hidden="1" customHeight="1" x14ac:dyDescent="0.2">
      <c r="A44" s="228" t="e">
        <f>Datos!#REF!</f>
        <v>#REF!</v>
      </c>
      <c r="B44" s="383" t="str">
        <f t="shared" ref="B44:B75" si="7">IFERROR(VLOOKUP(A44,Tabla_Datos,2,FALSE),"")</f>
        <v/>
      </c>
      <c r="C44" s="384"/>
      <c r="D44" s="249" t="str">
        <f t="shared" ref="D44:D75" si="8">IFERROR(VLOOKUP(A44,Tabla_Datos,3,FALSE),"")</f>
        <v/>
      </c>
      <c r="E44" s="250">
        <f t="shared" ref="E44:E75" si="9">IFERROR(VLOOKUP(A44,Tabla_Datos,4,FALSE),0)</f>
        <v>0</v>
      </c>
      <c r="F44" s="251">
        <f t="shared" ref="F44:F75" si="10">IFERROR(VLOOKUP(A44,Tabla_Analisis_Precio,7,FALSE),0)</f>
        <v>0</v>
      </c>
      <c r="G44" s="206">
        <f t="shared" ref="G44:G75" si="11">ROUND(PrecioUnitario(F44,GG_Porcentaje,Beneficio,Ingresos_Brutos,IVA),2)</f>
        <v>0</v>
      </c>
      <c r="H44" s="206">
        <f t="shared" si="6"/>
        <v>0</v>
      </c>
      <c r="I44" s="252">
        <f t="shared" ref="I44:I75" si="12">IFERROR(H44/Monto_Oferta,0)</f>
        <v>0</v>
      </c>
    </row>
    <row r="45" spans="1:9" ht="24.95" hidden="1" customHeight="1" x14ac:dyDescent="0.2">
      <c r="A45" s="228" t="e">
        <f>Datos!#REF!</f>
        <v>#REF!</v>
      </c>
      <c r="B45" s="383" t="str">
        <f t="shared" si="7"/>
        <v/>
      </c>
      <c r="C45" s="384"/>
      <c r="D45" s="249" t="str">
        <f t="shared" si="8"/>
        <v/>
      </c>
      <c r="E45" s="250">
        <f t="shared" si="9"/>
        <v>0</v>
      </c>
      <c r="F45" s="251">
        <f t="shared" si="10"/>
        <v>0</v>
      </c>
      <c r="G45" s="206">
        <f t="shared" si="11"/>
        <v>0</v>
      </c>
      <c r="H45" s="206">
        <f t="shared" si="6"/>
        <v>0</v>
      </c>
      <c r="I45" s="252">
        <f t="shared" si="12"/>
        <v>0</v>
      </c>
    </row>
    <row r="46" spans="1:9" ht="24.95" hidden="1" customHeight="1" x14ac:dyDescent="0.2">
      <c r="A46" s="228" t="e">
        <f>Datos!#REF!</f>
        <v>#REF!</v>
      </c>
      <c r="B46" s="383" t="str">
        <f t="shared" si="7"/>
        <v/>
      </c>
      <c r="C46" s="384"/>
      <c r="D46" s="249" t="str">
        <f t="shared" si="8"/>
        <v/>
      </c>
      <c r="E46" s="250">
        <f t="shared" si="9"/>
        <v>0</v>
      </c>
      <c r="F46" s="251">
        <f t="shared" si="10"/>
        <v>0</v>
      </c>
      <c r="G46" s="206">
        <f t="shared" si="11"/>
        <v>0</v>
      </c>
      <c r="H46" s="206">
        <f t="shared" si="6"/>
        <v>0</v>
      </c>
      <c r="I46" s="252">
        <f t="shared" si="12"/>
        <v>0</v>
      </c>
    </row>
    <row r="47" spans="1:9" ht="24.95" hidden="1" customHeight="1" x14ac:dyDescent="0.2">
      <c r="A47" s="228" t="e">
        <f>Datos!#REF!</f>
        <v>#REF!</v>
      </c>
      <c r="B47" s="383" t="str">
        <f t="shared" si="7"/>
        <v/>
      </c>
      <c r="C47" s="384"/>
      <c r="D47" s="249" t="str">
        <f t="shared" si="8"/>
        <v/>
      </c>
      <c r="E47" s="250">
        <f t="shared" si="9"/>
        <v>0</v>
      </c>
      <c r="F47" s="251">
        <f t="shared" si="10"/>
        <v>0</v>
      </c>
      <c r="G47" s="206">
        <f t="shared" si="11"/>
        <v>0</v>
      </c>
      <c r="H47" s="206">
        <f t="shared" si="6"/>
        <v>0</v>
      </c>
      <c r="I47" s="252">
        <f t="shared" si="12"/>
        <v>0</v>
      </c>
    </row>
    <row r="48" spans="1:9" ht="24.95" hidden="1" customHeight="1" x14ac:dyDescent="0.2">
      <c r="A48" s="228" t="e">
        <f>Datos!#REF!</f>
        <v>#REF!</v>
      </c>
      <c r="B48" s="383" t="str">
        <f t="shared" si="7"/>
        <v/>
      </c>
      <c r="C48" s="384"/>
      <c r="D48" s="249" t="str">
        <f t="shared" si="8"/>
        <v/>
      </c>
      <c r="E48" s="250">
        <f t="shared" si="9"/>
        <v>0</v>
      </c>
      <c r="F48" s="251">
        <f t="shared" si="10"/>
        <v>0</v>
      </c>
      <c r="G48" s="206">
        <f t="shared" si="11"/>
        <v>0</v>
      </c>
      <c r="H48" s="206">
        <f t="shared" si="6"/>
        <v>0</v>
      </c>
      <c r="I48" s="252">
        <f t="shared" si="12"/>
        <v>0</v>
      </c>
    </row>
    <row r="49" spans="1:9" ht="24.95" hidden="1" customHeight="1" x14ac:dyDescent="0.2">
      <c r="A49" s="228" t="e">
        <f>Datos!#REF!</f>
        <v>#REF!</v>
      </c>
      <c r="B49" s="383" t="str">
        <f t="shared" si="7"/>
        <v/>
      </c>
      <c r="C49" s="384"/>
      <c r="D49" s="249" t="str">
        <f t="shared" si="8"/>
        <v/>
      </c>
      <c r="E49" s="250">
        <f t="shared" si="9"/>
        <v>0</v>
      </c>
      <c r="F49" s="251">
        <f t="shared" si="10"/>
        <v>0</v>
      </c>
      <c r="G49" s="206">
        <f t="shared" si="11"/>
        <v>0</v>
      </c>
      <c r="H49" s="206">
        <f t="shared" si="6"/>
        <v>0</v>
      </c>
      <c r="I49" s="252">
        <f t="shared" si="12"/>
        <v>0</v>
      </c>
    </row>
    <row r="50" spans="1:9" ht="24.95" hidden="1" customHeight="1" x14ac:dyDescent="0.2">
      <c r="A50" s="228" t="e">
        <f>Datos!#REF!</f>
        <v>#REF!</v>
      </c>
      <c r="B50" s="383" t="str">
        <f t="shared" si="7"/>
        <v/>
      </c>
      <c r="C50" s="384"/>
      <c r="D50" s="249" t="str">
        <f t="shared" si="8"/>
        <v/>
      </c>
      <c r="E50" s="250">
        <f t="shared" si="9"/>
        <v>0</v>
      </c>
      <c r="F50" s="251">
        <f t="shared" si="10"/>
        <v>0</v>
      </c>
      <c r="G50" s="206">
        <f t="shared" si="11"/>
        <v>0</v>
      </c>
      <c r="H50" s="206">
        <f t="shared" si="6"/>
        <v>0</v>
      </c>
      <c r="I50" s="252">
        <f t="shared" si="12"/>
        <v>0</v>
      </c>
    </row>
    <row r="51" spans="1:9" ht="24.95" hidden="1" customHeight="1" x14ac:dyDescent="0.2">
      <c r="A51" s="228" t="e">
        <f>Datos!#REF!</f>
        <v>#REF!</v>
      </c>
      <c r="B51" s="383" t="str">
        <f t="shared" si="7"/>
        <v/>
      </c>
      <c r="C51" s="384"/>
      <c r="D51" s="249" t="str">
        <f t="shared" si="8"/>
        <v/>
      </c>
      <c r="E51" s="250">
        <f t="shared" si="9"/>
        <v>0</v>
      </c>
      <c r="F51" s="251">
        <f t="shared" si="10"/>
        <v>0</v>
      </c>
      <c r="G51" s="206">
        <f t="shared" si="11"/>
        <v>0</v>
      </c>
      <c r="H51" s="206">
        <f t="shared" si="6"/>
        <v>0</v>
      </c>
      <c r="I51" s="252">
        <f t="shared" si="12"/>
        <v>0</v>
      </c>
    </row>
    <row r="52" spans="1:9" ht="24.95" hidden="1" customHeight="1" x14ac:dyDescent="0.2">
      <c r="A52" s="228" t="e">
        <f>Datos!#REF!</f>
        <v>#REF!</v>
      </c>
      <c r="B52" s="383" t="str">
        <f t="shared" si="7"/>
        <v/>
      </c>
      <c r="C52" s="384"/>
      <c r="D52" s="249" t="str">
        <f t="shared" si="8"/>
        <v/>
      </c>
      <c r="E52" s="250">
        <f t="shared" si="9"/>
        <v>0</v>
      </c>
      <c r="F52" s="251">
        <f t="shared" si="10"/>
        <v>0</v>
      </c>
      <c r="G52" s="206">
        <f t="shared" si="11"/>
        <v>0</v>
      </c>
      <c r="H52" s="206">
        <f t="shared" si="6"/>
        <v>0</v>
      </c>
      <c r="I52" s="252">
        <f t="shared" si="12"/>
        <v>0</v>
      </c>
    </row>
    <row r="53" spans="1:9" ht="24.95" hidden="1" customHeight="1" x14ac:dyDescent="0.2">
      <c r="A53" s="228" t="e">
        <f>Datos!#REF!</f>
        <v>#REF!</v>
      </c>
      <c r="B53" s="383" t="str">
        <f t="shared" si="7"/>
        <v/>
      </c>
      <c r="C53" s="384"/>
      <c r="D53" s="249" t="str">
        <f t="shared" si="8"/>
        <v/>
      </c>
      <c r="E53" s="250">
        <f t="shared" si="9"/>
        <v>0</v>
      </c>
      <c r="F53" s="251">
        <f t="shared" si="10"/>
        <v>0</v>
      </c>
      <c r="G53" s="206">
        <f t="shared" si="11"/>
        <v>0</v>
      </c>
      <c r="H53" s="206">
        <f t="shared" si="6"/>
        <v>0</v>
      </c>
      <c r="I53" s="252">
        <f t="shared" si="12"/>
        <v>0</v>
      </c>
    </row>
    <row r="54" spans="1:9" ht="24.95" hidden="1" customHeight="1" x14ac:dyDescent="0.2">
      <c r="A54" s="228" t="e">
        <f>Datos!#REF!</f>
        <v>#REF!</v>
      </c>
      <c r="B54" s="383" t="str">
        <f t="shared" si="7"/>
        <v/>
      </c>
      <c r="C54" s="384"/>
      <c r="D54" s="249" t="str">
        <f t="shared" si="8"/>
        <v/>
      </c>
      <c r="E54" s="250">
        <f t="shared" si="9"/>
        <v>0</v>
      </c>
      <c r="F54" s="251">
        <f t="shared" si="10"/>
        <v>0</v>
      </c>
      <c r="G54" s="206">
        <f t="shared" si="11"/>
        <v>0</v>
      </c>
      <c r="H54" s="206">
        <f t="shared" si="6"/>
        <v>0</v>
      </c>
      <c r="I54" s="252">
        <f t="shared" si="12"/>
        <v>0</v>
      </c>
    </row>
    <row r="55" spans="1:9" ht="24.95" hidden="1" customHeight="1" x14ac:dyDescent="0.2">
      <c r="A55" s="228" t="e">
        <f>Datos!#REF!</f>
        <v>#REF!</v>
      </c>
      <c r="B55" s="383" t="str">
        <f t="shared" si="7"/>
        <v/>
      </c>
      <c r="C55" s="384"/>
      <c r="D55" s="249" t="str">
        <f t="shared" si="8"/>
        <v/>
      </c>
      <c r="E55" s="250">
        <f t="shared" si="9"/>
        <v>0</v>
      </c>
      <c r="F55" s="251">
        <f t="shared" si="10"/>
        <v>0</v>
      </c>
      <c r="G55" s="206">
        <f t="shared" si="11"/>
        <v>0</v>
      </c>
      <c r="H55" s="206">
        <f t="shared" si="6"/>
        <v>0</v>
      </c>
      <c r="I55" s="252">
        <f t="shared" si="12"/>
        <v>0</v>
      </c>
    </row>
    <row r="56" spans="1:9" ht="24.95" hidden="1" customHeight="1" x14ac:dyDescent="0.2">
      <c r="A56" s="228" t="e">
        <f>Datos!#REF!</f>
        <v>#REF!</v>
      </c>
      <c r="B56" s="383" t="str">
        <f t="shared" si="7"/>
        <v/>
      </c>
      <c r="C56" s="384"/>
      <c r="D56" s="249" t="str">
        <f t="shared" si="8"/>
        <v/>
      </c>
      <c r="E56" s="250">
        <f t="shared" si="9"/>
        <v>0</v>
      </c>
      <c r="F56" s="251">
        <f t="shared" si="10"/>
        <v>0</v>
      </c>
      <c r="G56" s="206">
        <f t="shared" si="11"/>
        <v>0</v>
      </c>
      <c r="H56" s="206">
        <f t="shared" si="6"/>
        <v>0</v>
      </c>
      <c r="I56" s="252">
        <f t="shared" si="12"/>
        <v>0</v>
      </c>
    </row>
    <row r="57" spans="1:9" ht="24.95" hidden="1" customHeight="1" x14ac:dyDescent="0.2">
      <c r="A57" s="228" t="e">
        <f>Datos!#REF!</f>
        <v>#REF!</v>
      </c>
      <c r="B57" s="383" t="str">
        <f t="shared" si="7"/>
        <v/>
      </c>
      <c r="C57" s="384"/>
      <c r="D57" s="249" t="str">
        <f t="shared" si="8"/>
        <v/>
      </c>
      <c r="E57" s="250">
        <f t="shared" si="9"/>
        <v>0</v>
      </c>
      <c r="F57" s="251">
        <f t="shared" si="10"/>
        <v>0</v>
      </c>
      <c r="G57" s="206">
        <f t="shared" si="11"/>
        <v>0</v>
      </c>
      <c r="H57" s="206">
        <f t="shared" si="6"/>
        <v>0</v>
      </c>
      <c r="I57" s="252">
        <f t="shared" si="12"/>
        <v>0</v>
      </c>
    </row>
    <row r="58" spans="1:9" ht="24.95" hidden="1" customHeight="1" x14ac:dyDescent="0.2">
      <c r="A58" s="228" t="e">
        <f>Datos!#REF!</f>
        <v>#REF!</v>
      </c>
      <c r="B58" s="383" t="str">
        <f t="shared" si="7"/>
        <v/>
      </c>
      <c r="C58" s="384"/>
      <c r="D58" s="249" t="str">
        <f t="shared" si="8"/>
        <v/>
      </c>
      <c r="E58" s="250">
        <f t="shared" si="9"/>
        <v>0</v>
      </c>
      <c r="F58" s="251">
        <f t="shared" si="10"/>
        <v>0</v>
      </c>
      <c r="G58" s="206">
        <f t="shared" si="11"/>
        <v>0</v>
      </c>
      <c r="H58" s="206">
        <f t="shared" si="6"/>
        <v>0</v>
      </c>
      <c r="I58" s="252">
        <f t="shared" si="12"/>
        <v>0</v>
      </c>
    </row>
    <row r="59" spans="1:9" ht="24.95" hidden="1" customHeight="1" x14ac:dyDescent="0.2">
      <c r="A59" s="228" t="e">
        <f>Datos!#REF!</f>
        <v>#REF!</v>
      </c>
      <c r="B59" s="383" t="str">
        <f t="shared" si="7"/>
        <v/>
      </c>
      <c r="C59" s="384"/>
      <c r="D59" s="249" t="str">
        <f t="shared" si="8"/>
        <v/>
      </c>
      <c r="E59" s="250">
        <f t="shared" si="9"/>
        <v>0</v>
      </c>
      <c r="F59" s="251">
        <f t="shared" si="10"/>
        <v>0</v>
      </c>
      <c r="G59" s="206">
        <f t="shared" si="11"/>
        <v>0</v>
      </c>
      <c r="H59" s="206">
        <f t="shared" si="6"/>
        <v>0</v>
      </c>
      <c r="I59" s="252">
        <f t="shared" si="12"/>
        <v>0</v>
      </c>
    </row>
    <row r="60" spans="1:9" ht="24.95" hidden="1" customHeight="1" x14ac:dyDescent="0.2">
      <c r="A60" s="228" t="e">
        <f>Datos!#REF!</f>
        <v>#REF!</v>
      </c>
      <c r="B60" s="383" t="str">
        <f t="shared" si="7"/>
        <v/>
      </c>
      <c r="C60" s="384"/>
      <c r="D60" s="249" t="str">
        <f t="shared" si="8"/>
        <v/>
      </c>
      <c r="E60" s="250">
        <f t="shared" si="9"/>
        <v>0</v>
      </c>
      <c r="F60" s="251">
        <f t="shared" si="10"/>
        <v>0</v>
      </c>
      <c r="G60" s="206">
        <f t="shared" si="11"/>
        <v>0</v>
      </c>
      <c r="H60" s="206">
        <f t="shared" si="6"/>
        <v>0</v>
      </c>
      <c r="I60" s="252">
        <f t="shared" si="12"/>
        <v>0</v>
      </c>
    </row>
    <row r="61" spans="1:9" ht="24.95" hidden="1" customHeight="1" x14ac:dyDescent="0.2">
      <c r="A61" s="228" t="e">
        <f>Datos!#REF!</f>
        <v>#REF!</v>
      </c>
      <c r="B61" s="383" t="str">
        <f t="shared" si="7"/>
        <v/>
      </c>
      <c r="C61" s="384"/>
      <c r="D61" s="249" t="str">
        <f t="shared" si="8"/>
        <v/>
      </c>
      <c r="E61" s="250">
        <f t="shared" si="9"/>
        <v>0</v>
      </c>
      <c r="F61" s="251">
        <f t="shared" si="10"/>
        <v>0</v>
      </c>
      <c r="G61" s="206">
        <f t="shared" si="11"/>
        <v>0</v>
      </c>
      <c r="H61" s="206">
        <f t="shared" si="6"/>
        <v>0</v>
      </c>
      <c r="I61" s="252">
        <f t="shared" si="12"/>
        <v>0</v>
      </c>
    </row>
    <row r="62" spans="1:9" ht="24.95" hidden="1" customHeight="1" x14ac:dyDescent="0.2">
      <c r="A62" s="228" t="e">
        <f>Datos!#REF!</f>
        <v>#REF!</v>
      </c>
      <c r="B62" s="383" t="str">
        <f t="shared" si="7"/>
        <v/>
      </c>
      <c r="C62" s="384"/>
      <c r="D62" s="249" t="str">
        <f t="shared" si="8"/>
        <v/>
      </c>
      <c r="E62" s="250">
        <f t="shared" si="9"/>
        <v>0</v>
      </c>
      <c r="F62" s="251">
        <f t="shared" si="10"/>
        <v>0</v>
      </c>
      <c r="G62" s="206">
        <f t="shared" si="11"/>
        <v>0</v>
      </c>
      <c r="H62" s="206">
        <f t="shared" si="6"/>
        <v>0</v>
      </c>
      <c r="I62" s="252">
        <f t="shared" si="12"/>
        <v>0</v>
      </c>
    </row>
    <row r="63" spans="1:9" ht="24.95" hidden="1" customHeight="1" x14ac:dyDescent="0.2">
      <c r="A63" s="228" t="e">
        <f>Datos!#REF!</f>
        <v>#REF!</v>
      </c>
      <c r="B63" s="383" t="str">
        <f t="shared" si="7"/>
        <v/>
      </c>
      <c r="C63" s="384"/>
      <c r="D63" s="249" t="str">
        <f t="shared" si="8"/>
        <v/>
      </c>
      <c r="E63" s="250">
        <f t="shared" si="9"/>
        <v>0</v>
      </c>
      <c r="F63" s="251">
        <f t="shared" si="10"/>
        <v>0</v>
      </c>
      <c r="G63" s="206">
        <f t="shared" si="11"/>
        <v>0</v>
      </c>
      <c r="H63" s="206">
        <f t="shared" si="6"/>
        <v>0</v>
      </c>
      <c r="I63" s="252">
        <f t="shared" si="12"/>
        <v>0</v>
      </c>
    </row>
    <row r="64" spans="1:9" ht="24.95" hidden="1" customHeight="1" x14ac:dyDescent="0.2">
      <c r="A64" s="228" t="e">
        <f>Datos!#REF!</f>
        <v>#REF!</v>
      </c>
      <c r="B64" s="383" t="str">
        <f t="shared" si="7"/>
        <v/>
      </c>
      <c r="C64" s="384"/>
      <c r="D64" s="249" t="str">
        <f t="shared" si="8"/>
        <v/>
      </c>
      <c r="E64" s="250">
        <f t="shared" si="9"/>
        <v>0</v>
      </c>
      <c r="F64" s="251">
        <f t="shared" si="10"/>
        <v>0</v>
      </c>
      <c r="G64" s="206">
        <f t="shared" si="11"/>
        <v>0</v>
      </c>
      <c r="H64" s="206">
        <f t="shared" si="6"/>
        <v>0</v>
      </c>
      <c r="I64" s="252">
        <f t="shared" si="12"/>
        <v>0</v>
      </c>
    </row>
    <row r="65" spans="1:9" ht="24.95" hidden="1" customHeight="1" x14ac:dyDescent="0.2">
      <c r="A65" s="228" t="e">
        <f>Datos!#REF!</f>
        <v>#REF!</v>
      </c>
      <c r="B65" s="383" t="str">
        <f t="shared" si="7"/>
        <v/>
      </c>
      <c r="C65" s="384"/>
      <c r="D65" s="249" t="str">
        <f t="shared" si="8"/>
        <v/>
      </c>
      <c r="E65" s="250">
        <f t="shared" si="9"/>
        <v>0</v>
      </c>
      <c r="F65" s="251">
        <f t="shared" si="10"/>
        <v>0</v>
      </c>
      <c r="G65" s="206">
        <f t="shared" si="11"/>
        <v>0</v>
      </c>
      <c r="H65" s="206">
        <f t="shared" si="6"/>
        <v>0</v>
      </c>
      <c r="I65" s="252">
        <f t="shared" si="12"/>
        <v>0</v>
      </c>
    </row>
    <row r="66" spans="1:9" ht="24.95" hidden="1" customHeight="1" x14ac:dyDescent="0.2">
      <c r="A66" s="228" t="e">
        <f>Datos!#REF!</f>
        <v>#REF!</v>
      </c>
      <c r="B66" s="383" t="str">
        <f t="shared" si="7"/>
        <v/>
      </c>
      <c r="C66" s="384"/>
      <c r="D66" s="249" t="str">
        <f t="shared" si="8"/>
        <v/>
      </c>
      <c r="E66" s="250">
        <f t="shared" si="9"/>
        <v>0</v>
      </c>
      <c r="F66" s="251">
        <f t="shared" si="10"/>
        <v>0</v>
      </c>
      <c r="G66" s="206">
        <f t="shared" si="11"/>
        <v>0</v>
      </c>
      <c r="H66" s="206">
        <f t="shared" si="6"/>
        <v>0</v>
      </c>
      <c r="I66" s="252">
        <f t="shared" si="12"/>
        <v>0</v>
      </c>
    </row>
    <row r="67" spans="1:9" ht="24.95" hidden="1" customHeight="1" x14ac:dyDescent="0.2">
      <c r="A67" s="228" t="e">
        <f>Datos!#REF!</f>
        <v>#REF!</v>
      </c>
      <c r="B67" s="383" t="str">
        <f t="shared" si="7"/>
        <v/>
      </c>
      <c r="C67" s="384"/>
      <c r="D67" s="249" t="str">
        <f t="shared" si="8"/>
        <v/>
      </c>
      <c r="E67" s="250">
        <f t="shared" si="9"/>
        <v>0</v>
      </c>
      <c r="F67" s="251">
        <f t="shared" si="10"/>
        <v>0</v>
      </c>
      <c r="G67" s="206">
        <f t="shared" si="11"/>
        <v>0</v>
      </c>
      <c r="H67" s="206">
        <f t="shared" si="6"/>
        <v>0</v>
      </c>
      <c r="I67" s="252">
        <f t="shared" si="12"/>
        <v>0</v>
      </c>
    </row>
    <row r="68" spans="1:9" ht="24.95" hidden="1" customHeight="1" x14ac:dyDescent="0.2">
      <c r="A68" s="228" t="e">
        <f>Datos!#REF!</f>
        <v>#REF!</v>
      </c>
      <c r="B68" s="383" t="str">
        <f t="shared" si="7"/>
        <v/>
      </c>
      <c r="C68" s="384"/>
      <c r="D68" s="249" t="str">
        <f t="shared" si="8"/>
        <v/>
      </c>
      <c r="E68" s="250">
        <f t="shared" si="9"/>
        <v>0</v>
      </c>
      <c r="F68" s="251">
        <f t="shared" si="10"/>
        <v>0</v>
      </c>
      <c r="G68" s="206">
        <f t="shared" si="11"/>
        <v>0</v>
      </c>
      <c r="H68" s="206">
        <f t="shared" si="6"/>
        <v>0</v>
      </c>
      <c r="I68" s="252">
        <f t="shared" si="12"/>
        <v>0</v>
      </c>
    </row>
    <row r="69" spans="1:9" ht="24.95" hidden="1" customHeight="1" x14ac:dyDescent="0.2">
      <c r="A69" s="228" t="e">
        <f>Datos!#REF!</f>
        <v>#REF!</v>
      </c>
      <c r="B69" s="383" t="str">
        <f t="shared" si="7"/>
        <v/>
      </c>
      <c r="C69" s="384"/>
      <c r="D69" s="249" t="str">
        <f t="shared" si="8"/>
        <v/>
      </c>
      <c r="E69" s="250">
        <f t="shared" si="9"/>
        <v>0</v>
      </c>
      <c r="F69" s="251">
        <f t="shared" si="10"/>
        <v>0</v>
      </c>
      <c r="G69" s="206">
        <f t="shared" si="11"/>
        <v>0</v>
      </c>
      <c r="H69" s="206">
        <f t="shared" si="6"/>
        <v>0</v>
      </c>
      <c r="I69" s="252">
        <f t="shared" si="12"/>
        <v>0</v>
      </c>
    </row>
    <row r="70" spans="1:9" ht="24.95" hidden="1" customHeight="1" x14ac:dyDescent="0.2">
      <c r="A70" s="228" t="e">
        <f>Datos!#REF!</f>
        <v>#REF!</v>
      </c>
      <c r="B70" s="383" t="str">
        <f t="shared" si="7"/>
        <v/>
      </c>
      <c r="C70" s="384"/>
      <c r="D70" s="249" t="str">
        <f t="shared" si="8"/>
        <v/>
      </c>
      <c r="E70" s="250">
        <f t="shared" si="9"/>
        <v>0</v>
      </c>
      <c r="F70" s="251">
        <f t="shared" si="10"/>
        <v>0</v>
      </c>
      <c r="G70" s="206">
        <f t="shared" si="11"/>
        <v>0</v>
      </c>
      <c r="H70" s="206">
        <f t="shared" si="6"/>
        <v>0</v>
      </c>
      <c r="I70" s="252">
        <f t="shared" si="12"/>
        <v>0</v>
      </c>
    </row>
    <row r="71" spans="1:9" ht="24.95" hidden="1" customHeight="1" x14ac:dyDescent="0.2">
      <c r="A71" s="228" t="e">
        <f>Datos!#REF!</f>
        <v>#REF!</v>
      </c>
      <c r="B71" s="383" t="str">
        <f t="shared" si="7"/>
        <v/>
      </c>
      <c r="C71" s="384"/>
      <c r="D71" s="249" t="str">
        <f t="shared" si="8"/>
        <v/>
      </c>
      <c r="E71" s="250">
        <f t="shared" si="9"/>
        <v>0</v>
      </c>
      <c r="F71" s="251">
        <f t="shared" si="10"/>
        <v>0</v>
      </c>
      <c r="G71" s="206">
        <f t="shared" si="11"/>
        <v>0</v>
      </c>
      <c r="H71" s="206">
        <f t="shared" si="6"/>
        <v>0</v>
      </c>
      <c r="I71" s="252">
        <f t="shared" si="12"/>
        <v>0</v>
      </c>
    </row>
    <row r="72" spans="1:9" ht="24.95" hidden="1" customHeight="1" x14ac:dyDescent="0.2">
      <c r="A72" s="228" t="e">
        <f>Datos!#REF!</f>
        <v>#REF!</v>
      </c>
      <c r="B72" s="383" t="str">
        <f t="shared" si="7"/>
        <v/>
      </c>
      <c r="C72" s="384"/>
      <c r="D72" s="249" t="str">
        <f t="shared" si="8"/>
        <v/>
      </c>
      <c r="E72" s="250">
        <f t="shared" si="9"/>
        <v>0</v>
      </c>
      <c r="F72" s="251">
        <f t="shared" si="10"/>
        <v>0</v>
      </c>
      <c r="G72" s="206">
        <f t="shared" si="11"/>
        <v>0</v>
      </c>
      <c r="H72" s="206">
        <f t="shared" si="6"/>
        <v>0</v>
      </c>
      <c r="I72" s="252">
        <f t="shared" si="12"/>
        <v>0</v>
      </c>
    </row>
    <row r="73" spans="1:9" ht="24.95" hidden="1" customHeight="1" x14ac:dyDescent="0.2">
      <c r="A73" s="228" t="e">
        <f>Datos!#REF!</f>
        <v>#REF!</v>
      </c>
      <c r="B73" s="383" t="str">
        <f t="shared" si="7"/>
        <v/>
      </c>
      <c r="C73" s="384"/>
      <c r="D73" s="249" t="str">
        <f t="shared" si="8"/>
        <v/>
      </c>
      <c r="E73" s="250">
        <f t="shared" si="9"/>
        <v>0</v>
      </c>
      <c r="F73" s="251">
        <f t="shared" si="10"/>
        <v>0</v>
      </c>
      <c r="G73" s="206">
        <f t="shared" si="11"/>
        <v>0</v>
      </c>
      <c r="H73" s="206">
        <f t="shared" si="6"/>
        <v>0</v>
      </c>
      <c r="I73" s="252">
        <f t="shared" si="12"/>
        <v>0</v>
      </c>
    </row>
    <row r="74" spans="1:9" ht="24.95" hidden="1" customHeight="1" x14ac:dyDescent="0.2">
      <c r="A74" s="228" t="e">
        <f>Datos!#REF!</f>
        <v>#REF!</v>
      </c>
      <c r="B74" s="383" t="str">
        <f t="shared" si="7"/>
        <v/>
      </c>
      <c r="C74" s="384"/>
      <c r="D74" s="249" t="str">
        <f t="shared" si="8"/>
        <v/>
      </c>
      <c r="E74" s="250">
        <f t="shared" si="9"/>
        <v>0</v>
      </c>
      <c r="F74" s="251">
        <f t="shared" si="10"/>
        <v>0</v>
      </c>
      <c r="G74" s="206">
        <f t="shared" si="11"/>
        <v>0</v>
      </c>
      <c r="H74" s="206">
        <f t="shared" si="6"/>
        <v>0</v>
      </c>
      <c r="I74" s="252">
        <f t="shared" si="12"/>
        <v>0</v>
      </c>
    </row>
    <row r="75" spans="1:9" ht="24.95" hidden="1" customHeight="1" x14ac:dyDescent="0.2">
      <c r="A75" s="228" t="e">
        <f>Datos!#REF!</f>
        <v>#REF!</v>
      </c>
      <c r="B75" s="383" t="str">
        <f t="shared" si="7"/>
        <v/>
      </c>
      <c r="C75" s="384"/>
      <c r="D75" s="249" t="str">
        <f t="shared" si="8"/>
        <v/>
      </c>
      <c r="E75" s="250">
        <f t="shared" si="9"/>
        <v>0</v>
      </c>
      <c r="F75" s="251">
        <f t="shared" si="10"/>
        <v>0</v>
      </c>
      <c r="G75" s="206">
        <f t="shared" si="11"/>
        <v>0</v>
      </c>
      <c r="H75" s="206">
        <f t="shared" si="6"/>
        <v>0</v>
      </c>
      <c r="I75" s="252">
        <f t="shared" si="12"/>
        <v>0</v>
      </c>
    </row>
    <row r="76" spans="1:9" ht="24.95" hidden="1" customHeight="1" x14ac:dyDescent="0.2">
      <c r="A76" s="228" t="e">
        <f>Datos!#REF!</f>
        <v>#REF!</v>
      </c>
      <c r="B76" s="383" t="str">
        <f t="shared" ref="B76:B96" si="13">IFERROR(VLOOKUP(A76,Tabla_Datos,2,FALSE),"")</f>
        <v/>
      </c>
      <c r="C76" s="384"/>
      <c r="D76" s="249" t="str">
        <f t="shared" ref="D76:D96" si="14">IFERROR(VLOOKUP(A76,Tabla_Datos,3,FALSE),"")</f>
        <v/>
      </c>
      <c r="E76" s="250">
        <f t="shared" ref="E76:E96" si="15">IFERROR(VLOOKUP(A76,Tabla_Datos,4,FALSE),0)</f>
        <v>0</v>
      </c>
      <c r="F76" s="251">
        <f t="shared" ref="F76:F96" si="16">IFERROR(VLOOKUP(A76,Tabla_Analisis_Precio,7,FALSE),0)</f>
        <v>0</v>
      </c>
      <c r="G76" s="206">
        <f t="shared" ref="G76:G96" si="17">ROUND(PrecioUnitario(F76,GG_Porcentaje,Beneficio,Ingresos_Brutos,IVA),2)</f>
        <v>0</v>
      </c>
      <c r="H76" s="206">
        <f t="shared" si="6"/>
        <v>0</v>
      </c>
      <c r="I76" s="252">
        <f t="shared" ref="I76:I96" si="18">IFERROR(H76/Monto_Oferta,0)</f>
        <v>0</v>
      </c>
    </row>
    <row r="77" spans="1:9" ht="24.95" hidden="1" customHeight="1" x14ac:dyDescent="0.2">
      <c r="A77" s="228" t="e">
        <f>Datos!#REF!</f>
        <v>#REF!</v>
      </c>
      <c r="B77" s="383" t="str">
        <f t="shared" si="13"/>
        <v/>
      </c>
      <c r="C77" s="384"/>
      <c r="D77" s="249" t="str">
        <f t="shared" si="14"/>
        <v/>
      </c>
      <c r="E77" s="250">
        <f t="shared" si="15"/>
        <v>0</v>
      </c>
      <c r="F77" s="251">
        <f t="shared" si="16"/>
        <v>0</v>
      </c>
      <c r="G77" s="206">
        <f t="shared" si="17"/>
        <v>0</v>
      </c>
      <c r="H77" s="206">
        <f t="shared" ref="H77:H96" si="19">ROUND(E77*G77,2)</f>
        <v>0</v>
      </c>
      <c r="I77" s="252">
        <f t="shared" si="18"/>
        <v>0</v>
      </c>
    </row>
    <row r="78" spans="1:9" ht="24.95" hidden="1" customHeight="1" x14ac:dyDescent="0.2">
      <c r="A78" s="228" t="e">
        <f>Datos!#REF!</f>
        <v>#REF!</v>
      </c>
      <c r="B78" s="383" t="str">
        <f t="shared" si="13"/>
        <v/>
      </c>
      <c r="C78" s="384"/>
      <c r="D78" s="249" t="str">
        <f t="shared" si="14"/>
        <v/>
      </c>
      <c r="E78" s="250">
        <f t="shared" si="15"/>
        <v>0</v>
      </c>
      <c r="F78" s="251">
        <f t="shared" si="16"/>
        <v>0</v>
      </c>
      <c r="G78" s="206">
        <f t="shared" si="17"/>
        <v>0</v>
      </c>
      <c r="H78" s="206">
        <f t="shared" si="19"/>
        <v>0</v>
      </c>
      <c r="I78" s="252">
        <f t="shared" si="18"/>
        <v>0</v>
      </c>
    </row>
    <row r="79" spans="1:9" ht="24.95" hidden="1" customHeight="1" x14ac:dyDescent="0.2">
      <c r="A79" s="228" t="e">
        <f>Datos!#REF!</f>
        <v>#REF!</v>
      </c>
      <c r="B79" s="383" t="str">
        <f t="shared" si="13"/>
        <v/>
      </c>
      <c r="C79" s="384"/>
      <c r="D79" s="249" t="str">
        <f t="shared" si="14"/>
        <v/>
      </c>
      <c r="E79" s="250">
        <f t="shared" si="15"/>
        <v>0</v>
      </c>
      <c r="F79" s="251">
        <f t="shared" si="16"/>
        <v>0</v>
      </c>
      <c r="G79" s="206">
        <f t="shared" si="17"/>
        <v>0</v>
      </c>
      <c r="H79" s="206">
        <f t="shared" si="19"/>
        <v>0</v>
      </c>
      <c r="I79" s="252">
        <f t="shared" si="18"/>
        <v>0</v>
      </c>
    </row>
    <row r="80" spans="1:9" ht="24.95" hidden="1" customHeight="1" x14ac:dyDescent="0.2">
      <c r="A80" s="228" t="e">
        <f>Datos!#REF!</f>
        <v>#REF!</v>
      </c>
      <c r="B80" s="383" t="str">
        <f t="shared" si="13"/>
        <v/>
      </c>
      <c r="C80" s="384"/>
      <c r="D80" s="249" t="str">
        <f t="shared" si="14"/>
        <v/>
      </c>
      <c r="E80" s="250">
        <f t="shared" si="15"/>
        <v>0</v>
      </c>
      <c r="F80" s="251">
        <f t="shared" si="16"/>
        <v>0</v>
      </c>
      <c r="G80" s="206">
        <f t="shared" si="17"/>
        <v>0</v>
      </c>
      <c r="H80" s="206">
        <f t="shared" si="19"/>
        <v>0</v>
      </c>
      <c r="I80" s="252">
        <f t="shared" si="18"/>
        <v>0</v>
      </c>
    </row>
    <row r="81" spans="1:9" ht="24.95" hidden="1" customHeight="1" x14ac:dyDescent="0.2">
      <c r="A81" s="228" t="e">
        <f>Datos!#REF!</f>
        <v>#REF!</v>
      </c>
      <c r="B81" s="383" t="str">
        <f t="shared" si="13"/>
        <v/>
      </c>
      <c r="C81" s="384"/>
      <c r="D81" s="249" t="str">
        <f t="shared" si="14"/>
        <v/>
      </c>
      <c r="E81" s="250">
        <f t="shared" si="15"/>
        <v>0</v>
      </c>
      <c r="F81" s="251">
        <f t="shared" si="16"/>
        <v>0</v>
      </c>
      <c r="G81" s="206">
        <f t="shared" si="17"/>
        <v>0</v>
      </c>
      <c r="H81" s="206">
        <f t="shared" si="19"/>
        <v>0</v>
      </c>
      <c r="I81" s="252">
        <f t="shared" si="18"/>
        <v>0</v>
      </c>
    </row>
    <row r="82" spans="1:9" ht="24.95" hidden="1" customHeight="1" x14ac:dyDescent="0.2">
      <c r="A82" s="228" t="e">
        <f>Datos!#REF!</f>
        <v>#REF!</v>
      </c>
      <c r="B82" s="383" t="str">
        <f t="shared" si="13"/>
        <v/>
      </c>
      <c r="C82" s="384"/>
      <c r="D82" s="249" t="str">
        <f t="shared" si="14"/>
        <v/>
      </c>
      <c r="E82" s="250">
        <f t="shared" si="15"/>
        <v>0</v>
      </c>
      <c r="F82" s="251">
        <f t="shared" si="16"/>
        <v>0</v>
      </c>
      <c r="G82" s="206">
        <f t="shared" si="17"/>
        <v>0</v>
      </c>
      <c r="H82" s="206">
        <f t="shared" si="19"/>
        <v>0</v>
      </c>
      <c r="I82" s="252">
        <f t="shared" si="18"/>
        <v>0</v>
      </c>
    </row>
    <row r="83" spans="1:9" ht="24.95" hidden="1" customHeight="1" x14ac:dyDescent="0.2">
      <c r="A83" s="228" t="e">
        <f>Datos!#REF!</f>
        <v>#REF!</v>
      </c>
      <c r="B83" s="383" t="str">
        <f t="shared" si="13"/>
        <v/>
      </c>
      <c r="C83" s="384"/>
      <c r="D83" s="249" t="str">
        <f t="shared" si="14"/>
        <v/>
      </c>
      <c r="E83" s="250">
        <f t="shared" si="15"/>
        <v>0</v>
      </c>
      <c r="F83" s="251">
        <f t="shared" si="16"/>
        <v>0</v>
      </c>
      <c r="G83" s="206">
        <f t="shared" si="17"/>
        <v>0</v>
      </c>
      <c r="H83" s="206">
        <f t="shared" si="19"/>
        <v>0</v>
      </c>
      <c r="I83" s="252">
        <f t="shared" si="18"/>
        <v>0</v>
      </c>
    </row>
    <row r="84" spans="1:9" ht="24.95" hidden="1" customHeight="1" x14ac:dyDescent="0.2">
      <c r="A84" s="228" t="e">
        <f>Datos!#REF!</f>
        <v>#REF!</v>
      </c>
      <c r="B84" s="383" t="str">
        <f t="shared" si="13"/>
        <v/>
      </c>
      <c r="C84" s="384"/>
      <c r="D84" s="249" t="str">
        <f t="shared" si="14"/>
        <v/>
      </c>
      <c r="E84" s="250">
        <f t="shared" si="15"/>
        <v>0</v>
      </c>
      <c r="F84" s="251">
        <f t="shared" si="16"/>
        <v>0</v>
      </c>
      <c r="G84" s="206">
        <f t="shared" si="17"/>
        <v>0</v>
      </c>
      <c r="H84" s="206">
        <f t="shared" si="19"/>
        <v>0</v>
      </c>
      <c r="I84" s="252">
        <f t="shared" si="18"/>
        <v>0</v>
      </c>
    </row>
    <row r="85" spans="1:9" ht="24.95" hidden="1" customHeight="1" x14ac:dyDescent="0.2">
      <c r="A85" s="228" t="e">
        <f>Datos!#REF!</f>
        <v>#REF!</v>
      </c>
      <c r="B85" s="383" t="str">
        <f t="shared" si="13"/>
        <v/>
      </c>
      <c r="C85" s="384"/>
      <c r="D85" s="249" t="str">
        <f t="shared" si="14"/>
        <v/>
      </c>
      <c r="E85" s="250">
        <f t="shared" si="15"/>
        <v>0</v>
      </c>
      <c r="F85" s="251">
        <f t="shared" si="16"/>
        <v>0</v>
      </c>
      <c r="G85" s="206">
        <f t="shared" si="17"/>
        <v>0</v>
      </c>
      <c r="H85" s="206">
        <f t="shared" si="19"/>
        <v>0</v>
      </c>
      <c r="I85" s="252">
        <f t="shared" si="18"/>
        <v>0</v>
      </c>
    </row>
    <row r="86" spans="1:9" ht="24.95" hidden="1" customHeight="1" x14ac:dyDescent="0.2">
      <c r="A86" s="228" t="e">
        <f>Datos!#REF!</f>
        <v>#REF!</v>
      </c>
      <c r="B86" s="383" t="str">
        <f t="shared" si="13"/>
        <v/>
      </c>
      <c r="C86" s="384"/>
      <c r="D86" s="249" t="str">
        <f t="shared" si="14"/>
        <v/>
      </c>
      <c r="E86" s="250">
        <f t="shared" si="15"/>
        <v>0</v>
      </c>
      <c r="F86" s="251">
        <f t="shared" si="16"/>
        <v>0</v>
      </c>
      <c r="G86" s="206">
        <f t="shared" si="17"/>
        <v>0</v>
      </c>
      <c r="H86" s="206">
        <f t="shared" si="19"/>
        <v>0</v>
      </c>
      <c r="I86" s="252">
        <f t="shared" si="18"/>
        <v>0</v>
      </c>
    </row>
    <row r="87" spans="1:9" ht="24.95" hidden="1" customHeight="1" x14ac:dyDescent="0.2">
      <c r="A87" s="228" t="e">
        <f>Datos!#REF!</f>
        <v>#REF!</v>
      </c>
      <c r="B87" s="383" t="str">
        <f t="shared" si="13"/>
        <v/>
      </c>
      <c r="C87" s="384"/>
      <c r="D87" s="249" t="str">
        <f t="shared" si="14"/>
        <v/>
      </c>
      <c r="E87" s="250">
        <f t="shared" si="15"/>
        <v>0</v>
      </c>
      <c r="F87" s="251">
        <f t="shared" si="16"/>
        <v>0</v>
      </c>
      <c r="G87" s="206">
        <f t="shared" si="17"/>
        <v>0</v>
      </c>
      <c r="H87" s="206">
        <f t="shared" si="19"/>
        <v>0</v>
      </c>
      <c r="I87" s="252">
        <f t="shared" si="18"/>
        <v>0</v>
      </c>
    </row>
    <row r="88" spans="1:9" ht="24.95" hidden="1" customHeight="1" x14ac:dyDescent="0.2">
      <c r="A88" s="228" t="e">
        <f>Datos!#REF!</f>
        <v>#REF!</v>
      </c>
      <c r="B88" s="383" t="str">
        <f t="shared" si="13"/>
        <v/>
      </c>
      <c r="C88" s="384"/>
      <c r="D88" s="249" t="str">
        <f t="shared" si="14"/>
        <v/>
      </c>
      <c r="E88" s="250">
        <f t="shared" si="15"/>
        <v>0</v>
      </c>
      <c r="F88" s="251">
        <f t="shared" si="16"/>
        <v>0</v>
      </c>
      <c r="G88" s="206">
        <f t="shared" si="17"/>
        <v>0</v>
      </c>
      <c r="H88" s="206">
        <f t="shared" si="19"/>
        <v>0</v>
      </c>
      <c r="I88" s="252">
        <f t="shared" si="18"/>
        <v>0</v>
      </c>
    </row>
    <row r="89" spans="1:9" ht="24.95" hidden="1" customHeight="1" x14ac:dyDescent="0.2">
      <c r="A89" s="228" t="e">
        <f>Datos!#REF!</f>
        <v>#REF!</v>
      </c>
      <c r="B89" s="383" t="str">
        <f t="shared" si="13"/>
        <v/>
      </c>
      <c r="C89" s="384"/>
      <c r="D89" s="249" t="str">
        <f t="shared" si="14"/>
        <v/>
      </c>
      <c r="E89" s="250">
        <f t="shared" si="15"/>
        <v>0</v>
      </c>
      <c r="F89" s="251">
        <f t="shared" si="16"/>
        <v>0</v>
      </c>
      <c r="G89" s="206">
        <f t="shared" si="17"/>
        <v>0</v>
      </c>
      <c r="H89" s="206">
        <f t="shared" si="19"/>
        <v>0</v>
      </c>
      <c r="I89" s="252">
        <f t="shared" si="18"/>
        <v>0</v>
      </c>
    </row>
    <row r="90" spans="1:9" ht="24.95" hidden="1" customHeight="1" x14ac:dyDescent="0.2">
      <c r="A90" s="228" t="e">
        <f>Datos!#REF!</f>
        <v>#REF!</v>
      </c>
      <c r="B90" s="383" t="str">
        <f t="shared" si="13"/>
        <v/>
      </c>
      <c r="C90" s="384"/>
      <c r="D90" s="249" t="str">
        <f t="shared" si="14"/>
        <v/>
      </c>
      <c r="E90" s="250">
        <f t="shared" si="15"/>
        <v>0</v>
      </c>
      <c r="F90" s="251">
        <f t="shared" si="16"/>
        <v>0</v>
      </c>
      <c r="G90" s="206">
        <f t="shared" si="17"/>
        <v>0</v>
      </c>
      <c r="H90" s="206">
        <f t="shared" si="19"/>
        <v>0</v>
      </c>
      <c r="I90" s="252">
        <f t="shared" si="18"/>
        <v>0</v>
      </c>
    </row>
    <row r="91" spans="1:9" ht="24.95" hidden="1" customHeight="1" x14ac:dyDescent="0.2">
      <c r="A91" s="228" t="e">
        <f>Datos!#REF!</f>
        <v>#REF!</v>
      </c>
      <c r="B91" s="383" t="str">
        <f t="shared" si="13"/>
        <v/>
      </c>
      <c r="C91" s="384"/>
      <c r="D91" s="249" t="str">
        <f t="shared" si="14"/>
        <v/>
      </c>
      <c r="E91" s="250">
        <f t="shared" si="15"/>
        <v>0</v>
      </c>
      <c r="F91" s="251">
        <f t="shared" si="16"/>
        <v>0</v>
      </c>
      <c r="G91" s="206">
        <f t="shared" si="17"/>
        <v>0</v>
      </c>
      <c r="H91" s="206">
        <f t="shared" si="19"/>
        <v>0</v>
      </c>
      <c r="I91" s="252">
        <f t="shared" si="18"/>
        <v>0</v>
      </c>
    </row>
    <row r="92" spans="1:9" ht="24.95" hidden="1" customHeight="1" x14ac:dyDescent="0.2">
      <c r="A92" s="228" t="e">
        <f>Datos!#REF!</f>
        <v>#REF!</v>
      </c>
      <c r="B92" s="383" t="str">
        <f t="shared" si="13"/>
        <v/>
      </c>
      <c r="C92" s="384"/>
      <c r="D92" s="249" t="str">
        <f t="shared" si="14"/>
        <v/>
      </c>
      <c r="E92" s="250">
        <f t="shared" si="15"/>
        <v>0</v>
      </c>
      <c r="F92" s="251">
        <f t="shared" si="16"/>
        <v>0</v>
      </c>
      <c r="G92" s="206">
        <f t="shared" si="17"/>
        <v>0</v>
      </c>
      <c r="H92" s="206">
        <f t="shared" si="19"/>
        <v>0</v>
      </c>
      <c r="I92" s="252">
        <f t="shared" si="18"/>
        <v>0</v>
      </c>
    </row>
    <row r="93" spans="1:9" ht="24.95" hidden="1" customHeight="1" x14ac:dyDescent="0.2">
      <c r="A93" s="228" t="e">
        <f>Datos!#REF!</f>
        <v>#REF!</v>
      </c>
      <c r="B93" s="383" t="str">
        <f t="shared" si="13"/>
        <v/>
      </c>
      <c r="C93" s="384"/>
      <c r="D93" s="249" t="str">
        <f t="shared" si="14"/>
        <v/>
      </c>
      <c r="E93" s="250">
        <f t="shared" si="15"/>
        <v>0</v>
      </c>
      <c r="F93" s="251">
        <f t="shared" si="16"/>
        <v>0</v>
      </c>
      <c r="G93" s="206">
        <f t="shared" si="17"/>
        <v>0</v>
      </c>
      <c r="H93" s="206">
        <f t="shared" si="19"/>
        <v>0</v>
      </c>
      <c r="I93" s="252">
        <f t="shared" si="18"/>
        <v>0</v>
      </c>
    </row>
    <row r="94" spans="1:9" ht="24.95" hidden="1" customHeight="1" x14ac:dyDescent="0.2">
      <c r="A94" s="228" t="e">
        <f>Datos!#REF!</f>
        <v>#REF!</v>
      </c>
      <c r="B94" s="383" t="str">
        <f t="shared" si="13"/>
        <v/>
      </c>
      <c r="C94" s="384"/>
      <c r="D94" s="249" t="str">
        <f t="shared" si="14"/>
        <v/>
      </c>
      <c r="E94" s="250">
        <f t="shared" si="15"/>
        <v>0</v>
      </c>
      <c r="F94" s="251">
        <f t="shared" si="16"/>
        <v>0</v>
      </c>
      <c r="G94" s="206">
        <f t="shared" si="17"/>
        <v>0</v>
      </c>
      <c r="H94" s="206">
        <f t="shared" si="19"/>
        <v>0</v>
      </c>
      <c r="I94" s="252">
        <f t="shared" si="18"/>
        <v>0</v>
      </c>
    </row>
    <row r="95" spans="1:9" ht="24.95" hidden="1" customHeight="1" x14ac:dyDescent="0.2">
      <c r="A95" s="228" t="e">
        <f>Datos!#REF!</f>
        <v>#REF!</v>
      </c>
      <c r="B95" s="383" t="str">
        <f t="shared" si="13"/>
        <v/>
      </c>
      <c r="C95" s="384"/>
      <c r="D95" s="249" t="str">
        <f t="shared" si="14"/>
        <v/>
      </c>
      <c r="E95" s="250">
        <f t="shared" si="15"/>
        <v>0</v>
      </c>
      <c r="F95" s="251">
        <f t="shared" si="16"/>
        <v>0</v>
      </c>
      <c r="G95" s="206">
        <f t="shared" si="17"/>
        <v>0</v>
      </c>
      <c r="H95" s="206">
        <f t="shared" si="19"/>
        <v>0</v>
      </c>
      <c r="I95" s="252">
        <f t="shared" si="18"/>
        <v>0</v>
      </c>
    </row>
    <row r="96" spans="1:9" ht="24.95" hidden="1" customHeight="1" x14ac:dyDescent="0.2">
      <c r="A96" s="228" t="e">
        <f>Datos!#REF!</f>
        <v>#REF!</v>
      </c>
      <c r="B96" s="383" t="str">
        <f t="shared" si="13"/>
        <v/>
      </c>
      <c r="C96" s="384"/>
      <c r="D96" s="249" t="str">
        <f t="shared" si="14"/>
        <v/>
      </c>
      <c r="E96" s="250">
        <f t="shared" si="15"/>
        <v>0</v>
      </c>
      <c r="F96" s="251">
        <f t="shared" si="16"/>
        <v>0</v>
      </c>
      <c r="G96" s="206">
        <f t="shared" si="17"/>
        <v>0</v>
      </c>
      <c r="H96" s="206">
        <f t="shared" si="19"/>
        <v>0</v>
      </c>
      <c r="I96" s="252">
        <f t="shared" si="18"/>
        <v>0</v>
      </c>
    </row>
    <row r="97" spans="1:9" ht="24.95" hidden="1" customHeight="1" x14ac:dyDescent="0.2">
      <c r="A97" s="228" t="e">
        <f>Datos!#REF!</f>
        <v>#REF!</v>
      </c>
      <c r="B97" s="383" t="str">
        <f t="shared" ref="B97:B137" si="20">IFERROR(VLOOKUP(A97,Tabla_Datos,2,FALSE),"")</f>
        <v/>
      </c>
      <c r="C97" s="384"/>
      <c r="D97" s="249" t="str">
        <f t="shared" ref="D97:D137" si="21">IFERROR(VLOOKUP(A97,Tabla_Datos,3,FALSE),"")</f>
        <v/>
      </c>
      <c r="E97" s="250">
        <f t="shared" ref="E97:E137" si="22">IFERROR(VLOOKUP(A97,Tabla_Datos,4,FALSE),0)</f>
        <v>0</v>
      </c>
      <c r="F97" s="251">
        <f t="shared" ref="F97:F137" si="23">IFERROR(VLOOKUP(A97,Tabla_Analisis_Precio,7,FALSE),0)</f>
        <v>0</v>
      </c>
      <c r="G97" s="206">
        <f t="shared" ref="G97:G137" si="24">ROUND(PrecioUnitario(F97,GG_Porcentaje,Beneficio,Ingresos_Brutos,IVA),2)</f>
        <v>0</v>
      </c>
      <c r="H97" s="206">
        <f t="shared" ref="H97:H137" si="25">ROUND(E97*G97,2)</f>
        <v>0</v>
      </c>
      <c r="I97" s="252">
        <f t="shared" ref="I97:I137" si="26">IFERROR(H97/Monto_Oferta,0)</f>
        <v>0</v>
      </c>
    </row>
    <row r="98" spans="1:9" ht="24.95" hidden="1" customHeight="1" x14ac:dyDescent="0.2">
      <c r="A98" s="228" t="e">
        <f>Datos!#REF!</f>
        <v>#REF!</v>
      </c>
      <c r="B98" s="383" t="str">
        <f t="shared" si="20"/>
        <v/>
      </c>
      <c r="C98" s="384"/>
      <c r="D98" s="249" t="str">
        <f t="shared" si="21"/>
        <v/>
      </c>
      <c r="E98" s="250">
        <f t="shared" si="22"/>
        <v>0</v>
      </c>
      <c r="F98" s="251">
        <f t="shared" si="23"/>
        <v>0</v>
      </c>
      <c r="G98" s="206">
        <f t="shared" si="24"/>
        <v>0</v>
      </c>
      <c r="H98" s="206">
        <f t="shared" si="25"/>
        <v>0</v>
      </c>
      <c r="I98" s="252">
        <f t="shared" si="26"/>
        <v>0</v>
      </c>
    </row>
    <row r="99" spans="1:9" ht="24.95" hidden="1" customHeight="1" x14ac:dyDescent="0.2">
      <c r="A99" s="228" t="e">
        <f>Datos!#REF!</f>
        <v>#REF!</v>
      </c>
      <c r="B99" s="383" t="str">
        <f t="shared" si="20"/>
        <v/>
      </c>
      <c r="C99" s="384"/>
      <c r="D99" s="249" t="str">
        <f t="shared" si="21"/>
        <v/>
      </c>
      <c r="E99" s="250">
        <f t="shared" si="22"/>
        <v>0</v>
      </c>
      <c r="F99" s="251">
        <f t="shared" si="23"/>
        <v>0</v>
      </c>
      <c r="G99" s="206">
        <f t="shared" si="24"/>
        <v>0</v>
      </c>
      <c r="H99" s="206">
        <f t="shared" si="25"/>
        <v>0</v>
      </c>
      <c r="I99" s="252">
        <f t="shared" si="26"/>
        <v>0</v>
      </c>
    </row>
    <row r="100" spans="1:9" ht="24.95" hidden="1" customHeight="1" x14ac:dyDescent="0.2">
      <c r="A100" s="228" t="e">
        <f>Datos!#REF!</f>
        <v>#REF!</v>
      </c>
      <c r="B100" s="383" t="str">
        <f t="shared" si="20"/>
        <v/>
      </c>
      <c r="C100" s="384"/>
      <c r="D100" s="249" t="str">
        <f t="shared" si="21"/>
        <v/>
      </c>
      <c r="E100" s="250">
        <f t="shared" si="22"/>
        <v>0</v>
      </c>
      <c r="F100" s="251">
        <f t="shared" si="23"/>
        <v>0</v>
      </c>
      <c r="G100" s="206">
        <f t="shared" si="24"/>
        <v>0</v>
      </c>
      <c r="H100" s="206">
        <f t="shared" si="25"/>
        <v>0</v>
      </c>
      <c r="I100" s="252">
        <f t="shared" si="26"/>
        <v>0</v>
      </c>
    </row>
    <row r="101" spans="1:9" ht="24.95" hidden="1" customHeight="1" x14ac:dyDescent="0.2">
      <c r="A101" s="228" t="e">
        <f>Datos!#REF!</f>
        <v>#REF!</v>
      </c>
      <c r="B101" s="383" t="str">
        <f t="shared" si="20"/>
        <v/>
      </c>
      <c r="C101" s="384"/>
      <c r="D101" s="249" t="str">
        <f t="shared" si="21"/>
        <v/>
      </c>
      <c r="E101" s="250">
        <f t="shared" si="22"/>
        <v>0</v>
      </c>
      <c r="F101" s="251">
        <f t="shared" si="23"/>
        <v>0</v>
      </c>
      <c r="G101" s="206">
        <f t="shared" si="24"/>
        <v>0</v>
      </c>
      <c r="H101" s="206">
        <f t="shared" si="25"/>
        <v>0</v>
      </c>
      <c r="I101" s="252">
        <f t="shared" si="26"/>
        <v>0</v>
      </c>
    </row>
    <row r="102" spans="1:9" ht="24.95" hidden="1" customHeight="1" x14ac:dyDescent="0.2">
      <c r="A102" s="228" t="e">
        <f>Datos!#REF!</f>
        <v>#REF!</v>
      </c>
      <c r="B102" s="383" t="str">
        <f t="shared" si="20"/>
        <v/>
      </c>
      <c r="C102" s="384"/>
      <c r="D102" s="249" t="str">
        <f t="shared" si="21"/>
        <v/>
      </c>
      <c r="E102" s="250">
        <f t="shared" si="22"/>
        <v>0</v>
      </c>
      <c r="F102" s="251">
        <f t="shared" si="23"/>
        <v>0</v>
      </c>
      <c r="G102" s="206">
        <f t="shared" si="24"/>
        <v>0</v>
      </c>
      <c r="H102" s="206">
        <f t="shared" si="25"/>
        <v>0</v>
      </c>
      <c r="I102" s="252">
        <f t="shared" si="26"/>
        <v>0</v>
      </c>
    </row>
    <row r="103" spans="1:9" ht="24.95" hidden="1" customHeight="1" x14ac:dyDescent="0.2">
      <c r="A103" s="228" t="e">
        <f>Datos!#REF!</f>
        <v>#REF!</v>
      </c>
      <c r="B103" s="383" t="str">
        <f t="shared" si="20"/>
        <v/>
      </c>
      <c r="C103" s="384"/>
      <c r="D103" s="249" t="str">
        <f t="shared" si="21"/>
        <v/>
      </c>
      <c r="E103" s="250">
        <f t="shared" si="22"/>
        <v>0</v>
      </c>
      <c r="F103" s="251">
        <f t="shared" si="23"/>
        <v>0</v>
      </c>
      <c r="G103" s="206">
        <f t="shared" si="24"/>
        <v>0</v>
      </c>
      <c r="H103" s="206">
        <f t="shared" si="25"/>
        <v>0</v>
      </c>
      <c r="I103" s="252">
        <f t="shared" si="26"/>
        <v>0</v>
      </c>
    </row>
    <row r="104" spans="1:9" ht="24.95" hidden="1" customHeight="1" x14ac:dyDescent="0.2">
      <c r="A104" s="228" t="e">
        <f>Datos!#REF!</f>
        <v>#REF!</v>
      </c>
      <c r="B104" s="383" t="str">
        <f t="shared" si="20"/>
        <v/>
      </c>
      <c r="C104" s="384"/>
      <c r="D104" s="249" t="str">
        <f t="shared" si="21"/>
        <v/>
      </c>
      <c r="E104" s="250">
        <f t="shared" si="22"/>
        <v>0</v>
      </c>
      <c r="F104" s="251">
        <f t="shared" si="23"/>
        <v>0</v>
      </c>
      <c r="G104" s="206">
        <f t="shared" si="24"/>
        <v>0</v>
      </c>
      <c r="H104" s="206">
        <f t="shared" si="25"/>
        <v>0</v>
      </c>
      <c r="I104" s="252">
        <f t="shared" si="26"/>
        <v>0</v>
      </c>
    </row>
    <row r="105" spans="1:9" ht="24.95" hidden="1" customHeight="1" x14ac:dyDescent="0.2">
      <c r="A105" s="228" t="e">
        <f>Datos!#REF!</f>
        <v>#REF!</v>
      </c>
      <c r="B105" s="383" t="str">
        <f t="shared" si="20"/>
        <v/>
      </c>
      <c r="C105" s="384"/>
      <c r="D105" s="249" t="str">
        <f t="shared" si="21"/>
        <v/>
      </c>
      <c r="E105" s="250">
        <f t="shared" si="22"/>
        <v>0</v>
      </c>
      <c r="F105" s="251">
        <f t="shared" si="23"/>
        <v>0</v>
      </c>
      <c r="G105" s="206">
        <f t="shared" si="24"/>
        <v>0</v>
      </c>
      <c r="H105" s="206">
        <f t="shared" si="25"/>
        <v>0</v>
      </c>
      <c r="I105" s="252">
        <f t="shared" si="26"/>
        <v>0</v>
      </c>
    </row>
    <row r="106" spans="1:9" ht="24.95" hidden="1" customHeight="1" x14ac:dyDescent="0.2">
      <c r="A106" s="228" t="e">
        <f>Datos!#REF!</f>
        <v>#REF!</v>
      </c>
      <c r="B106" s="383" t="str">
        <f t="shared" si="20"/>
        <v/>
      </c>
      <c r="C106" s="384"/>
      <c r="D106" s="249" t="str">
        <f t="shared" si="21"/>
        <v/>
      </c>
      <c r="E106" s="250">
        <f t="shared" si="22"/>
        <v>0</v>
      </c>
      <c r="F106" s="251">
        <f t="shared" si="23"/>
        <v>0</v>
      </c>
      <c r="G106" s="206">
        <f t="shared" si="24"/>
        <v>0</v>
      </c>
      <c r="H106" s="206">
        <f t="shared" si="25"/>
        <v>0</v>
      </c>
      <c r="I106" s="252">
        <f t="shared" si="26"/>
        <v>0</v>
      </c>
    </row>
    <row r="107" spans="1:9" ht="24.95" hidden="1" customHeight="1" x14ac:dyDescent="0.2">
      <c r="A107" s="228" t="e">
        <f>Datos!#REF!</f>
        <v>#REF!</v>
      </c>
      <c r="B107" s="383" t="str">
        <f t="shared" si="20"/>
        <v/>
      </c>
      <c r="C107" s="384"/>
      <c r="D107" s="249" t="str">
        <f t="shared" si="21"/>
        <v/>
      </c>
      <c r="E107" s="250">
        <f t="shared" si="22"/>
        <v>0</v>
      </c>
      <c r="F107" s="251">
        <f t="shared" si="23"/>
        <v>0</v>
      </c>
      <c r="G107" s="206">
        <f t="shared" si="24"/>
        <v>0</v>
      </c>
      <c r="H107" s="206">
        <f t="shared" si="25"/>
        <v>0</v>
      </c>
      <c r="I107" s="252">
        <f t="shared" si="26"/>
        <v>0</v>
      </c>
    </row>
    <row r="108" spans="1:9" ht="24.95" hidden="1" customHeight="1" x14ac:dyDescent="0.2">
      <c r="A108" s="228" t="e">
        <f>Datos!#REF!</f>
        <v>#REF!</v>
      </c>
      <c r="B108" s="383" t="str">
        <f t="shared" si="20"/>
        <v/>
      </c>
      <c r="C108" s="384"/>
      <c r="D108" s="249" t="str">
        <f t="shared" si="21"/>
        <v/>
      </c>
      <c r="E108" s="250">
        <f t="shared" si="22"/>
        <v>0</v>
      </c>
      <c r="F108" s="251">
        <f t="shared" si="23"/>
        <v>0</v>
      </c>
      <c r="G108" s="206">
        <f t="shared" si="24"/>
        <v>0</v>
      </c>
      <c r="H108" s="206">
        <f t="shared" si="25"/>
        <v>0</v>
      </c>
      <c r="I108" s="252">
        <f t="shared" si="26"/>
        <v>0</v>
      </c>
    </row>
    <row r="109" spans="1:9" ht="24.95" hidden="1" customHeight="1" x14ac:dyDescent="0.2">
      <c r="A109" s="228" t="e">
        <f>Datos!#REF!</f>
        <v>#REF!</v>
      </c>
      <c r="B109" s="383" t="str">
        <f t="shared" si="20"/>
        <v/>
      </c>
      <c r="C109" s="384"/>
      <c r="D109" s="249" t="str">
        <f t="shared" si="21"/>
        <v/>
      </c>
      <c r="E109" s="250">
        <f t="shared" si="22"/>
        <v>0</v>
      </c>
      <c r="F109" s="251">
        <f t="shared" si="23"/>
        <v>0</v>
      </c>
      <c r="G109" s="206">
        <f t="shared" si="24"/>
        <v>0</v>
      </c>
      <c r="H109" s="206">
        <f t="shared" si="25"/>
        <v>0</v>
      </c>
      <c r="I109" s="252">
        <f t="shared" si="26"/>
        <v>0</v>
      </c>
    </row>
    <row r="110" spans="1:9" ht="24.95" hidden="1" customHeight="1" x14ac:dyDescent="0.2">
      <c r="A110" s="228" t="e">
        <f>Datos!#REF!</f>
        <v>#REF!</v>
      </c>
      <c r="B110" s="383" t="str">
        <f t="shared" si="20"/>
        <v/>
      </c>
      <c r="C110" s="384"/>
      <c r="D110" s="249" t="str">
        <f t="shared" si="21"/>
        <v/>
      </c>
      <c r="E110" s="250">
        <f t="shared" si="22"/>
        <v>0</v>
      </c>
      <c r="F110" s="251">
        <f t="shared" si="23"/>
        <v>0</v>
      </c>
      <c r="G110" s="206">
        <f t="shared" si="24"/>
        <v>0</v>
      </c>
      <c r="H110" s="206">
        <f t="shared" si="25"/>
        <v>0</v>
      </c>
      <c r="I110" s="252">
        <f t="shared" si="26"/>
        <v>0</v>
      </c>
    </row>
    <row r="111" spans="1:9" ht="24.95" hidden="1" customHeight="1" x14ac:dyDescent="0.2">
      <c r="A111" s="228" t="e">
        <f>Datos!#REF!</f>
        <v>#REF!</v>
      </c>
      <c r="B111" s="383" t="str">
        <f t="shared" si="20"/>
        <v/>
      </c>
      <c r="C111" s="384"/>
      <c r="D111" s="249" t="str">
        <f t="shared" si="21"/>
        <v/>
      </c>
      <c r="E111" s="250">
        <f t="shared" si="22"/>
        <v>0</v>
      </c>
      <c r="F111" s="251">
        <f t="shared" si="23"/>
        <v>0</v>
      </c>
      <c r="G111" s="206">
        <f t="shared" si="24"/>
        <v>0</v>
      </c>
      <c r="H111" s="206">
        <f t="shared" si="25"/>
        <v>0</v>
      </c>
      <c r="I111" s="252">
        <f t="shared" si="26"/>
        <v>0</v>
      </c>
    </row>
    <row r="112" spans="1:9" ht="24.95" hidden="1" customHeight="1" x14ac:dyDescent="0.2">
      <c r="A112" s="228" t="e">
        <f>Datos!#REF!</f>
        <v>#REF!</v>
      </c>
      <c r="B112" s="383" t="str">
        <f t="shared" si="20"/>
        <v/>
      </c>
      <c r="C112" s="384"/>
      <c r="D112" s="249" t="str">
        <f t="shared" si="21"/>
        <v/>
      </c>
      <c r="E112" s="250">
        <f t="shared" si="22"/>
        <v>0</v>
      </c>
      <c r="F112" s="251">
        <f t="shared" si="23"/>
        <v>0</v>
      </c>
      <c r="G112" s="206">
        <f t="shared" si="24"/>
        <v>0</v>
      </c>
      <c r="H112" s="206">
        <f t="shared" si="25"/>
        <v>0</v>
      </c>
      <c r="I112" s="252">
        <f t="shared" si="26"/>
        <v>0</v>
      </c>
    </row>
    <row r="113" spans="1:9" ht="24.95" hidden="1" customHeight="1" x14ac:dyDescent="0.2">
      <c r="A113" s="228" t="e">
        <f>Datos!#REF!</f>
        <v>#REF!</v>
      </c>
      <c r="B113" s="383" t="str">
        <f t="shared" si="20"/>
        <v/>
      </c>
      <c r="C113" s="384"/>
      <c r="D113" s="249" t="str">
        <f t="shared" si="21"/>
        <v/>
      </c>
      <c r="E113" s="250">
        <f t="shared" si="22"/>
        <v>0</v>
      </c>
      <c r="F113" s="251">
        <f t="shared" si="23"/>
        <v>0</v>
      </c>
      <c r="G113" s="206">
        <f t="shared" si="24"/>
        <v>0</v>
      </c>
      <c r="H113" s="206">
        <f t="shared" si="25"/>
        <v>0</v>
      </c>
      <c r="I113" s="252">
        <f t="shared" si="26"/>
        <v>0</v>
      </c>
    </row>
    <row r="114" spans="1:9" ht="24.95" hidden="1" customHeight="1" x14ac:dyDescent="0.2">
      <c r="A114" s="228" t="e">
        <f>Datos!#REF!</f>
        <v>#REF!</v>
      </c>
      <c r="B114" s="383" t="str">
        <f t="shared" si="20"/>
        <v/>
      </c>
      <c r="C114" s="384"/>
      <c r="D114" s="249" t="str">
        <f t="shared" si="21"/>
        <v/>
      </c>
      <c r="E114" s="250">
        <f t="shared" si="22"/>
        <v>0</v>
      </c>
      <c r="F114" s="251">
        <f t="shared" si="23"/>
        <v>0</v>
      </c>
      <c r="G114" s="206">
        <f t="shared" si="24"/>
        <v>0</v>
      </c>
      <c r="H114" s="206">
        <f t="shared" si="25"/>
        <v>0</v>
      </c>
      <c r="I114" s="252">
        <f t="shared" si="26"/>
        <v>0</v>
      </c>
    </row>
    <row r="115" spans="1:9" ht="24.95" hidden="1" customHeight="1" x14ac:dyDescent="0.2">
      <c r="A115" s="228" t="e">
        <f>Datos!#REF!</f>
        <v>#REF!</v>
      </c>
      <c r="B115" s="383" t="str">
        <f t="shared" si="20"/>
        <v/>
      </c>
      <c r="C115" s="384"/>
      <c r="D115" s="249" t="str">
        <f t="shared" si="21"/>
        <v/>
      </c>
      <c r="E115" s="250">
        <f t="shared" si="22"/>
        <v>0</v>
      </c>
      <c r="F115" s="251">
        <f t="shared" si="23"/>
        <v>0</v>
      </c>
      <c r="G115" s="206">
        <f t="shared" si="24"/>
        <v>0</v>
      </c>
      <c r="H115" s="206">
        <f t="shared" si="25"/>
        <v>0</v>
      </c>
      <c r="I115" s="252">
        <f t="shared" si="26"/>
        <v>0</v>
      </c>
    </row>
    <row r="116" spans="1:9" ht="24.95" hidden="1" customHeight="1" x14ac:dyDescent="0.2">
      <c r="A116" s="228" t="e">
        <f>Datos!#REF!</f>
        <v>#REF!</v>
      </c>
      <c r="B116" s="383" t="str">
        <f t="shared" si="20"/>
        <v/>
      </c>
      <c r="C116" s="384"/>
      <c r="D116" s="249" t="str">
        <f t="shared" si="21"/>
        <v/>
      </c>
      <c r="E116" s="250">
        <f t="shared" si="22"/>
        <v>0</v>
      </c>
      <c r="F116" s="251">
        <f t="shared" si="23"/>
        <v>0</v>
      </c>
      <c r="G116" s="206">
        <f t="shared" si="24"/>
        <v>0</v>
      </c>
      <c r="H116" s="206">
        <f t="shared" si="25"/>
        <v>0</v>
      </c>
      <c r="I116" s="252">
        <f t="shared" si="26"/>
        <v>0</v>
      </c>
    </row>
    <row r="117" spans="1:9" ht="24.95" hidden="1" customHeight="1" x14ac:dyDescent="0.2">
      <c r="A117" s="228" t="e">
        <f>Datos!#REF!</f>
        <v>#REF!</v>
      </c>
      <c r="B117" s="383" t="str">
        <f t="shared" si="20"/>
        <v/>
      </c>
      <c r="C117" s="384"/>
      <c r="D117" s="249" t="str">
        <f t="shared" si="21"/>
        <v/>
      </c>
      <c r="E117" s="250">
        <f t="shared" si="22"/>
        <v>0</v>
      </c>
      <c r="F117" s="251">
        <f t="shared" si="23"/>
        <v>0</v>
      </c>
      <c r="G117" s="206">
        <f t="shared" si="24"/>
        <v>0</v>
      </c>
      <c r="H117" s="206">
        <f t="shared" si="25"/>
        <v>0</v>
      </c>
      <c r="I117" s="252">
        <f t="shared" si="26"/>
        <v>0</v>
      </c>
    </row>
    <row r="118" spans="1:9" ht="24.95" hidden="1" customHeight="1" x14ac:dyDescent="0.2">
      <c r="A118" s="228" t="e">
        <f>Datos!#REF!</f>
        <v>#REF!</v>
      </c>
      <c r="B118" s="383" t="str">
        <f t="shared" si="20"/>
        <v/>
      </c>
      <c r="C118" s="384"/>
      <c r="D118" s="249" t="str">
        <f t="shared" si="21"/>
        <v/>
      </c>
      <c r="E118" s="250">
        <f t="shared" si="22"/>
        <v>0</v>
      </c>
      <c r="F118" s="251">
        <f t="shared" si="23"/>
        <v>0</v>
      </c>
      <c r="G118" s="206">
        <f t="shared" si="24"/>
        <v>0</v>
      </c>
      <c r="H118" s="206">
        <f t="shared" si="25"/>
        <v>0</v>
      </c>
      <c r="I118" s="252">
        <f t="shared" si="26"/>
        <v>0</v>
      </c>
    </row>
    <row r="119" spans="1:9" ht="24.95" hidden="1" customHeight="1" x14ac:dyDescent="0.2">
      <c r="A119" s="228" t="e">
        <f>Datos!#REF!</f>
        <v>#REF!</v>
      </c>
      <c r="B119" s="383" t="str">
        <f t="shared" si="20"/>
        <v/>
      </c>
      <c r="C119" s="384"/>
      <c r="D119" s="249" t="str">
        <f t="shared" si="21"/>
        <v/>
      </c>
      <c r="E119" s="250">
        <f t="shared" si="22"/>
        <v>0</v>
      </c>
      <c r="F119" s="251">
        <f t="shared" si="23"/>
        <v>0</v>
      </c>
      <c r="G119" s="206">
        <f t="shared" si="24"/>
        <v>0</v>
      </c>
      <c r="H119" s="206">
        <f t="shared" si="25"/>
        <v>0</v>
      </c>
      <c r="I119" s="252">
        <f t="shared" si="26"/>
        <v>0</v>
      </c>
    </row>
    <row r="120" spans="1:9" ht="24.95" hidden="1" customHeight="1" x14ac:dyDescent="0.2">
      <c r="A120" s="228" t="e">
        <f>Datos!#REF!</f>
        <v>#REF!</v>
      </c>
      <c r="B120" s="383" t="str">
        <f t="shared" si="20"/>
        <v/>
      </c>
      <c r="C120" s="384"/>
      <c r="D120" s="249" t="str">
        <f t="shared" si="21"/>
        <v/>
      </c>
      <c r="E120" s="250">
        <f t="shared" si="22"/>
        <v>0</v>
      </c>
      <c r="F120" s="251">
        <f t="shared" si="23"/>
        <v>0</v>
      </c>
      <c r="G120" s="206">
        <f t="shared" si="24"/>
        <v>0</v>
      </c>
      <c r="H120" s="206">
        <f t="shared" si="25"/>
        <v>0</v>
      </c>
      <c r="I120" s="252">
        <f t="shared" si="26"/>
        <v>0</v>
      </c>
    </row>
    <row r="121" spans="1:9" ht="24.95" hidden="1" customHeight="1" x14ac:dyDescent="0.2">
      <c r="A121" s="228" t="e">
        <f>Datos!#REF!</f>
        <v>#REF!</v>
      </c>
      <c r="B121" s="383" t="str">
        <f t="shared" si="20"/>
        <v/>
      </c>
      <c r="C121" s="384"/>
      <c r="D121" s="249" t="str">
        <f t="shared" si="21"/>
        <v/>
      </c>
      <c r="E121" s="250">
        <f t="shared" si="22"/>
        <v>0</v>
      </c>
      <c r="F121" s="251">
        <f t="shared" si="23"/>
        <v>0</v>
      </c>
      <c r="G121" s="206">
        <f t="shared" si="24"/>
        <v>0</v>
      </c>
      <c r="H121" s="206">
        <f t="shared" si="25"/>
        <v>0</v>
      </c>
      <c r="I121" s="252">
        <f t="shared" si="26"/>
        <v>0</v>
      </c>
    </row>
    <row r="122" spans="1:9" ht="24.95" hidden="1" customHeight="1" x14ac:dyDescent="0.2">
      <c r="A122" s="228" t="e">
        <f>Datos!#REF!</f>
        <v>#REF!</v>
      </c>
      <c r="B122" s="383" t="str">
        <f t="shared" si="20"/>
        <v/>
      </c>
      <c r="C122" s="384"/>
      <c r="D122" s="249" t="str">
        <f t="shared" si="21"/>
        <v/>
      </c>
      <c r="E122" s="250">
        <f t="shared" si="22"/>
        <v>0</v>
      </c>
      <c r="F122" s="251">
        <f t="shared" si="23"/>
        <v>0</v>
      </c>
      <c r="G122" s="206">
        <f t="shared" si="24"/>
        <v>0</v>
      </c>
      <c r="H122" s="206">
        <f t="shared" si="25"/>
        <v>0</v>
      </c>
      <c r="I122" s="252">
        <f t="shared" si="26"/>
        <v>0</v>
      </c>
    </row>
    <row r="123" spans="1:9" ht="24.95" hidden="1" customHeight="1" x14ac:dyDescent="0.2">
      <c r="A123" s="228" t="e">
        <f>Datos!#REF!</f>
        <v>#REF!</v>
      </c>
      <c r="B123" s="383" t="str">
        <f t="shared" si="20"/>
        <v/>
      </c>
      <c r="C123" s="384"/>
      <c r="D123" s="249" t="str">
        <f t="shared" si="21"/>
        <v/>
      </c>
      <c r="E123" s="250">
        <f t="shared" si="22"/>
        <v>0</v>
      </c>
      <c r="F123" s="251">
        <f t="shared" si="23"/>
        <v>0</v>
      </c>
      <c r="G123" s="206">
        <f t="shared" si="24"/>
        <v>0</v>
      </c>
      <c r="H123" s="206">
        <f t="shared" si="25"/>
        <v>0</v>
      </c>
      <c r="I123" s="252">
        <f t="shared" si="26"/>
        <v>0</v>
      </c>
    </row>
    <row r="124" spans="1:9" ht="24.95" hidden="1" customHeight="1" x14ac:dyDescent="0.2">
      <c r="A124" s="228" t="e">
        <f>Datos!#REF!</f>
        <v>#REF!</v>
      </c>
      <c r="B124" s="383" t="str">
        <f t="shared" si="20"/>
        <v/>
      </c>
      <c r="C124" s="384"/>
      <c r="D124" s="249" t="str">
        <f t="shared" si="21"/>
        <v/>
      </c>
      <c r="E124" s="250">
        <f t="shared" si="22"/>
        <v>0</v>
      </c>
      <c r="F124" s="251">
        <f t="shared" si="23"/>
        <v>0</v>
      </c>
      <c r="G124" s="206">
        <f t="shared" si="24"/>
        <v>0</v>
      </c>
      <c r="H124" s="206">
        <f t="shared" si="25"/>
        <v>0</v>
      </c>
      <c r="I124" s="252">
        <f t="shared" si="26"/>
        <v>0</v>
      </c>
    </row>
    <row r="125" spans="1:9" ht="24.95" hidden="1" customHeight="1" x14ac:dyDescent="0.2">
      <c r="A125" s="228" t="e">
        <f>Datos!#REF!</f>
        <v>#REF!</v>
      </c>
      <c r="B125" s="383" t="str">
        <f t="shared" si="20"/>
        <v/>
      </c>
      <c r="C125" s="384"/>
      <c r="D125" s="249" t="str">
        <f t="shared" si="21"/>
        <v/>
      </c>
      <c r="E125" s="250">
        <f t="shared" si="22"/>
        <v>0</v>
      </c>
      <c r="F125" s="251">
        <f t="shared" si="23"/>
        <v>0</v>
      </c>
      <c r="G125" s="206">
        <f t="shared" si="24"/>
        <v>0</v>
      </c>
      <c r="H125" s="206">
        <f t="shared" si="25"/>
        <v>0</v>
      </c>
      <c r="I125" s="252">
        <f t="shared" si="26"/>
        <v>0</v>
      </c>
    </row>
    <row r="126" spans="1:9" ht="24.95" hidden="1" customHeight="1" x14ac:dyDescent="0.2">
      <c r="A126" s="228" t="e">
        <f>Datos!#REF!</f>
        <v>#REF!</v>
      </c>
      <c r="B126" s="383" t="str">
        <f t="shared" si="20"/>
        <v/>
      </c>
      <c r="C126" s="384"/>
      <c r="D126" s="249" t="str">
        <f t="shared" si="21"/>
        <v/>
      </c>
      <c r="E126" s="250">
        <f t="shared" si="22"/>
        <v>0</v>
      </c>
      <c r="F126" s="251">
        <f t="shared" si="23"/>
        <v>0</v>
      </c>
      <c r="G126" s="206">
        <f t="shared" si="24"/>
        <v>0</v>
      </c>
      <c r="H126" s="206">
        <f t="shared" si="25"/>
        <v>0</v>
      </c>
      <c r="I126" s="252">
        <f t="shared" si="26"/>
        <v>0</v>
      </c>
    </row>
    <row r="127" spans="1:9" ht="24.95" hidden="1" customHeight="1" x14ac:dyDescent="0.2">
      <c r="A127" s="228" t="e">
        <f>Datos!#REF!</f>
        <v>#REF!</v>
      </c>
      <c r="B127" s="383" t="str">
        <f t="shared" si="20"/>
        <v/>
      </c>
      <c r="C127" s="384"/>
      <c r="D127" s="249" t="str">
        <f t="shared" si="21"/>
        <v/>
      </c>
      <c r="E127" s="250">
        <f t="shared" si="22"/>
        <v>0</v>
      </c>
      <c r="F127" s="251">
        <f t="shared" si="23"/>
        <v>0</v>
      </c>
      <c r="G127" s="206">
        <f t="shared" si="24"/>
        <v>0</v>
      </c>
      <c r="H127" s="206">
        <f t="shared" si="25"/>
        <v>0</v>
      </c>
      <c r="I127" s="252">
        <f t="shared" si="26"/>
        <v>0</v>
      </c>
    </row>
    <row r="128" spans="1:9" ht="24.95" hidden="1" customHeight="1" x14ac:dyDescent="0.2">
      <c r="A128" s="228" t="e">
        <f>Datos!#REF!</f>
        <v>#REF!</v>
      </c>
      <c r="B128" s="383" t="str">
        <f t="shared" si="20"/>
        <v/>
      </c>
      <c r="C128" s="384"/>
      <c r="D128" s="249" t="str">
        <f t="shared" si="21"/>
        <v/>
      </c>
      <c r="E128" s="250">
        <f t="shared" si="22"/>
        <v>0</v>
      </c>
      <c r="F128" s="251">
        <f t="shared" si="23"/>
        <v>0</v>
      </c>
      <c r="G128" s="206">
        <f t="shared" si="24"/>
        <v>0</v>
      </c>
      <c r="H128" s="206">
        <f t="shared" si="25"/>
        <v>0</v>
      </c>
      <c r="I128" s="252">
        <f t="shared" si="26"/>
        <v>0</v>
      </c>
    </row>
    <row r="129" spans="1:9" ht="24.95" hidden="1" customHeight="1" x14ac:dyDescent="0.2">
      <c r="A129" s="228" t="e">
        <f>Datos!#REF!</f>
        <v>#REF!</v>
      </c>
      <c r="B129" s="383" t="str">
        <f t="shared" si="20"/>
        <v/>
      </c>
      <c r="C129" s="384"/>
      <c r="D129" s="249" t="str">
        <f t="shared" si="21"/>
        <v/>
      </c>
      <c r="E129" s="250">
        <f t="shared" si="22"/>
        <v>0</v>
      </c>
      <c r="F129" s="251">
        <f t="shared" si="23"/>
        <v>0</v>
      </c>
      <c r="G129" s="206">
        <f t="shared" si="24"/>
        <v>0</v>
      </c>
      <c r="H129" s="206">
        <f t="shared" si="25"/>
        <v>0</v>
      </c>
      <c r="I129" s="252">
        <f t="shared" si="26"/>
        <v>0</v>
      </c>
    </row>
    <row r="130" spans="1:9" ht="24.95" hidden="1" customHeight="1" x14ac:dyDescent="0.2">
      <c r="A130" s="228" t="e">
        <f>Datos!#REF!</f>
        <v>#REF!</v>
      </c>
      <c r="B130" s="383" t="str">
        <f t="shared" si="20"/>
        <v/>
      </c>
      <c r="C130" s="384"/>
      <c r="D130" s="249" t="str">
        <f t="shared" si="21"/>
        <v/>
      </c>
      <c r="E130" s="250">
        <f t="shared" si="22"/>
        <v>0</v>
      </c>
      <c r="F130" s="251">
        <f t="shared" si="23"/>
        <v>0</v>
      </c>
      <c r="G130" s="206">
        <f t="shared" si="24"/>
        <v>0</v>
      </c>
      <c r="H130" s="206">
        <f t="shared" si="25"/>
        <v>0</v>
      </c>
      <c r="I130" s="252">
        <f t="shared" si="26"/>
        <v>0</v>
      </c>
    </row>
    <row r="131" spans="1:9" ht="24.95" hidden="1" customHeight="1" x14ac:dyDescent="0.2">
      <c r="A131" s="228" t="e">
        <f>Datos!#REF!</f>
        <v>#REF!</v>
      </c>
      <c r="B131" s="383" t="str">
        <f t="shared" si="20"/>
        <v/>
      </c>
      <c r="C131" s="384"/>
      <c r="D131" s="249" t="str">
        <f t="shared" si="21"/>
        <v/>
      </c>
      <c r="E131" s="250">
        <f t="shared" si="22"/>
        <v>0</v>
      </c>
      <c r="F131" s="251">
        <f t="shared" si="23"/>
        <v>0</v>
      </c>
      <c r="G131" s="206">
        <f t="shared" si="24"/>
        <v>0</v>
      </c>
      <c r="H131" s="206">
        <f t="shared" si="25"/>
        <v>0</v>
      </c>
      <c r="I131" s="252">
        <f t="shared" si="26"/>
        <v>0</v>
      </c>
    </row>
    <row r="132" spans="1:9" ht="24.95" hidden="1" customHeight="1" x14ac:dyDescent="0.2">
      <c r="A132" s="228" t="e">
        <f>Datos!#REF!</f>
        <v>#REF!</v>
      </c>
      <c r="B132" s="383" t="str">
        <f t="shared" si="20"/>
        <v/>
      </c>
      <c r="C132" s="384"/>
      <c r="D132" s="249" t="str">
        <f t="shared" si="21"/>
        <v/>
      </c>
      <c r="E132" s="250">
        <f t="shared" si="22"/>
        <v>0</v>
      </c>
      <c r="F132" s="251">
        <f t="shared" si="23"/>
        <v>0</v>
      </c>
      <c r="G132" s="206">
        <f t="shared" si="24"/>
        <v>0</v>
      </c>
      <c r="H132" s="206">
        <f t="shared" si="25"/>
        <v>0</v>
      </c>
      <c r="I132" s="252">
        <f t="shared" si="26"/>
        <v>0</v>
      </c>
    </row>
    <row r="133" spans="1:9" ht="24.95" hidden="1" customHeight="1" x14ac:dyDescent="0.2">
      <c r="A133" s="228" t="e">
        <f>Datos!#REF!</f>
        <v>#REF!</v>
      </c>
      <c r="B133" s="383" t="str">
        <f t="shared" si="20"/>
        <v/>
      </c>
      <c r="C133" s="384"/>
      <c r="D133" s="249" t="str">
        <f t="shared" si="21"/>
        <v/>
      </c>
      <c r="E133" s="250">
        <f t="shared" si="22"/>
        <v>0</v>
      </c>
      <c r="F133" s="251">
        <f t="shared" si="23"/>
        <v>0</v>
      </c>
      <c r="G133" s="206">
        <f t="shared" si="24"/>
        <v>0</v>
      </c>
      <c r="H133" s="206">
        <f t="shared" si="25"/>
        <v>0</v>
      </c>
      <c r="I133" s="252">
        <f t="shared" si="26"/>
        <v>0</v>
      </c>
    </row>
    <row r="134" spans="1:9" ht="24.95" hidden="1" customHeight="1" x14ac:dyDescent="0.2">
      <c r="A134" s="228" t="e">
        <f>Datos!#REF!</f>
        <v>#REF!</v>
      </c>
      <c r="B134" s="383" t="str">
        <f t="shared" si="20"/>
        <v/>
      </c>
      <c r="C134" s="384"/>
      <c r="D134" s="249" t="str">
        <f t="shared" si="21"/>
        <v/>
      </c>
      <c r="E134" s="250">
        <f t="shared" si="22"/>
        <v>0</v>
      </c>
      <c r="F134" s="251">
        <f t="shared" si="23"/>
        <v>0</v>
      </c>
      <c r="G134" s="206">
        <f t="shared" si="24"/>
        <v>0</v>
      </c>
      <c r="H134" s="206">
        <f t="shared" si="25"/>
        <v>0</v>
      </c>
      <c r="I134" s="252">
        <f t="shared" si="26"/>
        <v>0</v>
      </c>
    </row>
    <row r="135" spans="1:9" ht="24.95" hidden="1" customHeight="1" x14ac:dyDescent="0.2">
      <c r="A135" s="228" t="e">
        <f>Datos!#REF!</f>
        <v>#REF!</v>
      </c>
      <c r="B135" s="383" t="str">
        <f t="shared" si="20"/>
        <v/>
      </c>
      <c r="C135" s="384"/>
      <c r="D135" s="249" t="str">
        <f t="shared" si="21"/>
        <v/>
      </c>
      <c r="E135" s="250">
        <f t="shared" si="22"/>
        <v>0</v>
      </c>
      <c r="F135" s="251">
        <f t="shared" si="23"/>
        <v>0</v>
      </c>
      <c r="G135" s="206">
        <f t="shared" si="24"/>
        <v>0</v>
      </c>
      <c r="H135" s="206">
        <f t="shared" si="25"/>
        <v>0</v>
      </c>
      <c r="I135" s="252">
        <f t="shared" si="26"/>
        <v>0</v>
      </c>
    </row>
    <row r="136" spans="1:9" ht="24.95" hidden="1" customHeight="1" x14ac:dyDescent="0.2">
      <c r="A136" s="228" t="e">
        <f>Datos!#REF!</f>
        <v>#REF!</v>
      </c>
      <c r="B136" s="383" t="str">
        <f t="shared" si="20"/>
        <v/>
      </c>
      <c r="C136" s="384"/>
      <c r="D136" s="249" t="str">
        <f t="shared" si="21"/>
        <v/>
      </c>
      <c r="E136" s="250">
        <f t="shared" si="22"/>
        <v>0</v>
      </c>
      <c r="F136" s="251">
        <f t="shared" si="23"/>
        <v>0</v>
      </c>
      <c r="G136" s="206">
        <f t="shared" si="24"/>
        <v>0</v>
      </c>
      <c r="H136" s="206">
        <f t="shared" si="25"/>
        <v>0</v>
      </c>
      <c r="I136" s="252">
        <f t="shared" si="26"/>
        <v>0</v>
      </c>
    </row>
    <row r="137" spans="1:9" ht="24.95" hidden="1" customHeight="1" x14ac:dyDescent="0.2">
      <c r="A137" s="228" t="e">
        <f>Datos!#REF!</f>
        <v>#REF!</v>
      </c>
      <c r="B137" s="383" t="str">
        <f t="shared" si="20"/>
        <v/>
      </c>
      <c r="C137" s="384"/>
      <c r="D137" s="249" t="str">
        <f t="shared" si="21"/>
        <v/>
      </c>
      <c r="E137" s="250">
        <f t="shared" si="22"/>
        <v>0</v>
      </c>
      <c r="F137" s="251">
        <f t="shared" si="23"/>
        <v>0</v>
      </c>
      <c r="G137" s="206">
        <f t="shared" si="24"/>
        <v>0</v>
      </c>
      <c r="H137" s="206">
        <f t="shared" si="25"/>
        <v>0</v>
      </c>
      <c r="I137" s="252">
        <f t="shared" si="26"/>
        <v>0</v>
      </c>
    </row>
    <row r="138" spans="1:9" ht="24.95" hidden="1" customHeight="1" x14ac:dyDescent="0.2">
      <c r="A138" s="228" t="e">
        <f>Datos!#REF!</f>
        <v>#REF!</v>
      </c>
      <c r="B138" s="383" t="str">
        <f t="shared" ref="B138:B201" si="27">IFERROR(VLOOKUP(A138,Tabla_Datos,2,FALSE),"")</f>
        <v/>
      </c>
      <c r="C138" s="384"/>
      <c r="D138" s="249" t="str">
        <f t="shared" ref="D138:D201" si="28">IFERROR(VLOOKUP(A138,Tabla_Datos,3,FALSE),"")</f>
        <v/>
      </c>
      <c r="E138" s="250">
        <f t="shared" ref="E138:E201" si="29">IFERROR(VLOOKUP(A138,Tabla_Datos,4,FALSE),0)</f>
        <v>0</v>
      </c>
      <c r="F138" s="251">
        <f t="shared" ref="F138:F201" si="30">IFERROR(VLOOKUP(A138,Tabla_Analisis_Precio,7,FALSE),0)</f>
        <v>0</v>
      </c>
      <c r="G138" s="206">
        <f t="shared" ref="G138:G201" si="31">ROUND(PrecioUnitario(F138,GG_Porcentaje,Beneficio,Ingresos_Brutos,IVA),2)</f>
        <v>0</v>
      </c>
      <c r="H138" s="206">
        <f t="shared" ref="H138:H201" si="32">ROUND(E138*G138,2)</f>
        <v>0</v>
      </c>
      <c r="I138" s="252">
        <f t="shared" ref="I138:I201" si="33">IFERROR(H138/Monto_Oferta,0)</f>
        <v>0</v>
      </c>
    </row>
    <row r="139" spans="1:9" ht="24.95" hidden="1" customHeight="1" x14ac:dyDescent="0.2">
      <c r="A139" s="228" t="e">
        <f>Datos!#REF!</f>
        <v>#REF!</v>
      </c>
      <c r="B139" s="383" t="str">
        <f t="shared" si="27"/>
        <v/>
      </c>
      <c r="C139" s="384"/>
      <c r="D139" s="249" t="str">
        <f t="shared" si="28"/>
        <v/>
      </c>
      <c r="E139" s="250">
        <f t="shared" si="29"/>
        <v>0</v>
      </c>
      <c r="F139" s="251">
        <f t="shared" si="30"/>
        <v>0</v>
      </c>
      <c r="G139" s="206">
        <f t="shared" si="31"/>
        <v>0</v>
      </c>
      <c r="H139" s="206">
        <f t="shared" si="32"/>
        <v>0</v>
      </c>
      <c r="I139" s="252">
        <f t="shared" si="33"/>
        <v>0</v>
      </c>
    </row>
    <row r="140" spans="1:9" ht="24.95" hidden="1" customHeight="1" x14ac:dyDescent="0.2">
      <c r="A140" s="228" t="e">
        <f>Datos!#REF!</f>
        <v>#REF!</v>
      </c>
      <c r="B140" s="383" t="str">
        <f t="shared" si="27"/>
        <v/>
      </c>
      <c r="C140" s="384"/>
      <c r="D140" s="249" t="str">
        <f t="shared" si="28"/>
        <v/>
      </c>
      <c r="E140" s="250">
        <f t="shared" si="29"/>
        <v>0</v>
      </c>
      <c r="F140" s="251">
        <f t="shared" si="30"/>
        <v>0</v>
      </c>
      <c r="G140" s="206">
        <f t="shared" si="31"/>
        <v>0</v>
      </c>
      <c r="H140" s="206">
        <f t="shared" si="32"/>
        <v>0</v>
      </c>
      <c r="I140" s="252">
        <f t="shared" si="33"/>
        <v>0</v>
      </c>
    </row>
    <row r="141" spans="1:9" ht="24.95" hidden="1" customHeight="1" x14ac:dyDescent="0.2">
      <c r="A141" s="228" t="e">
        <f>Datos!#REF!</f>
        <v>#REF!</v>
      </c>
      <c r="B141" s="383" t="str">
        <f t="shared" si="27"/>
        <v/>
      </c>
      <c r="C141" s="384"/>
      <c r="D141" s="249" t="str">
        <f t="shared" si="28"/>
        <v/>
      </c>
      <c r="E141" s="250">
        <f t="shared" si="29"/>
        <v>0</v>
      </c>
      <c r="F141" s="251">
        <f t="shared" si="30"/>
        <v>0</v>
      </c>
      <c r="G141" s="206">
        <f t="shared" si="31"/>
        <v>0</v>
      </c>
      <c r="H141" s="206">
        <f t="shared" si="32"/>
        <v>0</v>
      </c>
      <c r="I141" s="252">
        <f t="shared" si="33"/>
        <v>0</v>
      </c>
    </row>
    <row r="142" spans="1:9" ht="24.95" hidden="1" customHeight="1" x14ac:dyDescent="0.2">
      <c r="A142" s="228" t="e">
        <f>Datos!#REF!</f>
        <v>#REF!</v>
      </c>
      <c r="B142" s="383" t="str">
        <f t="shared" si="27"/>
        <v/>
      </c>
      <c r="C142" s="384"/>
      <c r="D142" s="249" t="str">
        <f t="shared" si="28"/>
        <v/>
      </c>
      <c r="E142" s="250">
        <f t="shared" si="29"/>
        <v>0</v>
      </c>
      <c r="F142" s="251">
        <f t="shared" si="30"/>
        <v>0</v>
      </c>
      <c r="G142" s="206">
        <f t="shared" si="31"/>
        <v>0</v>
      </c>
      <c r="H142" s="206">
        <f t="shared" si="32"/>
        <v>0</v>
      </c>
      <c r="I142" s="252">
        <f t="shared" si="33"/>
        <v>0</v>
      </c>
    </row>
    <row r="143" spans="1:9" ht="24.95" hidden="1" customHeight="1" x14ac:dyDescent="0.2">
      <c r="A143" s="228" t="e">
        <f>Datos!#REF!</f>
        <v>#REF!</v>
      </c>
      <c r="B143" s="383" t="str">
        <f t="shared" si="27"/>
        <v/>
      </c>
      <c r="C143" s="384"/>
      <c r="D143" s="249" t="str">
        <f t="shared" si="28"/>
        <v/>
      </c>
      <c r="E143" s="250">
        <f t="shared" si="29"/>
        <v>0</v>
      </c>
      <c r="F143" s="251">
        <f t="shared" si="30"/>
        <v>0</v>
      </c>
      <c r="G143" s="206">
        <f t="shared" si="31"/>
        <v>0</v>
      </c>
      <c r="H143" s="206">
        <f t="shared" si="32"/>
        <v>0</v>
      </c>
      <c r="I143" s="252">
        <f t="shared" si="33"/>
        <v>0</v>
      </c>
    </row>
    <row r="144" spans="1:9" ht="24.95" hidden="1" customHeight="1" x14ac:dyDescent="0.2">
      <c r="A144" s="228" t="e">
        <f>Datos!#REF!</f>
        <v>#REF!</v>
      </c>
      <c r="B144" s="383" t="str">
        <f t="shared" si="27"/>
        <v/>
      </c>
      <c r="C144" s="384"/>
      <c r="D144" s="249" t="str">
        <f t="shared" si="28"/>
        <v/>
      </c>
      <c r="E144" s="250">
        <f t="shared" si="29"/>
        <v>0</v>
      </c>
      <c r="F144" s="251">
        <f t="shared" si="30"/>
        <v>0</v>
      </c>
      <c r="G144" s="206">
        <f t="shared" si="31"/>
        <v>0</v>
      </c>
      <c r="H144" s="206">
        <f t="shared" si="32"/>
        <v>0</v>
      </c>
      <c r="I144" s="252">
        <f t="shared" si="33"/>
        <v>0</v>
      </c>
    </row>
    <row r="145" spans="1:9" ht="24.95" hidden="1" customHeight="1" x14ac:dyDescent="0.2">
      <c r="A145" s="228" t="e">
        <f>Datos!#REF!</f>
        <v>#REF!</v>
      </c>
      <c r="B145" s="383" t="str">
        <f t="shared" si="27"/>
        <v/>
      </c>
      <c r="C145" s="384"/>
      <c r="D145" s="249" t="str">
        <f t="shared" si="28"/>
        <v/>
      </c>
      <c r="E145" s="250">
        <f t="shared" si="29"/>
        <v>0</v>
      </c>
      <c r="F145" s="251">
        <f t="shared" si="30"/>
        <v>0</v>
      </c>
      <c r="G145" s="206">
        <f t="shared" si="31"/>
        <v>0</v>
      </c>
      <c r="H145" s="206">
        <f t="shared" si="32"/>
        <v>0</v>
      </c>
      <c r="I145" s="252">
        <f t="shared" si="33"/>
        <v>0</v>
      </c>
    </row>
    <row r="146" spans="1:9" ht="24.95" hidden="1" customHeight="1" x14ac:dyDescent="0.2">
      <c r="A146" s="228" t="e">
        <f>Datos!#REF!</f>
        <v>#REF!</v>
      </c>
      <c r="B146" s="383" t="str">
        <f t="shared" si="27"/>
        <v/>
      </c>
      <c r="C146" s="384"/>
      <c r="D146" s="249" t="str">
        <f t="shared" si="28"/>
        <v/>
      </c>
      <c r="E146" s="250">
        <f t="shared" si="29"/>
        <v>0</v>
      </c>
      <c r="F146" s="251">
        <f t="shared" si="30"/>
        <v>0</v>
      </c>
      <c r="G146" s="206">
        <f t="shared" si="31"/>
        <v>0</v>
      </c>
      <c r="H146" s="206">
        <f t="shared" si="32"/>
        <v>0</v>
      </c>
      <c r="I146" s="252">
        <f t="shared" si="33"/>
        <v>0</v>
      </c>
    </row>
    <row r="147" spans="1:9" ht="24.95" hidden="1" customHeight="1" x14ac:dyDescent="0.2">
      <c r="A147" s="228" t="e">
        <f>Datos!#REF!</f>
        <v>#REF!</v>
      </c>
      <c r="B147" s="383" t="str">
        <f t="shared" si="27"/>
        <v/>
      </c>
      <c r="C147" s="384"/>
      <c r="D147" s="249" t="str">
        <f t="shared" si="28"/>
        <v/>
      </c>
      <c r="E147" s="250">
        <f t="shared" si="29"/>
        <v>0</v>
      </c>
      <c r="F147" s="251">
        <f t="shared" si="30"/>
        <v>0</v>
      </c>
      <c r="G147" s="206">
        <f t="shared" si="31"/>
        <v>0</v>
      </c>
      <c r="H147" s="206">
        <f t="shared" si="32"/>
        <v>0</v>
      </c>
      <c r="I147" s="252">
        <f t="shared" si="33"/>
        <v>0</v>
      </c>
    </row>
    <row r="148" spans="1:9" ht="24.95" hidden="1" customHeight="1" x14ac:dyDescent="0.2">
      <c r="A148" s="228" t="e">
        <f>Datos!#REF!</f>
        <v>#REF!</v>
      </c>
      <c r="B148" s="383" t="str">
        <f t="shared" si="27"/>
        <v/>
      </c>
      <c r="C148" s="384"/>
      <c r="D148" s="249" t="str">
        <f t="shared" si="28"/>
        <v/>
      </c>
      <c r="E148" s="250">
        <f t="shared" si="29"/>
        <v>0</v>
      </c>
      <c r="F148" s="251">
        <f t="shared" si="30"/>
        <v>0</v>
      </c>
      <c r="G148" s="206">
        <f t="shared" si="31"/>
        <v>0</v>
      </c>
      <c r="H148" s="206">
        <f t="shared" si="32"/>
        <v>0</v>
      </c>
      <c r="I148" s="252">
        <f t="shared" si="33"/>
        <v>0</v>
      </c>
    </row>
    <row r="149" spans="1:9" ht="24.95" hidden="1" customHeight="1" x14ac:dyDescent="0.2">
      <c r="A149" s="228" t="e">
        <f>Datos!#REF!</f>
        <v>#REF!</v>
      </c>
      <c r="B149" s="383" t="str">
        <f t="shared" si="27"/>
        <v/>
      </c>
      <c r="C149" s="384"/>
      <c r="D149" s="249" t="str">
        <f t="shared" si="28"/>
        <v/>
      </c>
      <c r="E149" s="250">
        <f t="shared" si="29"/>
        <v>0</v>
      </c>
      <c r="F149" s="251">
        <f t="shared" si="30"/>
        <v>0</v>
      </c>
      <c r="G149" s="206">
        <f t="shared" si="31"/>
        <v>0</v>
      </c>
      <c r="H149" s="206">
        <f t="shared" si="32"/>
        <v>0</v>
      </c>
      <c r="I149" s="252">
        <f t="shared" si="33"/>
        <v>0</v>
      </c>
    </row>
    <row r="150" spans="1:9" ht="24.95" hidden="1" customHeight="1" x14ac:dyDescent="0.2">
      <c r="A150" s="228" t="e">
        <f>Datos!#REF!</f>
        <v>#REF!</v>
      </c>
      <c r="B150" s="383" t="str">
        <f t="shared" si="27"/>
        <v/>
      </c>
      <c r="C150" s="384"/>
      <c r="D150" s="249" t="str">
        <f t="shared" si="28"/>
        <v/>
      </c>
      <c r="E150" s="250">
        <f t="shared" si="29"/>
        <v>0</v>
      </c>
      <c r="F150" s="251">
        <f t="shared" si="30"/>
        <v>0</v>
      </c>
      <c r="G150" s="206">
        <f t="shared" si="31"/>
        <v>0</v>
      </c>
      <c r="H150" s="206">
        <f t="shared" si="32"/>
        <v>0</v>
      </c>
      <c r="I150" s="252">
        <f t="shared" si="33"/>
        <v>0</v>
      </c>
    </row>
    <row r="151" spans="1:9" ht="24.95" hidden="1" customHeight="1" x14ac:dyDescent="0.2">
      <c r="A151" s="228" t="e">
        <f>Datos!#REF!</f>
        <v>#REF!</v>
      </c>
      <c r="B151" s="383" t="str">
        <f t="shared" si="27"/>
        <v/>
      </c>
      <c r="C151" s="384"/>
      <c r="D151" s="249" t="str">
        <f t="shared" si="28"/>
        <v/>
      </c>
      <c r="E151" s="250">
        <f t="shared" si="29"/>
        <v>0</v>
      </c>
      <c r="F151" s="251">
        <f t="shared" si="30"/>
        <v>0</v>
      </c>
      <c r="G151" s="206">
        <f t="shared" si="31"/>
        <v>0</v>
      </c>
      <c r="H151" s="206">
        <f t="shared" si="32"/>
        <v>0</v>
      </c>
      <c r="I151" s="252">
        <f t="shared" si="33"/>
        <v>0</v>
      </c>
    </row>
    <row r="152" spans="1:9" ht="24.95" hidden="1" customHeight="1" x14ac:dyDescent="0.2">
      <c r="A152" s="228" t="e">
        <f>Datos!#REF!</f>
        <v>#REF!</v>
      </c>
      <c r="B152" s="383" t="str">
        <f t="shared" si="27"/>
        <v/>
      </c>
      <c r="C152" s="384"/>
      <c r="D152" s="249" t="str">
        <f t="shared" si="28"/>
        <v/>
      </c>
      <c r="E152" s="250">
        <f t="shared" si="29"/>
        <v>0</v>
      </c>
      <c r="F152" s="251">
        <f t="shared" si="30"/>
        <v>0</v>
      </c>
      <c r="G152" s="206">
        <f t="shared" si="31"/>
        <v>0</v>
      </c>
      <c r="H152" s="206">
        <f t="shared" si="32"/>
        <v>0</v>
      </c>
      <c r="I152" s="252">
        <f t="shared" si="33"/>
        <v>0</v>
      </c>
    </row>
    <row r="153" spans="1:9" ht="24.95" hidden="1" customHeight="1" x14ac:dyDescent="0.2">
      <c r="A153" s="228" t="e">
        <f>Datos!#REF!</f>
        <v>#REF!</v>
      </c>
      <c r="B153" s="383" t="str">
        <f t="shared" si="27"/>
        <v/>
      </c>
      <c r="C153" s="384"/>
      <c r="D153" s="249" t="str">
        <f t="shared" si="28"/>
        <v/>
      </c>
      <c r="E153" s="250">
        <f t="shared" si="29"/>
        <v>0</v>
      </c>
      <c r="F153" s="251">
        <f t="shared" si="30"/>
        <v>0</v>
      </c>
      <c r="G153" s="206">
        <f t="shared" si="31"/>
        <v>0</v>
      </c>
      <c r="H153" s="206">
        <f t="shared" si="32"/>
        <v>0</v>
      </c>
      <c r="I153" s="252">
        <f t="shared" si="33"/>
        <v>0</v>
      </c>
    </row>
    <row r="154" spans="1:9" ht="24.95" hidden="1" customHeight="1" x14ac:dyDescent="0.2">
      <c r="A154" s="228" t="e">
        <f>Datos!#REF!</f>
        <v>#REF!</v>
      </c>
      <c r="B154" s="383" t="str">
        <f t="shared" si="27"/>
        <v/>
      </c>
      <c r="C154" s="384"/>
      <c r="D154" s="249" t="str">
        <f t="shared" si="28"/>
        <v/>
      </c>
      <c r="E154" s="250">
        <f t="shared" si="29"/>
        <v>0</v>
      </c>
      <c r="F154" s="251">
        <f t="shared" si="30"/>
        <v>0</v>
      </c>
      <c r="G154" s="206">
        <f t="shared" si="31"/>
        <v>0</v>
      </c>
      <c r="H154" s="206">
        <f t="shared" si="32"/>
        <v>0</v>
      </c>
      <c r="I154" s="252">
        <f t="shared" si="33"/>
        <v>0</v>
      </c>
    </row>
    <row r="155" spans="1:9" ht="24.95" hidden="1" customHeight="1" x14ac:dyDescent="0.2">
      <c r="A155" s="228" t="e">
        <f>Datos!#REF!</f>
        <v>#REF!</v>
      </c>
      <c r="B155" s="383" t="str">
        <f t="shared" si="27"/>
        <v/>
      </c>
      <c r="C155" s="384"/>
      <c r="D155" s="249" t="str">
        <f t="shared" si="28"/>
        <v/>
      </c>
      <c r="E155" s="250">
        <f t="shared" si="29"/>
        <v>0</v>
      </c>
      <c r="F155" s="251">
        <f t="shared" si="30"/>
        <v>0</v>
      </c>
      <c r="G155" s="206">
        <f t="shared" si="31"/>
        <v>0</v>
      </c>
      <c r="H155" s="206">
        <f t="shared" si="32"/>
        <v>0</v>
      </c>
      <c r="I155" s="252">
        <f t="shared" si="33"/>
        <v>0</v>
      </c>
    </row>
    <row r="156" spans="1:9" ht="24.95" hidden="1" customHeight="1" x14ac:dyDescent="0.2">
      <c r="A156" s="228" t="e">
        <f>Datos!#REF!</f>
        <v>#REF!</v>
      </c>
      <c r="B156" s="383" t="str">
        <f t="shared" si="27"/>
        <v/>
      </c>
      <c r="C156" s="384"/>
      <c r="D156" s="249" t="str">
        <f t="shared" si="28"/>
        <v/>
      </c>
      <c r="E156" s="250">
        <f t="shared" si="29"/>
        <v>0</v>
      </c>
      <c r="F156" s="251">
        <f t="shared" si="30"/>
        <v>0</v>
      </c>
      <c r="G156" s="206">
        <f t="shared" si="31"/>
        <v>0</v>
      </c>
      <c r="H156" s="206">
        <f t="shared" si="32"/>
        <v>0</v>
      </c>
      <c r="I156" s="252">
        <f t="shared" si="33"/>
        <v>0</v>
      </c>
    </row>
    <row r="157" spans="1:9" ht="24.95" hidden="1" customHeight="1" x14ac:dyDescent="0.2">
      <c r="A157" s="228" t="e">
        <f>Datos!#REF!</f>
        <v>#REF!</v>
      </c>
      <c r="B157" s="383" t="str">
        <f t="shared" si="27"/>
        <v/>
      </c>
      <c r="C157" s="384"/>
      <c r="D157" s="249" t="str">
        <f t="shared" si="28"/>
        <v/>
      </c>
      <c r="E157" s="250">
        <f t="shared" si="29"/>
        <v>0</v>
      </c>
      <c r="F157" s="251">
        <f t="shared" si="30"/>
        <v>0</v>
      </c>
      <c r="G157" s="206">
        <f t="shared" si="31"/>
        <v>0</v>
      </c>
      <c r="H157" s="206">
        <f t="shared" si="32"/>
        <v>0</v>
      </c>
      <c r="I157" s="252">
        <f t="shared" si="33"/>
        <v>0</v>
      </c>
    </row>
    <row r="158" spans="1:9" ht="24.95" hidden="1" customHeight="1" x14ac:dyDescent="0.2">
      <c r="A158" s="228" t="e">
        <f>Datos!#REF!</f>
        <v>#REF!</v>
      </c>
      <c r="B158" s="383" t="str">
        <f t="shared" si="27"/>
        <v/>
      </c>
      <c r="C158" s="384"/>
      <c r="D158" s="249" t="str">
        <f t="shared" si="28"/>
        <v/>
      </c>
      <c r="E158" s="250">
        <f t="shared" si="29"/>
        <v>0</v>
      </c>
      <c r="F158" s="251">
        <f t="shared" si="30"/>
        <v>0</v>
      </c>
      <c r="G158" s="206">
        <f t="shared" si="31"/>
        <v>0</v>
      </c>
      <c r="H158" s="206">
        <f t="shared" si="32"/>
        <v>0</v>
      </c>
      <c r="I158" s="252">
        <f t="shared" si="33"/>
        <v>0</v>
      </c>
    </row>
    <row r="159" spans="1:9" ht="24.95" hidden="1" customHeight="1" x14ac:dyDescent="0.2">
      <c r="A159" s="228" t="e">
        <f>Datos!#REF!</f>
        <v>#REF!</v>
      </c>
      <c r="B159" s="383" t="str">
        <f t="shared" si="27"/>
        <v/>
      </c>
      <c r="C159" s="384"/>
      <c r="D159" s="249" t="str">
        <f t="shared" si="28"/>
        <v/>
      </c>
      <c r="E159" s="250">
        <f t="shared" si="29"/>
        <v>0</v>
      </c>
      <c r="F159" s="251">
        <f t="shared" si="30"/>
        <v>0</v>
      </c>
      <c r="G159" s="206">
        <f t="shared" si="31"/>
        <v>0</v>
      </c>
      <c r="H159" s="206">
        <f t="shared" si="32"/>
        <v>0</v>
      </c>
      <c r="I159" s="252">
        <f t="shared" si="33"/>
        <v>0</v>
      </c>
    </row>
    <row r="160" spans="1:9" ht="24.95" hidden="1" customHeight="1" x14ac:dyDescent="0.2">
      <c r="A160" s="228" t="e">
        <f>Datos!#REF!</f>
        <v>#REF!</v>
      </c>
      <c r="B160" s="383" t="str">
        <f t="shared" si="27"/>
        <v/>
      </c>
      <c r="C160" s="384"/>
      <c r="D160" s="249" t="str">
        <f t="shared" si="28"/>
        <v/>
      </c>
      <c r="E160" s="250">
        <f t="shared" si="29"/>
        <v>0</v>
      </c>
      <c r="F160" s="251">
        <f t="shared" si="30"/>
        <v>0</v>
      </c>
      <c r="G160" s="206">
        <f t="shared" si="31"/>
        <v>0</v>
      </c>
      <c r="H160" s="206">
        <f t="shared" si="32"/>
        <v>0</v>
      </c>
      <c r="I160" s="252">
        <f t="shared" si="33"/>
        <v>0</v>
      </c>
    </row>
    <row r="161" spans="1:9" ht="24.95" hidden="1" customHeight="1" x14ac:dyDescent="0.2">
      <c r="A161" s="228" t="e">
        <f>Datos!#REF!</f>
        <v>#REF!</v>
      </c>
      <c r="B161" s="383" t="str">
        <f t="shared" si="27"/>
        <v/>
      </c>
      <c r="C161" s="384"/>
      <c r="D161" s="249" t="str">
        <f t="shared" si="28"/>
        <v/>
      </c>
      <c r="E161" s="250">
        <f t="shared" si="29"/>
        <v>0</v>
      </c>
      <c r="F161" s="251">
        <f t="shared" si="30"/>
        <v>0</v>
      </c>
      <c r="G161" s="206">
        <f t="shared" si="31"/>
        <v>0</v>
      </c>
      <c r="H161" s="206">
        <f t="shared" si="32"/>
        <v>0</v>
      </c>
      <c r="I161" s="252">
        <f t="shared" si="33"/>
        <v>0</v>
      </c>
    </row>
    <row r="162" spans="1:9" ht="24.95" hidden="1" customHeight="1" x14ac:dyDescent="0.2">
      <c r="A162" s="228" t="e">
        <f>Datos!#REF!</f>
        <v>#REF!</v>
      </c>
      <c r="B162" s="383" t="str">
        <f t="shared" si="27"/>
        <v/>
      </c>
      <c r="C162" s="384"/>
      <c r="D162" s="249" t="str">
        <f t="shared" si="28"/>
        <v/>
      </c>
      <c r="E162" s="250">
        <f t="shared" si="29"/>
        <v>0</v>
      </c>
      <c r="F162" s="251">
        <f t="shared" si="30"/>
        <v>0</v>
      </c>
      <c r="G162" s="206">
        <f t="shared" si="31"/>
        <v>0</v>
      </c>
      <c r="H162" s="206">
        <f t="shared" si="32"/>
        <v>0</v>
      </c>
      <c r="I162" s="252">
        <f t="shared" si="33"/>
        <v>0</v>
      </c>
    </row>
    <row r="163" spans="1:9" ht="24.95" hidden="1" customHeight="1" x14ac:dyDescent="0.2">
      <c r="A163" s="228" t="e">
        <f>Datos!#REF!</f>
        <v>#REF!</v>
      </c>
      <c r="B163" s="383" t="str">
        <f t="shared" si="27"/>
        <v/>
      </c>
      <c r="C163" s="384"/>
      <c r="D163" s="249" t="str">
        <f t="shared" si="28"/>
        <v/>
      </c>
      <c r="E163" s="250">
        <f t="shared" si="29"/>
        <v>0</v>
      </c>
      <c r="F163" s="251">
        <f t="shared" si="30"/>
        <v>0</v>
      </c>
      <c r="G163" s="206">
        <f t="shared" si="31"/>
        <v>0</v>
      </c>
      <c r="H163" s="206">
        <f t="shared" si="32"/>
        <v>0</v>
      </c>
      <c r="I163" s="252">
        <f t="shared" si="33"/>
        <v>0</v>
      </c>
    </row>
    <row r="164" spans="1:9" ht="24.95" hidden="1" customHeight="1" x14ac:dyDescent="0.2">
      <c r="A164" s="228" t="e">
        <f>Datos!#REF!</f>
        <v>#REF!</v>
      </c>
      <c r="B164" s="383" t="str">
        <f t="shared" si="27"/>
        <v/>
      </c>
      <c r="C164" s="384"/>
      <c r="D164" s="249" t="str">
        <f t="shared" si="28"/>
        <v/>
      </c>
      <c r="E164" s="250">
        <f t="shared" si="29"/>
        <v>0</v>
      </c>
      <c r="F164" s="251">
        <f t="shared" si="30"/>
        <v>0</v>
      </c>
      <c r="G164" s="206">
        <f t="shared" si="31"/>
        <v>0</v>
      </c>
      <c r="H164" s="206">
        <f t="shared" si="32"/>
        <v>0</v>
      </c>
      <c r="I164" s="252">
        <f t="shared" si="33"/>
        <v>0</v>
      </c>
    </row>
    <row r="165" spans="1:9" ht="24.95" hidden="1" customHeight="1" x14ac:dyDescent="0.2">
      <c r="A165" s="228" t="e">
        <f>Datos!#REF!</f>
        <v>#REF!</v>
      </c>
      <c r="B165" s="383" t="str">
        <f t="shared" si="27"/>
        <v/>
      </c>
      <c r="C165" s="384"/>
      <c r="D165" s="249" t="str">
        <f t="shared" si="28"/>
        <v/>
      </c>
      <c r="E165" s="250">
        <f t="shared" si="29"/>
        <v>0</v>
      </c>
      <c r="F165" s="251">
        <f t="shared" si="30"/>
        <v>0</v>
      </c>
      <c r="G165" s="206">
        <f t="shared" si="31"/>
        <v>0</v>
      </c>
      <c r="H165" s="206">
        <f t="shared" si="32"/>
        <v>0</v>
      </c>
      <c r="I165" s="252">
        <f t="shared" si="33"/>
        <v>0</v>
      </c>
    </row>
    <row r="166" spans="1:9" ht="24.95" hidden="1" customHeight="1" x14ac:dyDescent="0.2">
      <c r="A166" s="228" t="e">
        <f>Datos!#REF!</f>
        <v>#REF!</v>
      </c>
      <c r="B166" s="383" t="str">
        <f t="shared" si="27"/>
        <v/>
      </c>
      <c r="C166" s="384"/>
      <c r="D166" s="249" t="str">
        <f t="shared" si="28"/>
        <v/>
      </c>
      <c r="E166" s="250">
        <f t="shared" si="29"/>
        <v>0</v>
      </c>
      <c r="F166" s="251">
        <f t="shared" si="30"/>
        <v>0</v>
      </c>
      <c r="G166" s="206">
        <f t="shared" si="31"/>
        <v>0</v>
      </c>
      <c r="H166" s="206">
        <f t="shared" si="32"/>
        <v>0</v>
      </c>
      <c r="I166" s="252">
        <f t="shared" si="33"/>
        <v>0</v>
      </c>
    </row>
    <row r="167" spans="1:9" ht="24.95" hidden="1" customHeight="1" x14ac:dyDescent="0.2">
      <c r="A167" s="228" t="e">
        <f>Datos!#REF!</f>
        <v>#REF!</v>
      </c>
      <c r="B167" s="383" t="str">
        <f t="shared" si="27"/>
        <v/>
      </c>
      <c r="C167" s="384"/>
      <c r="D167" s="249" t="str">
        <f t="shared" si="28"/>
        <v/>
      </c>
      <c r="E167" s="250">
        <f t="shared" si="29"/>
        <v>0</v>
      </c>
      <c r="F167" s="251">
        <f t="shared" si="30"/>
        <v>0</v>
      </c>
      <c r="G167" s="206">
        <f t="shared" si="31"/>
        <v>0</v>
      </c>
      <c r="H167" s="206">
        <f t="shared" si="32"/>
        <v>0</v>
      </c>
      <c r="I167" s="252">
        <f t="shared" si="33"/>
        <v>0</v>
      </c>
    </row>
    <row r="168" spans="1:9" ht="24.95" hidden="1" customHeight="1" x14ac:dyDescent="0.2">
      <c r="A168" s="228" t="e">
        <f>Datos!#REF!</f>
        <v>#REF!</v>
      </c>
      <c r="B168" s="383" t="str">
        <f t="shared" si="27"/>
        <v/>
      </c>
      <c r="C168" s="384"/>
      <c r="D168" s="249" t="str">
        <f t="shared" si="28"/>
        <v/>
      </c>
      <c r="E168" s="250">
        <f t="shared" si="29"/>
        <v>0</v>
      </c>
      <c r="F168" s="251">
        <f t="shared" si="30"/>
        <v>0</v>
      </c>
      <c r="G168" s="206">
        <f t="shared" si="31"/>
        <v>0</v>
      </c>
      <c r="H168" s="206">
        <f t="shared" si="32"/>
        <v>0</v>
      </c>
      <c r="I168" s="252">
        <f t="shared" si="33"/>
        <v>0</v>
      </c>
    </row>
    <row r="169" spans="1:9" ht="24.95" hidden="1" customHeight="1" x14ac:dyDescent="0.2">
      <c r="A169" s="228" t="e">
        <f>Datos!#REF!</f>
        <v>#REF!</v>
      </c>
      <c r="B169" s="383" t="str">
        <f t="shared" si="27"/>
        <v/>
      </c>
      <c r="C169" s="384"/>
      <c r="D169" s="249" t="str">
        <f t="shared" si="28"/>
        <v/>
      </c>
      <c r="E169" s="250">
        <f t="shared" si="29"/>
        <v>0</v>
      </c>
      <c r="F169" s="251">
        <f t="shared" si="30"/>
        <v>0</v>
      </c>
      <c r="G169" s="206">
        <f t="shared" si="31"/>
        <v>0</v>
      </c>
      <c r="H169" s="206">
        <f t="shared" si="32"/>
        <v>0</v>
      </c>
      <c r="I169" s="252">
        <f t="shared" si="33"/>
        <v>0</v>
      </c>
    </row>
    <row r="170" spans="1:9" ht="24.95" hidden="1" customHeight="1" x14ac:dyDescent="0.2">
      <c r="A170" s="228" t="e">
        <f>Datos!#REF!</f>
        <v>#REF!</v>
      </c>
      <c r="B170" s="383" t="str">
        <f t="shared" si="27"/>
        <v/>
      </c>
      <c r="C170" s="384"/>
      <c r="D170" s="249" t="str">
        <f t="shared" si="28"/>
        <v/>
      </c>
      <c r="E170" s="250">
        <f t="shared" si="29"/>
        <v>0</v>
      </c>
      <c r="F170" s="251">
        <f t="shared" si="30"/>
        <v>0</v>
      </c>
      <c r="G170" s="206">
        <f t="shared" si="31"/>
        <v>0</v>
      </c>
      <c r="H170" s="206">
        <f t="shared" si="32"/>
        <v>0</v>
      </c>
      <c r="I170" s="252">
        <f t="shared" si="33"/>
        <v>0</v>
      </c>
    </row>
    <row r="171" spans="1:9" ht="24.95" hidden="1" customHeight="1" x14ac:dyDescent="0.2">
      <c r="A171" s="228" t="e">
        <f>Datos!#REF!</f>
        <v>#REF!</v>
      </c>
      <c r="B171" s="383" t="str">
        <f t="shared" si="27"/>
        <v/>
      </c>
      <c r="C171" s="384"/>
      <c r="D171" s="249" t="str">
        <f t="shared" si="28"/>
        <v/>
      </c>
      <c r="E171" s="250">
        <f t="shared" si="29"/>
        <v>0</v>
      </c>
      <c r="F171" s="251">
        <f t="shared" si="30"/>
        <v>0</v>
      </c>
      <c r="G171" s="206">
        <f t="shared" si="31"/>
        <v>0</v>
      </c>
      <c r="H171" s="206">
        <f t="shared" si="32"/>
        <v>0</v>
      </c>
      <c r="I171" s="252">
        <f t="shared" si="33"/>
        <v>0</v>
      </c>
    </row>
    <row r="172" spans="1:9" ht="24.95" hidden="1" customHeight="1" x14ac:dyDescent="0.2">
      <c r="A172" s="228" t="e">
        <f>Datos!#REF!</f>
        <v>#REF!</v>
      </c>
      <c r="B172" s="383" t="str">
        <f t="shared" si="27"/>
        <v/>
      </c>
      <c r="C172" s="384"/>
      <c r="D172" s="249" t="str">
        <f t="shared" si="28"/>
        <v/>
      </c>
      <c r="E172" s="250">
        <f t="shared" si="29"/>
        <v>0</v>
      </c>
      <c r="F172" s="251">
        <f t="shared" si="30"/>
        <v>0</v>
      </c>
      <c r="G172" s="206">
        <f t="shared" si="31"/>
        <v>0</v>
      </c>
      <c r="H172" s="206">
        <f t="shared" si="32"/>
        <v>0</v>
      </c>
      <c r="I172" s="252">
        <f t="shared" si="33"/>
        <v>0</v>
      </c>
    </row>
    <row r="173" spans="1:9" ht="24.95" hidden="1" customHeight="1" x14ac:dyDescent="0.2">
      <c r="A173" s="228" t="e">
        <f>Datos!#REF!</f>
        <v>#REF!</v>
      </c>
      <c r="B173" s="383" t="str">
        <f t="shared" si="27"/>
        <v/>
      </c>
      <c r="C173" s="384"/>
      <c r="D173" s="249" t="str">
        <f t="shared" si="28"/>
        <v/>
      </c>
      <c r="E173" s="250">
        <f t="shared" si="29"/>
        <v>0</v>
      </c>
      <c r="F173" s="251">
        <f t="shared" si="30"/>
        <v>0</v>
      </c>
      <c r="G173" s="206">
        <f t="shared" si="31"/>
        <v>0</v>
      </c>
      <c r="H173" s="206">
        <f t="shared" si="32"/>
        <v>0</v>
      </c>
      <c r="I173" s="252">
        <f t="shared" si="33"/>
        <v>0</v>
      </c>
    </row>
    <row r="174" spans="1:9" ht="24.95" hidden="1" customHeight="1" x14ac:dyDescent="0.2">
      <c r="A174" s="228" t="e">
        <f>Datos!#REF!</f>
        <v>#REF!</v>
      </c>
      <c r="B174" s="383" t="str">
        <f t="shared" si="27"/>
        <v/>
      </c>
      <c r="C174" s="384"/>
      <c r="D174" s="249" t="str">
        <f t="shared" si="28"/>
        <v/>
      </c>
      <c r="E174" s="250">
        <f t="shared" si="29"/>
        <v>0</v>
      </c>
      <c r="F174" s="251">
        <f t="shared" si="30"/>
        <v>0</v>
      </c>
      <c r="G174" s="206">
        <f t="shared" si="31"/>
        <v>0</v>
      </c>
      <c r="H174" s="206">
        <f t="shared" si="32"/>
        <v>0</v>
      </c>
      <c r="I174" s="252">
        <f t="shared" si="33"/>
        <v>0</v>
      </c>
    </row>
    <row r="175" spans="1:9" ht="24.95" hidden="1" customHeight="1" x14ac:dyDescent="0.2">
      <c r="A175" s="228" t="e">
        <f>Datos!#REF!</f>
        <v>#REF!</v>
      </c>
      <c r="B175" s="383" t="str">
        <f t="shared" si="27"/>
        <v/>
      </c>
      <c r="C175" s="384"/>
      <c r="D175" s="249" t="str">
        <f t="shared" si="28"/>
        <v/>
      </c>
      <c r="E175" s="250">
        <f t="shared" si="29"/>
        <v>0</v>
      </c>
      <c r="F175" s="251">
        <f t="shared" si="30"/>
        <v>0</v>
      </c>
      <c r="G175" s="206">
        <f t="shared" si="31"/>
        <v>0</v>
      </c>
      <c r="H175" s="206">
        <f t="shared" si="32"/>
        <v>0</v>
      </c>
      <c r="I175" s="252">
        <f t="shared" si="33"/>
        <v>0</v>
      </c>
    </row>
    <row r="176" spans="1:9" ht="24.95" hidden="1" customHeight="1" x14ac:dyDescent="0.2">
      <c r="A176" s="228" t="e">
        <f>Datos!#REF!</f>
        <v>#REF!</v>
      </c>
      <c r="B176" s="383" t="str">
        <f t="shared" si="27"/>
        <v/>
      </c>
      <c r="C176" s="384"/>
      <c r="D176" s="249" t="str">
        <f t="shared" si="28"/>
        <v/>
      </c>
      <c r="E176" s="250">
        <f t="shared" si="29"/>
        <v>0</v>
      </c>
      <c r="F176" s="251">
        <f t="shared" si="30"/>
        <v>0</v>
      </c>
      <c r="G176" s="206">
        <f t="shared" si="31"/>
        <v>0</v>
      </c>
      <c r="H176" s="206">
        <f t="shared" si="32"/>
        <v>0</v>
      </c>
      <c r="I176" s="252">
        <f t="shared" si="33"/>
        <v>0</v>
      </c>
    </row>
    <row r="177" spans="1:9" ht="24.95" hidden="1" customHeight="1" x14ac:dyDescent="0.2">
      <c r="A177" s="228" t="e">
        <f>Datos!#REF!</f>
        <v>#REF!</v>
      </c>
      <c r="B177" s="383" t="str">
        <f t="shared" si="27"/>
        <v/>
      </c>
      <c r="C177" s="384"/>
      <c r="D177" s="249" t="str">
        <f t="shared" si="28"/>
        <v/>
      </c>
      <c r="E177" s="250">
        <f t="shared" si="29"/>
        <v>0</v>
      </c>
      <c r="F177" s="251">
        <f t="shared" si="30"/>
        <v>0</v>
      </c>
      <c r="G177" s="206">
        <f t="shared" si="31"/>
        <v>0</v>
      </c>
      <c r="H177" s="206">
        <f t="shared" si="32"/>
        <v>0</v>
      </c>
      <c r="I177" s="252">
        <f t="shared" si="33"/>
        <v>0</v>
      </c>
    </row>
    <row r="178" spans="1:9" ht="24.95" hidden="1" customHeight="1" x14ac:dyDescent="0.2">
      <c r="A178" s="228" t="e">
        <f>Datos!#REF!</f>
        <v>#REF!</v>
      </c>
      <c r="B178" s="383" t="str">
        <f t="shared" si="27"/>
        <v/>
      </c>
      <c r="C178" s="384"/>
      <c r="D178" s="249" t="str">
        <f t="shared" si="28"/>
        <v/>
      </c>
      <c r="E178" s="250">
        <f t="shared" si="29"/>
        <v>0</v>
      </c>
      <c r="F178" s="251">
        <f t="shared" si="30"/>
        <v>0</v>
      </c>
      <c r="G178" s="206">
        <f t="shared" si="31"/>
        <v>0</v>
      </c>
      <c r="H178" s="206">
        <f t="shared" si="32"/>
        <v>0</v>
      </c>
      <c r="I178" s="252">
        <f t="shared" si="33"/>
        <v>0</v>
      </c>
    </row>
    <row r="179" spans="1:9" ht="24.95" hidden="1" customHeight="1" x14ac:dyDescent="0.2">
      <c r="A179" s="228" t="e">
        <f>Datos!#REF!</f>
        <v>#REF!</v>
      </c>
      <c r="B179" s="383" t="str">
        <f t="shared" si="27"/>
        <v/>
      </c>
      <c r="C179" s="384"/>
      <c r="D179" s="249" t="str">
        <f t="shared" si="28"/>
        <v/>
      </c>
      <c r="E179" s="250">
        <f t="shared" si="29"/>
        <v>0</v>
      </c>
      <c r="F179" s="251">
        <f t="shared" si="30"/>
        <v>0</v>
      </c>
      <c r="G179" s="206">
        <f t="shared" si="31"/>
        <v>0</v>
      </c>
      <c r="H179" s="206">
        <f t="shared" si="32"/>
        <v>0</v>
      </c>
      <c r="I179" s="252">
        <f t="shared" si="33"/>
        <v>0</v>
      </c>
    </row>
    <row r="180" spans="1:9" ht="24.95" hidden="1" customHeight="1" x14ac:dyDescent="0.2">
      <c r="A180" s="228" t="e">
        <f>Datos!#REF!</f>
        <v>#REF!</v>
      </c>
      <c r="B180" s="383" t="str">
        <f t="shared" si="27"/>
        <v/>
      </c>
      <c r="C180" s="384"/>
      <c r="D180" s="249" t="str">
        <f t="shared" si="28"/>
        <v/>
      </c>
      <c r="E180" s="250">
        <f t="shared" si="29"/>
        <v>0</v>
      </c>
      <c r="F180" s="251">
        <f t="shared" si="30"/>
        <v>0</v>
      </c>
      <c r="G180" s="206">
        <f t="shared" si="31"/>
        <v>0</v>
      </c>
      <c r="H180" s="206">
        <f t="shared" si="32"/>
        <v>0</v>
      </c>
      <c r="I180" s="252">
        <f t="shared" si="33"/>
        <v>0</v>
      </c>
    </row>
    <row r="181" spans="1:9" ht="24.95" hidden="1" customHeight="1" x14ac:dyDescent="0.2">
      <c r="A181" s="228" t="e">
        <f>Datos!#REF!</f>
        <v>#REF!</v>
      </c>
      <c r="B181" s="383" t="str">
        <f t="shared" si="27"/>
        <v/>
      </c>
      <c r="C181" s="384"/>
      <c r="D181" s="249" t="str">
        <f t="shared" si="28"/>
        <v/>
      </c>
      <c r="E181" s="250">
        <f t="shared" si="29"/>
        <v>0</v>
      </c>
      <c r="F181" s="251">
        <f t="shared" si="30"/>
        <v>0</v>
      </c>
      <c r="G181" s="206">
        <f t="shared" si="31"/>
        <v>0</v>
      </c>
      <c r="H181" s="206">
        <f t="shared" si="32"/>
        <v>0</v>
      </c>
      <c r="I181" s="252">
        <f t="shared" si="33"/>
        <v>0</v>
      </c>
    </row>
    <row r="182" spans="1:9" ht="24.95" hidden="1" customHeight="1" x14ac:dyDescent="0.2">
      <c r="A182" s="228" t="e">
        <f>Datos!#REF!</f>
        <v>#REF!</v>
      </c>
      <c r="B182" s="383" t="str">
        <f t="shared" si="27"/>
        <v/>
      </c>
      <c r="C182" s="384"/>
      <c r="D182" s="249" t="str">
        <f t="shared" si="28"/>
        <v/>
      </c>
      <c r="E182" s="250">
        <f t="shared" si="29"/>
        <v>0</v>
      </c>
      <c r="F182" s="251">
        <f t="shared" si="30"/>
        <v>0</v>
      </c>
      <c r="G182" s="206">
        <f t="shared" si="31"/>
        <v>0</v>
      </c>
      <c r="H182" s="206">
        <f t="shared" si="32"/>
        <v>0</v>
      </c>
      <c r="I182" s="252">
        <f t="shared" si="33"/>
        <v>0</v>
      </c>
    </row>
    <row r="183" spans="1:9" ht="24.95" hidden="1" customHeight="1" x14ac:dyDescent="0.2">
      <c r="A183" s="228" t="e">
        <f>Datos!#REF!</f>
        <v>#REF!</v>
      </c>
      <c r="B183" s="383" t="str">
        <f t="shared" si="27"/>
        <v/>
      </c>
      <c r="C183" s="384"/>
      <c r="D183" s="249" t="str">
        <f t="shared" si="28"/>
        <v/>
      </c>
      <c r="E183" s="250">
        <f t="shared" si="29"/>
        <v>0</v>
      </c>
      <c r="F183" s="251">
        <f t="shared" si="30"/>
        <v>0</v>
      </c>
      <c r="G183" s="206">
        <f t="shared" si="31"/>
        <v>0</v>
      </c>
      <c r="H183" s="206">
        <f t="shared" si="32"/>
        <v>0</v>
      </c>
      <c r="I183" s="252">
        <f t="shared" si="33"/>
        <v>0</v>
      </c>
    </row>
    <row r="184" spans="1:9" ht="24.95" hidden="1" customHeight="1" x14ac:dyDescent="0.2">
      <c r="A184" s="228" t="e">
        <f>Datos!#REF!</f>
        <v>#REF!</v>
      </c>
      <c r="B184" s="383" t="str">
        <f t="shared" si="27"/>
        <v/>
      </c>
      <c r="C184" s="384"/>
      <c r="D184" s="249" t="str">
        <f t="shared" si="28"/>
        <v/>
      </c>
      <c r="E184" s="250">
        <f t="shared" si="29"/>
        <v>0</v>
      </c>
      <c r="F184" s="251">
        <f t="shared" si="30"/>
        <v>0</v>
      </c>
      <c r="G184" s="206">
        <f t="shared" si="31"/>
        <v>0</v>
      </c>
      <c r="H184" s="206">
        <f t="shared" si="32"/>
        <v>0</v>
      </c>
      <c r="I184" s="252">
        <f t="shared" si="33"/>
        <v>0</v>
      </c>
    </row>
    <row r="185" spans="1:9" ht="24.95" hidden="1" customHeight="1" x14ac:dyDescent="0.2">
      <c r="A185" s="228" t="e">
        <f>Datos!#REF!</f>
        <v>#REF!</v>
      </c>
      <c r="B185" s="383" t="str">
        <f t="shared" si="27"/>
        <v/>
      </c>
      <c r="C185" s="384"/>
      <c r="D185" s="249" t="str">
        <f t="shared" si="28"/>
        <v/>
      </c>
      <c r="E185" s="250">
        <f t="shared" si="29"/>
        <v>0</v>
      </c>
      <c r="F185" s="251">
        <f t="shared" si="30"/>
        <v>0</v>
      </c>
      <c r="G185" s="206">
        <f t="shared" si="31"/>
        <v>0</v>
      </c>
      <c r="H185" s="206">
        <f t="shared" si="32"/>
        <v>0</v>
      </c>
      <c r="I185" s="252">
        <f t="shared" si="33"/>
        <v>0</v>
      </c>
    </row>
    <row r="186" spans="1:9" ht="24.95" hidden="1" customHeight="1" x14ac:dyDescent="0.2">
      <c r="A186" s="228" t="e">
        <f>Datos!#REF!</f>
        <v>#REF!</v>
      </c>
      <c r="B186" s="383" t="str">
        <f t="shared" si="27"/>
        <v/>
      </c>
      <c r="C186" s="384"/>
      <c r="D186" s="249" t="str">
        <f t="shared" si="28"/>
        <v/>
      </c>
      <c r="E186" s="250">
        <f t="shared" si="29"/>
        <v>0</v>
      </c>
      <c r="F186" s="251">
        <f t="shared" si="30"/>
        <v>0</v>
      </c>
      <c r="G186" s="206">
        <f t="shared" si="31"/>
        <v>0</v>
      </c>
      <c r="H186" s="206">
        <f t="shared" si="32"/>
        <v>0</v>
      </c>
      <c r="I186" s="252">
        <f t="shared" si="33"/>
        <v>0</v>
      </c>
    </row>
    <row r="187" spans="1:9" ht="24.95" hidden="1" customHeight="1" x14ac:dyDescent="0.2">
      <c r="A187" s="228" t="e">
        <f>Datos!#REF!</f>
        <v>#REF!</v>
      </c>
      <c r="B187" s="383" t="str">
        <f t="shared" si="27"/>
        <v/>
      </c>
      <c r="C187" s="384"/>
      <c r="D187" s="249" t="str">
        <f t="shared" si="28"/>
        <v/>
      </c>
      <c r="E187" s="250">
        <f t="shared" si="29"/>
        <v>0</v>
      </c>
      <c r="F187" s="251">
        <f t="shared" si="30"/>
        <v>0</v>
      </c>
      <c r="G187" s="206">
        <f t="shared" si="31"/>
        <v>0</v>
      </c>
      <c r="H187" s="206">
        <f t="shared" si="32"/>
        <v>0</v>
      </c>
      <c r="I187" s="252">
        <f t="shared" si="33"/>
        <v>0</v>
      </c>
    </row>
    <row r="188" spans="1:9" ht="24.95" hidden="1" customHeight="1" x14ac:dyDescent="0.2">
      <c r="A188" s="228" t="e">
        <f>Datos!#REF!</f>
        <v>#REF!</v>
      </c>
      <c r="B188" s="383" t="str">
        <f t="shared" si="27"/>
        <v/>
      </c>
      <c r="C188" s="384"/>
      <c r="D188" s="249" t="str">
        <f t="shared" si="28"/>
        <v/>
      </c>
      <c r="E188" s="250">
        <f t="shared" si="29"/>
        <v>0</v>
      </c>
      <c r="F188" s="251">
        <f t="shared" si="30"/>
        <v>0</v>
      </c>
      <c r="G188" s="206">
        <f t="shared" si="31"/>
        <v>0</v>
      </c>
      <c r="H188" s="206">
        <f t="shared" si="32"/>
        <v>0</v>
      </c>
      <c r="I188" s="252">
        <f t="shared" si="33"/>
        <v>0</v>
      </c>
    </row>
    <row r="189" spans="1:9" ht="24.95" hidden="1" customHeight="1" x14ac:dyDescent="0.2">
      <c r="A189" s="228" t="e">
        <f>Datos!#REF!</f>
        <v>#REF!</v>
      </c>
      <c r="B189" s="383" t="str">
        <f t="shared" si="27"/>
        <v/>
      </c>
      <c r="C189" s="384"/>
      <c r="D189" s="249" t="str">
        <f t="shared" si="28"/>
        <v/>
      </c>
      <c r="E189" s="250">
        <f t="shared" si="29"/>
        <v>0</v>
      </c>
      <c r="F189" s="251">
        <f t="shared" si="30"/>
        <v>0</v>
      </c>
      <c r="G189" s="206">
        <f t="shared" si="31"/>
        <v>0</v>
      </c>
      <c r="H189" s="206">
        <f t="shared" si="32"/>
        <v>0</v>
      </c>
      <c r="I189" s="252">
        <f t="shared" si="33"/>
        <v>0</v>
      </c>
    </row>
    <row r="190" spans="1:9" ht="24.95" hidden="1" customHeight="1" x14ac:dyDescent="0.2">
      <c r="A190" s="228" t="e">
        <f>Datos!#REF!</f>
        <v>#REF!</v>
      </c>
      <c r="B190" s="383" t="str">
        <f t="shared" si="27"/>
        <v/>
      </c>
      <c r="C190" s="384"/>
      <c r="D190" s="249" t="str">
        <f t="shared" si="28"/>
        <v/>
      </c>
      <c r="E190" s="250">
        <f t="shared" si="29"/>
        <v>0</v>
      </c>
      <c r="F190" s="251">
        <f t="shared" si="30"/>
        <v>0</v>
      </c>
      <c r="G190" s="206">
        <f t="shared" si="31"/>
        <v>0</v>
      </c>
      <c r="H190" s="206">
        <f t="shared" si="32"/>
        <v>0</v>
      </c>
      <c r="I190" s="252">
        <f t="shared" si="33"/>
        <v>0</v>
      </c>
    </row>
    <row r="191" spans="1:9" ht="24.95" hidden="1" customHeight="1" x14ac:dyDescent="0.2">
      <c r="A191" s="228" t="e">
        <f>Datos!#REF!</f>
        <v>#REF!</v>
      </c>
      <c r="B191" s="383" t="str">
        <f t="shared" si="27"/>
        <v/>
      </c>
      <c r="C191" s="384"/>
      <c r="D191" s="249" t="str">
        <f t="shared" si="28"/>
        <v/>
      </c>
      <c r="E191" s="250">
        <f t="shared" si="29"/>
        <v>0</v>
      </c>
      <c r="F191" s="251">
        <f t="shared" si="30"/>
        <v>0</v>
      </c>
      <c r="G191" s="206">
        <f t="shared" si="31"/>
        <v>0</v>
      </c>
      <c r="H191" s="206">
        <f t="shared" si="32"/>
        <v>0</v>
      </c>
      <c r="I191" s="252">
        <f t="shared" si="33"/>
        <v>0</v>
      </c>
    </row>
    <row r="192" spans="1:9" ht="24.95" hidden="1" customHeight="1" x14ac:dyDescent="0.2">
      <c r="A192" s="228" t="e">
        <f>Datos!#REF!</f>
        <v>#REF!</v>
      </c>
      <c r="B192" s="383" t="str">
        <f t="shared" si="27"/>
        <v/>
      </c>
      <c r="C192" s="384"/>
      <c r="D192" s="249" t="str">
        <f t="shared" si="28"/>
        <v/>
      </c>
      <c r="E192" s="250">
        <f t="shared" si="29"/>
        <v>0</v>
      </c>
      <c r="F192" s="251">
        <f t="shared" si="30"/>
        <v>0</v>
      </c>
      <c r="G192" s="206">
        <f t="shared" si="31"/>
        <v>0</v>
      </c>
      <c r="H192" s="206">
        <f t="shared" si="32"/>
        <v>0</v>
      </c>
      <c r="I192" s="252">
        <f t="shared" si="33"/>
        <v>0</v>
      </c>
    </row>
    <row r="193" spans="1:9" ht="24.95" hidden="1" customHeight="1" x14ac:dyDescent="0.2">
      <c r="A193" s="228" t="e">
        <f>Datos!#REF!</f>
        <v>#REF!</v>
      </c>
      <c r="B193" s="383" t="str">
        <f t="shared" si="27"/>
        <v/>
      </c>
      <c r="C193" s="384"/>
      <c r="D193" s="249" t="str">
        <f t="shared" si="28"/>
        <v/>
      </c>
      <c r="E193" s="250">
        <f t="shared" si="29"/>
        <v>0</v>
      </c>
      <c r="F193" s="251">
        <f t="shared" si="30"/>
        <v>0</v>
      </c>
      <c r="G193" s="206">
        <f t="shared" si="31"/>
        <v>0</v>
      </c>
      <c r="H193" s="206">
        <f t="shared" si="32"/>
        <v>0</v>
      </c>
      <c r="I193" s="252">
        <f t="shared" si="33"/>
        <v>0</v>
      </c>
    </row>
    <row r="194" spans="1:9" ht="24.95" hidden="1" customHeight="1" x14ac:dyDescent="0.2">
      <c r="A194" s="228" t="e">
        <f>Datos!#REF!</f>
        <v>#REF!</v>
      </c>
      <c r="B194" s="383" t="str">
        <f t="shared" si="27"/>
        <v/>
      </c>
      <c r="C194" s="384"/>
      <c r="D194" s="249" t="str">
        <f t="shared" si="28"/>
        <v/>
      </c>
      <c r="E194" s="250">
        <f t="shared" si="29"/>
        <v>0</v>
      </c>
      <c r="F194" s="251">
        <f t="shared" si="30"/>
        <v>0</v>
      </c>
      <c r="G194" s="206">
        <f t="shared" si="31"/>
        <v>0</v>
      </c>
      <c r="H194" s="206">
        <f t="shared" si="32"/>
        <v>0</v>
      </c>
      <c r="I194" s="252">
        <f t="shared" si="33"/>
        <v>0</v>
      </c>
    </row>
    <row r="195" spans="1:9" ht="24.95" hidden="1" customHeight="1" x14ac:dyDescent="0.2">
      <c r="A195" s="228" t="e">
        <f>Datos!#REF!</f>
        <v>#REF!</v>
      </c>
      <c r="B195" s="383" t="str">
        <f t="shared" si="27"/>
        <v/>
      </c>
      <c r="C195" s="384"/>
      <c r="D195" s="249" t="str">
        <f t="shared" si="28"/>
        <v/>
      </c>
      <c r="E195" s="250">
        <f t="shared" si="29"/>
        <v>0</v>
      </c>
      <c r="F195" s="251">
        <f t="shared" si="30"/>
        <v>0</v>
      </c>
      <c r="G195" s="206">
        <f t="shared" si="31"/>
        <v>0</v>
      </c>
      <c r="H195" s="206">
        <f t="shared" si="32"/>
        <v>0</v>
      </c>
      <c r="I195" s="252">
        <f t="shared" si="33"/>
        <v>0</v>
      </c>
    </row>
    <row r="196" spans="1:9" ht="24.95" hidden="1" customHeight="1" x14ac:dyDescent="0.2">
      <c r="A196" s="228" t="e">
        <f>Datos!#REF!</f>
        <v>#REF!</v>
      </c>
      <c r="B196" s="383" t="str">
        <f t="shared" si="27"/>
        <v/>
      </c>
      <c r="C196" s="384"/>
      <c r="D196" s="249" t="str">
        <f t="shared" si="28"/>
        <v/>
      </c>
      <c r="E196" s="250">
        <f t="shared" si="29"/>
        <v>0</v>
      </c>
      <c r="F196" s="251">
        <f t="shared" si="30"/>
        <v>0</v>
      </c>
      <c r="G196" s="206">
        <f t="shared" si="31"/>
        <v>0</v>
      </c>
      <c r="H196" s="206">
        <f t="shared" si="32"/>
        <v>0</v>
      </c>
      <c r="I196" s="252">
        <f t="shared" si="33"/>
        <v>0</v>
      </c>
    </row>
    <row r="197" spans="1:9" ht="24.95" hidden="1" customHeight="1" x14ac:dyDescent="0.2">
      <c r="A197" s="228" t="e">
        <f>Datos!#REF!</f>
        <v>#REF!</v>
      </c>
      <c r="B197" s="383" t="str">
        <f t="shared" si="27"/>
        <v/>
      </c>
      <c r="C197" s="384"/>
      <c r="D197" s="249" t="str">
        <f t="shared" si="28"/>
        <v/>
      </c>
      <c r="E197" s="250">
        <f t="shared" si="29"/>
        <v>0</v>
      </c>
      <c r="F197" s="251">
        <f t="shared" si="30"/>
        <v>0</v>
      </c>
      <c r="G197" s="206">
        <f t="shared" si="31"/>
        <v>0</v>
      </c>
      <c r="H197" s="206">
        <f t="shared" si="32"/>
        <v>0</v>
      </c>
      <c r="I197" s="252">
        <f t="shared" si="33"/>
        <v>0</v>
      </c>
    </row>
    <row r="198" spans="1:9" ht="24.95" hidden="1" customHeight="1" x14ac:dyDescent="0.2">
      <c r="A198" s="228" t="e">
        <f>Datos!#REF!</f>
        <v>#REF!</v>
      </c>
      <c r="B198" s="383" t="str">
        <f t="shared" si="27"/>
        <v/>
      </c>
      <c r="C198" s="384"/>
      <c r="D198" s="249" t="str">
        <f t="shared" si="28"/>
        <v/>
      </c>
      <c r="E198" s="250">
        <f t="shared" si="29"/>
        <v>0</v>
      </c>
      <c r="F198" s="251">
        <f t="shared" si="30"/>
        <v>0</v>
      </c>
      <c r="G198" s="206">
        <f t="shared" si="31"/>
        <v>0</v>
      </c>
      <c r="H198" s="206">
        <f t="shared" si="32"/>
        <v>0</v>
      </c>
      <c r="I198" s="252">
        <f t="shared" si="33"/>
        <v>0</v>
      </c>
    </row>
    <row r="199" spans="1:9" ht="24.95" hidden="1" customHeight="1" x14ac:dyDescent="0.2">
      <c r="A199" s="228" t="e">
        <f>Datos!#REF!</f>
        <v>#REF!</v>
      </c>
      <c r="B199" s="383" t="str">
        <f t="shared" si="27"/>
        <v/>
      </c>
      <c r="C199" s="384"/>
      <c r="D199" s="249" t="str">
        <f t="shared" si="28"/>
        <v/>
      </c>
      <c r="E199" s="250">
        <f t="shared" si="29"/>
        <v>0</v>
      </c>
      <c r="F199" s="251">
        <f t="shared" si="30"/>
        <v>0</v>
      </c>
      <c r="G199" s="206">
        <f t="shared" si="31"/>
        <v>0</v>
      </c>
      <c r="H199" s="206">
        <f t="shared" si="32"/>
        <v>0</v>
      </c>
      <c r="I199" s="252">
        <f t="shared" si="33"/>
        <v>0</v>
      </c>
    </row>
    <row r="200" spans="1:9" ht="24.95" hidden="1" customHeight="1" x14ac:dyDescent="0.2">
      <c r="A200" s="228" t="e">
        <f>Datos!#REF!</f>
        <v>#REF!</v>
      </c>
      <c r="B200" s="383" t="str">
        <f t="shared" si="27"/>
        <v/>
      </c>
      <c r="C200" s="384"/>
      <c r="D200" s="249" t="str">
        <f t="shared" si="28"/>
        <v/>
      </c>
      <c r="E200" s="250">
        <f t="shared" si="29"/>
        <v>0</v>
      </c>
      <c r="F200" s="251">
        <f t="shared" si="30"/>
        <v>0</v>
      </c>
      <c r="G200" s="206">
        <f t="shared" si="31"/>
        <v>0</v>
      </c>
      <c r="H200" s="206">
        <f t="shared" si="32"/>
        <v>0</v>
      </c>
      <c r="I200" s="252">
        <f t="shared" si="33"/>
        <v>0</v>
      </c>
    </row>
    <row r="201" spans="1:9" ht="24.95" hidden="1" customHeight="1" x14ac:dyDescent="0.2">
      <c r="A201" s="228" t="e">
        <f>Datos!#REF!</f>
        <v>#REF!</v>
      </c>
      <c r="B201" s="383" t="str">
        <f t="shared" si="27"/>
        <v/>
      </c>
      <c r="C201" s="384"/>
      <c r="D201" s="249" t="str">
        <f t="shared" si="28"/>
        <v/>
      </c>
      <c r="E201" s="250">
        <f t="shared" si="29"/>
        <v>0</v>
      </c>
      <c r="F201" s="251">
        <f t="shared" si="30"/>
        <v>0</v>
      </c>
      <c r="G201" s="206">
        <f t="shared" si="31"/>
        <v>0</v>
      </c>
      <c r="H201" s="206">
        <f t="shared" si="32"/>
        <v>0</v>
      </c>
      <c r="I201" s="252">
        <f t="shared" si="33"/>
        <v>0</v>
      </c>
    </row>
    <row r="202" spans="1:9" ht="24.95" hidden="1" customHeight="1" x14ac:dyDescent="0.2">
      <c r="A202" s="228" t="e">
        <f>Datos!#REF!</f>
        <v>#REF!</v>
      </c>
      <c r="B202" s="383" t="str">
        <f t="shared" ref="B202:B211" si="34">IFERROR(VLOOKUP(A202,Tabla_Datos,2,FALSE),"")</f>
        <v/>
      </c>
      <c r="C202" s="384"/>
      <c r="D202" s="249" t="str">
        <f t="shared" ref="D202:D211" si="35">IFERROR(VLOOKUP(A202,Tabla_Datos,3,FALSE),"")</f>
        <v/>
      </c>
      <c r="E202" s="250">
        <f t="shared" ref="E202:E211" si="36">IFERROR(VLOOKUP(A202,Tabla_Datos,4,FALSE),0)</f>
        <v>0</v>
      </c>
      <c r="F202" s="251">
        <f t="shared" ref="F202:F211" si="37">IFERROR(VLOOKUP(A202,Tabla_Analisis_Precio,7,FALSE),0)</f>
        <v>0</v>
      </c>
      <c r="G202" s="206">
        <f t="shared" ref="G202:G211" si="38">ROUND(PrecioUnitario(F202,GG_Porcentaje,Beneficio,Ingresos_Brutos,IVA),2)</f>
        <v>0</v>
      </c>
      <c r="H202" s="206">
        <f t="shared" ref="H202:H211" si="39">ROUND(E202*G202,2)</f>
        <v>0</v>
      </c>
      <c r="I202" s="252">
        <f t="shared" ref="I202:I211" si="40">IFERROR(H202/Monto_Oferta,0)</f>
        <v>0</v>
      </c>
    </row>
    <row r="203" spans="1:9" ht="24.95" hidden="1" customHeight="1" x14ac:dyDescent="0.2">
      <c r="A203" s="228" t="e">
        <f>Datos!#REF!</f>
        <v>#REF!</v>
      </c>
      <c r="B203" s="383" t="str">
        <f t="shared" si="34"/>
        <v/>
      </c>
      <c r="C203" s="384"/>
      <c r="D203" s="249" t="str">
        <f t="shared" si="35"/>
        <v/>
      </c>
      <c r="E203" s="250">
        <f t="shared" si="36"/>
        <v>0</v>
      </c>
      <c r="F203" s="251">
        <f t="shared" si="37"/>
        <v>0</v>
      </c>
      <c r="G203" s="206">
        <f t="shared" si="38"/>
        <v>0</v>
      </c>
      <c r="H203" s="206">
        <f t="shared" si="39"/>
        <v>0</v>
      </c>
      <c r="I203" s="252">
        <f t="shared" si="40"/>
        <v>0</v>
      </c>
    </row>
    <row r="204" spans="1:9" ht="24.95" hidden="1" customHeight="1" x14ac:dyDescent="0.2">
      <c r="A204" s="228" t="e">
        <f>Datos!#REF!</f>
        <v>#REF!</v>
      </c>
      <c r="B204" s="383" t="str">
        <f t="shared" si="34"/>
        <v/>
      </c>
      <c r="C204" s="384"/>
      <c r="D204" s="249" t="str">
        <f t="shared" si="35"/>
        <v/>
      </c>
      <c r="E204" s="250">
        <f t="shared" si="36"/>
        <v>0</v>
      </c>
      <c r="F204" s="251">
        <f t="shared" si="37"/>
        <v>0</v>
      </c>
      <c r="G204" s="206">
        <f t="shared" si="38"/>
        <v>0</v>
      </c>
      <c r="H204" s="206">
        <f t="shared" si="39"/>
        <v>0</v>
      </c>
      <c r="I204" s="252">
        <f t="shared" si="40"/>
        <v>0</v>
      </c>
    </row>
    <row r="205" spans="1:9" ht="24.95" hidden="1" customHeight="1" x14ac:dyDescent="0.2">
      <c r="A205" s="228" t="e">
        <f>Datos!#REF!</f>
        <v>#REF!</v>
      </c>
      <c r="B205" s="383" t="str">
        <f t="shared" si="34"/>
        <v/>
      </c>
      <c r="C205" s="384"/>
      <c r="D205" s="249" t="str">
        <f t="shared" si="35"/>
        <v/>
      </c>
      <c r="E205" s="250">
        <f t="shared" si="36"/>
        <v>0</v>
      </c>
      <c r="F205" s="251">
        <f t="shared" si="37"/>
        <v>0</v>
      </c>
      <c r="G205" s="206">
        <f t="shared" si="38"/>
        <v>0</v>
      </c>
      <c r="H205" s="206">
        <f t="shared" si="39"/>
        <v>0</v>
      </c>
      <c r="I205" s="252">
        <f t="shared" si="40"/>
        <v>0</v>
      </c>
    </row>
    <row r="206" spans="1:9" ht="24.95" hidden="1" customHeight="1" x14ac:dyDescent="0.2">
      <c r="A206" s="228" t="e">
        <f>Datos!#REF!</f>
        <v>#REF!</v>
      </c>
      <c r="B206" s="383" t="str">
        <f t="shared" si="34"/>
        <v/>
      </c>
      <c r="C206" s="384"/>
      <c r="D206" s="249" t="str">
        <f t="shared" si="35"/>
        <v/>
      </c>
      <c r="E206" s="250">
        <f t="shared" si="36"/>
        <v>0</v>
      </c>
      <c r="F206" s="251">
        <f t="shared" si="37"/>
        <v>0</v>
      </c>
      <c r="G206" s="206">
        <f t="shared" si="38"/>
        <v>0</v>
      </c>
      <c r="H206" s="206">
        <f t="shared" si="39"/>
        <v>0</v>
      </c>
      <c r="I206" s="252">
        <f t="shared" si="40"/>
        <v>0</v>
      </c>
    </row>
    <row r="207" spans="1:9" ht="24.95" hidden="1" customHeight="1" x14ac:dyDescent="0.2">
      <c r="A207" s="228" t="e">
        <f>Datos!#REF!</f>
        <v>#REF!</v>
      </c>
      <c r="B207" s="383" t="str">
        <f t="shared" si="34"/>
        <v/>
      </c>
      <c r="C207" s="384"/>
      <c r="D207" s="249" t="str">
        <f t="shared" si="35"/>
        <v/>
      </c>
      <c r="E207" s="250">
        <f t="shared" si="36"/>
        <v>0</v>
      </c>
      <c r="F207" s="251">
        <f t="shared" si="37"/>
        <v>0</v>
      </c>
      <c r="G207" s="206">
        <f t="shared" si="38"/>
        <v>0</v>
      </c>
      <c r="H207" s="206">
        <f t="shared" si="39"/>
        <v>0</v>
      </c>
      <c r="I207" s="252">
        <f t="shared" si="40"/>
        <v>0</v>
      </c>
    </row>
    <row r="208" spans="1:9" ht="24.95" hidden="1" customHeight="1" x14ac:dyDescent="0.2">
      <c r="A208" s="228" t="e">
        <f>Datos!#REF!</f>
        <v>#REF!</v>
      </c>
      <c r="B208" s="383" t="str">
        <f t="shared" si="34"/>
        <v/>
      </c>
      <c r="C208" s="384"/>
      <c r="D208" s="249" t="str">
        <f t="shared" si="35"/>
        <v/>
      </c>
      <c r="E208" s="250">
        <f t="shared" si="36"/>
        <v>0</v>
      </c>
      <c r="F208" s="251">
        <f t="shared" si="37"/>
        <v>0</v>
      </c>
      <c r="G208" s="206">
        <f t="shared" si="38"/>
        <v>0</v>
      </c>
      <c r="H208" s="206">
        <f t="shared" si="39"/>
        <v>0</v>
      </c>
      <c r="I208" s="252">
        <f t="shared" si="40"/>
        <v>0</v>
      </c>
    </row>
    <row r="209" spans="1:9" ht="24.95" hidden="1" customHeight="1" x14ac:dyDescent="0.2">
      <c r="A209" s="228" t="e">
        <f>Datos!#REF!</f>
        <v>#REF!</v>
      </c>
      <c r="B209" s="383" t="str">
        <f t="shared" si="34"/>
        <v/>
      </c>
      <c r="C209" s="384"/>
      <c r="D209" s="249" t="str">
        <f t="shared" si="35"/>
        <v/>
      </c>
      <c r="E209" s="250">
        <f t="shared" si="36"/>
        <v>0</v>
      </c>
      <c r="F209" s="251">
        <f t="shared" si="37"/>
        <v>0</v>
      </c>
      <c r="G209" s="206">
        <f t="shared" si="38"/>
        <v>0</v>
      </c>
      <c r="H209" s="206">
        <f t="shared" si="39"/>
        <v>0</v>
      </c>
      <c r="I209" s="252">
        <f t="shared" si="40"/>
        <v>0</v>
      </c>
    </row>
    <row r="210" spans="1:9" ht="24.95" hidden="1" customHeight="1" x14ac:dyDescent="0.2">
      <c r="A210" s="228" t="e">
        <f>Datos!#REF!</f>
        <v>#REF!</v>
      </c>
      <c r="B210" s="383" t="str">
        <f t="shared" si="34"/>
        <v/>
      </c>
      <c r="C210" s="384"/>
      <c r="D210" s="249" t="str">
        <f t="shared" si="35"/>
        <v/>
      </c>
      <c r="E210" s="250">
        <f t="shared" si="36"/>
        <v>0</v>
      </c>
      <c r="F210" s="251">
        <f t="shared" si="37"/>
        <v>0</v>
      </c>
      <c r="G210" s="206">
        <f t="shared" si="38"/>
        <v>0</v>
      </c>
      <c r="H210" s="206">
        <f t="shared" si="39"/>
        <v>0</v>
      </c>
      <c r="I210" s="252">
        <f t="shared" si="40"/>
        <v>0</v>
      </c>
    </row>
    <row r="211" spans="1:9" ht="24.95" hidden="1" customHeight="1" x14ac:dyDescent="0.2">
      <c r="A211" s="228" t="e">
        <f>Datos!#REF!</f>
        <v>#REF!</v>
      </c>
      <c r="B211" s="383" t="str">
        <f t="shared" si="34"/>
        <v/>
      </c>
      <c r="C211" s="384"/>
      <c r="D211" s="249" t="str">
        <f t="shared" si="35"/>
        <v/>
      </c>
      <c r="E211" s="250">
        <f t="shared" si="36"/>
        <v>0</v>
      </c>
      <c r="F211" s="251">
        <f t="shared" si="37"/>
        <v>0</v>
      </c>
      <c r="G211" s="206">
        <f t="shared" si="38"/>
        <v>0</v>
      </c>
      <c r="H211" s="206">
        <f t="shared" si="39"/>
        <v>0</v>
      </c>
      <c r="I211" s="252">
        <f t="shared" si="40"/>
        <v>0</v>
      </c>
    </row>
    <row r="212" spans="1:9" ht="20.100000000000001" hidden="1" customHeight="1" x14ac:dyDescent="0.2">
      <c r="A212" s="253"/>
      <c r="B212" s="254"/>
      <c r="C212" s="255"/>
      <c r="D212" s="256"/>
      <c r="E212" s="257"/>
      <c r="F212" s="258"/>
      <c r="G212" s="258"/>
      <c r="I212" s="259"/>
    </row>
    <row r="213" spans="1:9" ht="20.100000000000001" customHeight="1" x14ac:dyDescent="0.2">
      <c r="A213" s="260" t="s">
        <v>3</v>
      </c>
      <c r="B213" s="261"/>
      <c r="C213" s="262"/>
      <c r="D213" s="262"/>
      <c r="E213" s="262"/>
      <c r="F213" s="263">
        <f>ROUND(SUMPRODUCT(E18:E211,F18:F211),2)</f>
        <v>0</v>
      </c>
      <c r="G213" s="215" t="s">
        <v>1195</v>
      </c>
      <c r="H213" s="264">
        <f>SUM(H18:H211)</f>
        <v>0</v>
      </c>
      <c r="I213" s="265">
        <f>SUM(I18:I212)</f>
        <v>0</v>
      </c>
    </row>
    <row r="214" spans="1:9" ht="20.100000000000001" customHeight="1" thickBot="1" x14ac:dyDescent="0.25">
      <c r="G214" s="266"/>
    </row>
    <row r="215" spans="1:9" ht="20.100000000000001" customHeight="1" thickTop="1" x14ac:dyDescent="0.2">
      <c r="A215" s="267" t="s">
        <v>1120</v>
      </c>
      <c r="B215" s="268" t="s">
        <v>1196</v>
      </c>
      <c r="C215" s="269"/>
      <c r="D215" s="270"/>
      <c r="E215" s="271"/>
      <c r="F215" s="272"/>
      <c r="G215" s="271"/>
      <c r="H215" s="273">
        <f>ROUND(H218/(1+Beneficio)-GG_Pesos,2)</f>
        <v>0</v>
      </c>
      <c r="I215" s="274"/>
    </row>
    <row r="216" spans="1:9" ht="20.100000000000001" customHeight="1" x14ac:dyDescent="0.2">
      <c r="A216" s="275" t="s">
        <v>1121</v>
      </c>
      <c r="B216" s="276" t="str">
        <f>CONCATENATE("GASTOS GENERALES  ",ROUND(E216*100,3)," % de ( 1 )")</f>
        <v>GASTOS GENERALES  0 % de ( 1 )</v>
      </c>
      <c r="C216" s="276"/>
      <c r="D216" s="277"/>
      <c r="E216" s="278">
        <f>GG_Porcentaje</f>
        <v>0</v>
      </c>
      <c r="F216" s="126"/>
      <c r="H216" s="279">
        <f>IF(GG_Pesos=0,ROUND(GG_Porcentaje*Costo_Obra,2),GG_Pesos)</f>
        <v>0</v>
      </c>
      <c r="I216" s="277"/>
    </row>
    <row r="217" spans="1:9" ht="20.100000000000001" customHeight="1" x14ac:dyDescent="0.2">
      <c r="A217" s="275" t="s">
        <v>1122</v>
      </c>
      <c r="B217" s="276" t="str">
        <f>CONCATENATE("BENEFICIOS  ",ROUND(E217*100,2)," % de ( 1 + 2 )")</f>
        <v>BENEFICIOS  0 % de ( 1 + 2 )</v>
      </c>
      <c r="C217" s="276"/>
      <c r="D217" s="277"/>
      <c r="E217" s="278">
        <f>Beneficio</f>
        <v>0</v>
      </c>
      <c r="F217" s="126"/>
      <c r="H217" s="279">
        <f>IF(Beneficio=0,,ROUND(Beneficio*(Costo_Obra+GG_Pesos),2))</f>
        <v>0</v>
      </c>
      <c r="I217" s="277"/>
    </row>
    <row r="218" spans="1:9" ht="20.100000000000001" customHeight="1" x14ac:dyDescent="0.2">
      <c r="A218" s="275" t="s">
        <v>1123</v>
      </c>
      <c r="B218" s="280" t="s">
        <v>14</v>
      </c>
      <c r="C218" s="281"/>
      <c r="D218" s="277"/>
      <c r="F218" s="126"/>
      <c r="H218" s="279">
        <f>ROUND(Monto_Oferta/(1+IVA+Ingresos_Brutos),2)</f>
        <v>0</v>
      </c>
      <c r="I218" s="277"/>
    </row>
    <row r="219" spans="1:9" ht="20.100000000000001" customHeight="1" x14ac:dyDescent="0.2">
      <c r="A219" s="275" t="s">
        <v>1124</v>
      </c>
      <c r="B219" s="276" t="str">
        <f>CONCATENATE("INGRESOS BRUTOS Y LOTE HOGAR  ",ROUND(E219*100,2)," % de ( 4 )")</f>
        <v>INGRESOS BRUTOS Y LOTE HOGAR  0 % de ( 4 )</v>
      </c>
      <c r="C219" s="276"/>
      <c r="D219" s="277"/>
      <c r="E219" s="278">
        <f>Ingresos_Brutos</f>
        <v>0</v>
      </c>
      <c r="F219" s="126"/>
      <c r="H219" s="279">
        <f>IF(Ingresos_Brutos=0,,ROUND(Ingresos_Brutos*H218,2))</f>
        <v>0</v>
      </c>
      <c r="I219" s="277"/>
    </row>
    <row r="220" spans="1:9" ht="20.100000000000001" customHeight="1" thickBot="1" x14ac:dyDescent="0.25">
      <c r="A220" s="282" t="s">
        <v>1125</v>
      </c>
      <c r="B220" s="283" t="str">
        <f>CONCATENATE("IMPUESTO AL VALOR AGREGADO ",E220*100," % de ( 4 )")</f>
        <v>IMPUESTO AL VALOR AGREGADO 0 % de ( 4 )</v>
      </c>
      <c r="C220" s="283"/>
      <c r="D220" s="284"/>
      <c r="E220" s="285">
        <f>IVA</f>
        <v>0</v>
      </c>
      <c r="F220" s="286"/>
      <c r="G220" s="287"/>
      <c r="H220" s="288">
        <f>IF(IVA=0,,ROUND(IVA*H218,2))</f>
        <v>0</v>
      </c>
      <c r="I220" s="277"/>
    </row>
    <row r="221" spans="1:9" ht="20.100000000000001" customHeight="1" thickTop="1" x14ac:dyDescent="0.2">
      <c r="A221" s="289"/>
      <c r="B221" s="276"/>
      <c r="C221" s="276"/>
      <c r="D221" s="277"/>
      <c r="E221" s="278"/>
      <c r="F221" s="126"/>
      <c r="H221" s="290"/>
      <c r="I221" s="277"/>
    </row>
    <row r="222" spans="1:9" ht="20.100000000000001" customHeight="1" x14ac:dyDescent="0.2">
      <c r="A222" s="291"/>
      <c r="B222" s="291" t="s">
        <v>15</v>
      </c>
      <c r="C222" s="291"/>
      <c r="D222" s="277"/>
      <c r="F222" s="126"/>
      <c r="H222" s="290">
        <f>Monto_Oferta</f>
        <v>0</v>
      </c>
      <c r="I222" s="277"/>
    </row>
    <row r="223" spans="1:9" ht="20.100000000000001" customHeight="1" x14ac:dyDescent="0.2">
      <c r="I223" s="292"/>
    </row>
    <row r="224" spans="1:9" ht="60" customHeight="1" x14ac:dyDescent="0.2">
      <c r="B224" s="373" t="str">
        <f>"El presente presupuesto asciende a la suma de: " &amp; UPPER(CONVERTIRNUM(Monto_Oferta))</f>
        <v>El presente presupuesto asciende a la suma de: CERO PESOS CON 00/100</v>
      </c>
      <c r="C224" s="373"/>
      <c r="D224" s="373"/>
      <c r="E224" s="373"/>
      <c r="F224" s="373"/>
      <c r="G224" s="373"/>
      <c r="H224" s="373"/>
      <c r="I224" s="373"/>
    </row>
    <row r="225" spans="1:1" x14ac:dyDescent="0.2">
      <c r="A225" s="127" t="s">
        <v>1168</v>
      </c>
    </row>
    <row r="388" spans="2:2" x14ac:dyDescent="0.2">
      <c r="B388" s="231">
        <v>4</v>
      </c>
    </row>
    <row r="438" spans="2:2" x14ac:dyDescent="0.2">
      <c r="B438" s="231">
        <v>4</v>
      </c>
    </row>
    <row r="488" spans="2:2" x14ac:dyDescent="0.2">
      <c r="B488" s="231">
        <v>4</v>
      </c>
    </row>
    <row r="538" spans="2:2" x14ac:dyDescent="0.2">
      <c r="B538" s="231">
        <v>4</v>
      </c>
    </row>
    <row r="588" spans="2:2" x14ac:dyDescent="0.2">
      <c r="B588" s="231">
        <v>5</v>
      </c>
    </row>
    <row r="638" spans="2:2" x14ac:dyDescent="0.2">
      <c r="B638" s="231">
        <v>5</v>
      </c>
    </row>
    <row r="688" spans="2:2" x14ac:dyDescent="0.2">
      <c r="B688" s="231">
        <v>5</v>
      </c>
    </row>
    <row r="738" spans="2:2" x14ac:dyDescent="0.2">
      <c r="B738" s="231">
        <v>5</v>
      </c>
    </row>
    <row r="788" spans="2:2" x14ac:dyDescent="0.2">
      <c r="B788" s="231">
        <v>5</v>
      </c>
    </row>
    <row r="838" spans="2:2" x14ac:dyDescent="0.2">
      <c r="B838" s="231">
        <v>5</v>
      </c>
    </row>
    <row r="888" spans="2:2" x14ac:dyDescent="0.2">
      <c r="B888" s="231">
        <v>5</v>
      </c>
    </row>
    <row r="938" spans="2:2" x14ac:dyDescent="0.2">
      <c r="B938" s="231">
        <v>5</v>
      </c>
    </row>
    <row r="988" spans="2:2" x14ac:dyDescent="0.2">
      <c r="B988" s="231">
        <v>5</v>
      </c>
    </row>
    <row r="1038" spans="2:2" x14ac:dyDescent="0.2">
      <c r="B1038" s="231">
        <v>5</v>
      </c>
    </row>
    <row r="1088" spans="2:2" x14ac:dyDescent="0.2">
      <c r="B1088" s="231">
        <v>5</v>
      </c>
    </row>
    <row r="1138" spans="2:2" x14ac:dyDescent="0.2">
      <c r="B1138" s="231">
        <v>5</v>
      </c>
    </row>
    <row r="1139" spans="2:2" x14ac:dyDescent="0.2">
      <c r="B1139" s="231" t="e">
        <f>CyP!#REF!</f>
        <v>#REF!</v>
      </c>
    </row>
    <row r="1188" spans="2:2" x14ac:dyDescent="0.2">
      <c r="B1188" s="231">
        <v>5</v>
      </c>
    </row>
    <row r="1189" spans="2:2" x14ac:dyDescent="0.2">
      <c r="B1189" s="231" t="e">
        <f>CyP!#REF!</f>
        <v>#REF!</v>
      </c>
    </row>
    <row r="1238" spans="2:2" x14ac:dyDescent="0.2">
      <c r="B1238" s="231">
        <v>5</v>
      </c>
    </row>
    <row r="1239" spans="2:2" x14ac:dyDescent="0.2">
      <c r="B1239" s="231" t="e">
        <f>CyP!#REF!</f>
        <v>#REF!</v>
      </c>
    </row>
    <row r="1288" spans="2:2" x14ac:dyDescent="0.2">
      <c r="B1288" s="231">
        <v>5</v>
      </c>
    </row>
    <row r="1289" spans="2:2" x14ac:dyDescent="0.2">
      <c r="B1289" s="231" t="e">
        <f>CyP!#REF!</f>
        <v>#REF!</v>
      </c>
    </row>
    <row r="1339" spans="2:2" x14ac:dyDescent="0.2">
      <c r="B1339" s="231" t="e">
        <f>CyP!#REF!</f>
        <v>#REF!</v>
      </c>
    </row>
    <row r="1388" spans="2:2" x14ac:dyDescent="0.2">
      <c r="B1388" s="231">
        <v>7</v>
      </c>
    </row>
    <row r="1389" spans="2:2" x14ac:dyDescent="0.2">
      <c r="B1389" s="231" t="e">
        <f>CyP!A42</f>
        <v>#REF!</v>
      </c>
    </row>
    <row r="1439" spans="2:2" x14ac:dyDescent="0.2">
      <c r="B1439" s="231" t="e">
        <f>CyP!A43</f>
        <v>#REF!</v>
      </c>
    </row>
    <row r="1488" spans="2:2" x14ac:dyDescent="0.2">
      <c r="B1488" s="231">
        <v>8</v>
      </c>
    </row>
    <row r="1489" spans="2:2" x14ac:dyDescent="0.2">
      <c r="B1489" s="231" t="e">
        <f>CyP!A45</f>
        <v>#REF!</v>
      </c>
    </row>
    <row r="1538" spans="2:2" x14ac:dyDescent="0.2">
      <c r="B1538" s="231">
        <v>8</v>
      </c>
    </row>
    <row r="1539" spans="2:2" x14ac:dyDescent="0.2">
      <c r="B1539" s="231" t="e">
        <f>CyP!A46</f>
        <v>#REF!</v>
      </c>
    </row>
    <row r="1588" spans="2:2" x14ac:dyDescent="0.2">
      <c r="B1588" s="231">
        <v>8</v>
      </c>
    </row>
    <row r="1589" spans="2:2" x14ac:dyDescent="0.2">
      <c r="B1589" s="231" t="e">
        <f>CyP!A47</f>
        <v>#REF!</v>
      </c>
    </row>
    <row r="1638" spans="2:2" x14ac:dyDescent="0.2">
      <c r="B1638" s="231">
        <v>8</v>
      </c>
    </row>
    <row r="1639" spans="2:2" x14ac:dyDescent="0.2">
      <c r="B1639" s="231" t="e">
        <f>CyP!A48</f>
        <v>#REF!</v>
      </c>
    </row>
    <row r="1688" spans="2:2" x14ac:dyDescent="0.2">
      <c r="B1688" s="231">
        <v>8</v>
      </c>
    </row>
    <row r="1689" spans="2:2" x14ac:dyDescent="0.2">
      <c r="B1689" s="231" t="e">
        <f>CyP!A49</f>
        <v>#REF!</v>
      </c>
    </row>
    <row r="1739" spans="2:2" x14ac:dyDescent="0.2">
      <c r="B1739" s="231" t="e">
        <f>CyP!A50</f>
        <v>#REF!</v>
      </c>
    </row>
    <row r="1789" spans="2:2" x14ac:dyDescent="0.2">
      <c r="B1789" s="231" t="e">
        <f>CyP!A51</f>
        <v>#REF!</v>
      </c>
    </row>
    <row r="1839" spans="2:2" x14ac:dyDescent="0.2">
      <c r="B1839" s="231" t="e">
        <f>CyP!A52</f>
        <v>#REF!</v>
      </c>
    </row>
    <row r="1888" spans="2:2" x14ac:dyDescent="0.2">
      <c r="B1888" s="231">
        <v>12</v>
      </c>
    </row>
    <row r="1889" spans="2:2" x14ac:dyDescent="0.2">
      <c r="B1889" s="231" t="e">
        <f>CyP!A54</f>
        <v>#REF!</v>
      </c>
    </row>
    <row r="1938" spans="2:2" x14ac:dyDescent="0.2">
      <c r="B1938" s="231">
        <v>12</v>
      </c>
    </row>
    <row r="1939" spans="2:2" x14ac:dyDescent="0.2">
      <c r="B1939" s="231" t="e">
        <f>CyP!A55</f>
        <v>#REF!</v>
      </c>
    </row>
    <row r="1988" spans="2:2" x14ac:dyDescent="0.2">
      <c r="B1988" s="231">
        <v>12</v>
      </c>
    </row>
    <row r="1989" spans="2:2" x14ac:dyDescent="0.2">
      <c r="B1989" s="231" t="e">
        <f>CyP!A56</f>
        <v>#REF!</v>
      </c>
    </row>
    <row r="2038" spans="2:2" x14ac:dyDescent="0.2">
      <c r="B2038" s="231">
        <v>12</v>
      </c>
    </row>
    <row r="2039" spans="2:2" x14ac:dyDescent="0.2">
      <c r="B2039" s="231" t="e">
        <f>CyP!A57</f>
        <v>#REF!</v>
      </c>
    </row>
    <row r="2088" spans="2:2" x14ac:dyDescent="0.2">
      <c r="B2088" s="231">
        <v>12</v>
      </c>
    </row>
    <row r="2089" spans="2:2" x14ac:dyDescent="0.2">
      <c r="B2089" s="231" t="e">
        <f>CyP!A58</f>
        <v>#REF!</v>
      </c>
    </row>
    <row r="2138" spans="2:2" x14ac:dyDescent="0.2">
      <c r="B2138" s="231">
        <v>13</v>
      </c>
    </row>
    <row r="2139" spans="2:2" x14ac:dyDescent="0.2">
      <c r="B2139" s="231" t="e">
        <f>CyP!A60</f>
        <v>#REF!</v>
      </c>
    </row>
    <row r="2188" spans="2:2" x14ac:dyDescent="0.2">
      <c r="B2188" s="231">
        <v>13</v>
      </c>
    </row>
    <row r="2189" spans="2:2" x14ac:dyDescent="0.2">
      <c r="B2189" s="231" t="e">
        <f>CyP!A61</f>
        <v>#REF!</v>
      </c>
    </row>
  </sheetData>
  <mergeCells count="203">
    <mergeCell ref="B19:C19"/>
    <mergeCell ref="B209:C209"/>
    <mergeCell ref="B210:C210"/>
    <mergeCell ref="B211:C211"/>
    <mergeCell ref="B204:C204"/>
    <mergeCell ref="B205:C205"/>
    <mergeCell ref="B206:C206"/>
    <mergeCell ref="B207:C207"/>
    <mergeCell ref="B208:C208"/>
    <mergeCell ref="B199:C199"/>
    <mergeCell ref="B200:C200"/>
    <mergeCell ref="B201:C201"/>
    <mergeCell ref="B202:C202"/>
    <mergeCell ref="B203:C203"/>
    <mergeCell ref="B194:C194"/>
    <mergeCell ref="B195:C195"/>
    <mergeCell ref="B196:C196"/>
    <mergeCell ref="B197:C197"/>
    <mergeCell ref="B198:C198"/>
    <mergeCell ref="B189:C189"/>
    <mergeCell ref="B190:C190"/>
    <mergeCell ref="B191:C191"/>
    <mergeCell ref="B192:C192"/>
    <mergeCell ref="B193:C193"/>
    <mergeCell ref="B184:C184"/>
    <mergeCell ref="B185:C185"/>
    <mergeCell ref="B186:C186"/>
    <mergeCell ref="B187:C187"/>
    <mergeCell ref="B188:C188"/>
    <mergeCell ref="B179:C179"/>
    <mergeCell ref="B180:C180"/>
    <mergeCell ref="B181:C181"/>
    <mergeCell ref="B182:C182"/>
    <mergeCell ref="B183:C183"/>
    <mergeCell ref="B174:C174"/>
    <mergeCell ref="B175:C175"/>
    <mergeCell ref="B176:C176"/>
    <mergeCell ref="B177:C177"/>
    <mergeCell ref="B178:C178"/>
    <mergeCell ref="B169:C169"/>
    <mergeCell ref="B170:C170"/>
    <mergeCell ref="B171:C171"/>
    <mergeCell ref="B172:C172"/>
    <mergeCell ref="B173:C173"/>
    <mergeCell ref="B164:C164"/>
    <mergeCell ref="B165:C165"/>
    <mergeCell ref="B166:C166"/>
    <mergeCell ref="B167:C167"/>
    <mergeCell ref="B168:C168"/>
    <mergeCell ref="B159:C159"/>
    <mergeCell ref="B160:C160"/>
    <mergeCell ref="B161:C161"/>
    <mergeCell ref="B162:C162"/>
    <mergeCell ref="B163:C163"/>
    <mergeCell ref="B154:C154"/>
    <mergeCell ref="B155:C155"/>
    <mergeCell ref="B156:C156"/>
    <mergeCell ref="B157:C157"/>
    <mergeCell ref="B158:C158"/>
    <mergeCell ref="B149:C149"/>
    <mergeCell ref="B150:C150"/>
    <mergeCell ref="B151:C151"/>
    <mergeCell ref="B152:C152"/>
    <mergeCell ref="B153:C153"/>
    <mergeCell ref="B144:C144"/>
    <mergeCell ref="B145:C145"/>
    <mergeCell ref="B146:C146"/>
    <mergeCell ref="B147:C147"/>
    <mergeCell ref="B148:C148"/>
    <mergeCell ref="B139:C139"/>
    <mergeCell ref="B140:C140"/>
    <mergeCell ref="B141:C141"/>
    <mergeCell ref="B142:C142"/>
    <mergeCell ref="B143:C143"/>
    <mergeCell ref="B134:C134"/>
    <mergeCell ref="B135:C135"/>
    <mergeCell ref="B136:C136"/>
    <mergeCell ref="B137:C137"/>
    <mergeCell ref="B138:C138"/>
    <mergeCell ref="B129:C129"/>
    <mergeCell ref="B130:C130"/>
    <mergeCell ref="B131:C131"/>
    <mergeCell ref="B132:C132"/>
    <mergeCell ref="B133:C133"/>
    <mergeCell ref="B124:C124"/>
    <mergeCell ref="B125:C125"/>
    <mergeCell ref="B126:C126"/>
    <mergeCell ref="B127:C127"/>
    <mergeCell ref="B128:C128"/>
    <mergeCell ref="B119:C119"/>
    <mergeCell ref="B120:C120"/>
    <mergeCell ref="B121:C121"/>
    <mergeCell ref="B122:C122"/>
    <mergeCell ref="B123:C123"/>
    <mergeCell ref="B114:C114"/>
    <mergeCell ref="B115:C115"/>
    <mergeCell ref="B116:C116"/>
    <mergeCell ref="B117:C117"/>
    <mergeCell ref="B118:C118"/>
    <mergeCell ref="B109:C109"/>
    <mergeCell ref="B110:C110"/>
    <mergeCell ref="B111:C111"/>
    <mergeCell ref="B112:C112"/>
    <mergeCell ref="B113:C113"/>
    <mergeCell ref="B104:C104"/>
    <mergeCell ref="B105:C105"/>
    <mergeCell ref="B106:C106"/>
    <mergeCell ref="B107:C107"/>
    <mergeCell ref="B108:C108"/>
    <mergeCell ref="B99:C99"/>
    <mergeCell ref="B100:C100"/>
    <mergeCell ref="B101:C101"/>
    <mergeCell ref="B102:C102"/>
    <mergeCell ref="B103:C103"/>
    <mergeCell ref="B94:C94"/>
    <mergeCell ref="B95:C95"/>
    <mergeCell ref="B96:C96"/>
    <mergeCell ref="B97:C97"/>
    <mergeCell ref="B98:C98"/>
    <mergeCell ref="B89:C89"/>
    <mergeCell ref="B90:C90"/>
    <mergeCell ref="B91:C91"/>
    <mergeCell ref="B92:C92"/>
    <mergeCell ref="B93:C93"/>
    <mergeCell ref="B84:C84"/>
    <mergeCell ref="B85:C85"/>
    <mergeCell ref="B86:C86"/>
    <mergeCell ref="B87:C87"/>
    <mergeCell ref="B88:C88"/>
    <mergeCell ref="B79:C79"/>
    <mergeCell ref="B80:C80"/>
    <mergeCell ref="B81:C81"/>
    <mergeCell ref="B82:C82"/>
    <mergeCell ref="B83:C83"/>
    <mergeCell ref="B74:C74"/>
    <mergeCell ref="B75:C75"/>
    <mergeCell ref="B76:C76"/>
    <mergeCell ref="B77:C77"/>
    <mergeCell ref="B78:C78"/>
    <mergeCell ref="B69:C69"/>
    <mergeCell ref="B70:C70"/>
    <mergeCell ref="B71:C71"/>
    <mergeCell ref="B72:C72"/>
    <mergeCell ref="B73:C73"/>
    <mergeCell ref="B64:C64"/>
    <mergeCell ref="B65:C65"/>
    <mergeCell ref="B66:C66"/>
    <mergeCell ref="B67:C67"/>
    <mergeCell ref="B68:C68"/>
    <mergeCell ref="B59:C59"/>
    <mergeCell ref="B60:C60"/>
    <mergeCell ref="B61:C61"/>
    <mergeCell ref="B62:C62"/>
    <mergeCell ref="B63:C63"/>
    <mergeCell ref="B54:C54"/>
    <mergeCell ref="B55:C55"/>
    <mergeCell ref="B56:C56"/>
    <mergeCell ref="B57:C57"/>
    <mergeCell ref="B58:C58"/>
    <mergeCell ref="B49:C49"/>
    <mergeCell ref="B50:C50"/>
    <mergeCell ref="B51:C51"/>
    <mergeCell ref="B52:C52"/>
    <mergeCell ref="B53:C53"/>
    <mergeCell ref="B46:C46"/>
    <mergeCell ref="B47:C47"/>
    <mergeCell ref="B48:C48"/>
    <mergeCell ref="B41:C41"/>
    <mergeCell ref="B42:C42"/>
    <mergeCell ref="B43:C43"/>
    <mergeCell ref="B28:C28"/>
    <mergeCell ref="B29:C29"/>
    <mergeCell ref="B40:C40"/>
    <mergeCell ref="B35:C35"/>
    <mergeCell ref="B36:C36"/>
    <mergeCell ref="B37:C37"/>
    <mergeCell ref="B38:C38"/>
    <mergeCell ref="B39:C39"/>
    <mergeCell ref="B32:C32"/>
    <mergeCell ref="B224:I224"/>
    <mergeCell ref="F15:F16"/>
    <mergeCell ref="G15:G16"/>
    <mergeCell ref="A15:A16"/>
    <mergeCell ref="B15:C16"/>
    <mergeCell ref="D15:D16"/>
    <mergeCell ref="E15:E16"/>
    <mergeCell ref="I15:I16"/>
    <mergeCell ref="H15:H16"/>
    <mergeCell ref="B18:C18"/>
    <mergeCell ref="B20:C20"/>
    <mergeCell ref="B21:C21"/>
    <mergeCell ref="B22:C22"/>
    <mergeCell ref="B23:C23"/>
    <mergeCell ref="B24:C24"/>
    <mergeCell ref="B25:C25"/>
    <mergeCell ref="B30:C30"/>
    <mergeCell ref="B31:C31"/>
    <mergeCell ref="B33:C33"/>
    <mergeCell ref="B34:C34"/>
    <mergeCell ref="B26:C26"/>
    <mergeCell ref="B27:C27"/>
    <mergeCell ref="B44:C44"/>
    <mergeCell ref="B45:C45"/>
  </mergeCells>
  <conditionalFormatting sqref="A216:D222 I223">
    <cfRule type="expression" dxfId="161" priority="293" stopIfTrue="1">
      <formula>#REF!=1</formula>
    </cfRule>
  </conditionalFormatting>
  <conditionalFormatting sqref="A18 A20:A31 A33:A212">
    <cfRule type="expression" dxfId="160" priority="294" stopIfTrue="1">
      <formula>#REF!&gt;0</formula>
    </cfRule>
    <cfRule type="expression" dxfId="159" priority="295" stopIfTrue="1">
      <formula>#REF!&gt;0</formula>
    </cfRule>
    <cfRule type="expression" dxfId="158" priority="296" stopIfTrue="1">
      <formula>#REF!&gt;0</formula>
    </cfRule>
  </conditionalFormatting>
  <conditionalFormatting sqref="B212:C212 E21:E31 B20:B31 B33:B211 E33:E96">
    <cfRule type="expression" dxfId="157" priority="297" stopIfTrue="1">
      <formula>#REF!&gt;0</formula>
    </cfRule>
    <cfRule type="expression" dxfId="156" priority="298" stopIfTrue="1">
      <formula>#REF!&gt;0</formula>
    </cfRule>
    <cfRule type="expression" dxfId="155" priority="299" stopIfTrue="1">
      <formula>#REF!&gt;0</formula>
    </cfRule>
  </conditionalFormatting>
  <conditionalFormatting sqref="A215:D215 B216:C217 B219:C222 A217 A219">
    <cfRule type="expression" dxfId="154" priority="300" stopIfTrue="1">
      <formula>#REF!=1</formula>
    </cfRule>
  </conditionalFormatting>
  <conditionalFormatting sqref="D215:D222 B215:C217 B219:C222 A215:A222 F215:F222 H216:I217 H219:I222 I218 I215">
    <cfRule type="expression" dxfId="153" priority="301" stopIfTrue="1">
      <formula>#REF!=1</formula>
    </cfRule>
  </conditionalFormatting>
  <conditionalFormatting sqref="I216">
    <cfRule type="expression" dxfId="152" priority="291" stopIfTrue="1">
      <formula>#REF!=1</formula>
    </cfRule>
  </conditionalFormatting>
  <conditionalFormatting sqref="I218">
    <cfRule type="expression" dxfId="151" priority="290" stopIfTrue="1">
      <formula>#REF!=1</formula>
    </cfRule>
  </conditionalFormatting>
  <conditionalFormatting sqref="I220:I221">
    <cfRule type="expression" dxfId="150" priority="289" stopIfTrue="1">
      <formula>#REF!=1</formula>
    </cfRule>
  </conditionalFormatting>
  <conditionalFormatting sqref="I222">
    <cfRule type="expression" dxfId="149" priority="288" stopIfTrue="1">
      <formula>#REF!=1</formula>
    </cfRule>
  </conditionalFormatting>
  <conditionalFormatting sqref="I219">
    <cfRule type="expression" dxfId="148" priority="287" stopIfTrue="1">
      <formula>#REF!=1</formula>
    </cfRule>
  </conditionalFormatting>
  <conditionalFormatting sqref="I217">
    <cfRule type="expression" dxfId="147" priority="286" stopIfTrue="1">
      <formula>#REF!=1</formula>
    </cfRule>
  </conditionalFormatting>
  <conditionalFormatting sqref="A215 A217 A219">
    <cfRule type="expression" dxfId="146" priority="285" stopIfTrue="1">
      <formula>#REF!=1</formula>
    </cfRule>
  </conditionalFormatting>
  <conditionalFormatting sqref="B215:C215">
    <cfRule type="expression" dxfId="145" priority="284" stopIfTrue="1">
      <formula>#REF!=1</formula>
    </cfRule>
  </conditionalFormatting>
  <conditionalFormatting sqref="B218:C218">
    <cfRule type="expression" dxfId="144" priority="283" stopIfTrue="1">
      <formula>#REF!=1</formula>
    </cfRule>
  </conditionalFormatting>
  <conditionalFormatting sqref="B220:C221">
    <cfRule type="expression" dxfId="143" priority="282" stopIfTrue="1">
      <formula>#REF!=1</formula>
    </cfRule>
  </conditionalFormatting>
  <conditionalFormatting sqref="A216 A218 A220:A221">
    <cfRule type="expression" dxfId="142" priority="281" stopIfTrue="1">
      <formula>#REF!=1</formula>
    </cfRule>
  </conditionalFormatting>
  <conditionalFormatting sqref="A216 A218 A220:A221">
    <cfRule type="expression" dxfId="141" priority="280" stopIfTrue="1">
      <formula>#REF!=1</formula>
    </cfRule>
  </conditionalFormatting>
  <conditionalFormatting sqref="B219:C219">
    <cfRule type="expression" dxfId="140" priority="150" stopIfTrue="1">
      <formula>#REF!=1</formula>
    </cfRule>
  </conditionalFormatting>
  <conditionalFormatting sqref="B18 E18">
    <cfRule type="expression" dxfId="139" priority="48" stopIfTrue="1">
      <formula>#REF!&gt;0</formula>
    </cfRule>
    <cfRule type="expression" dxfId="138" priority="49" stopIfTrue="1">
      <formula>#REF!&gt;0</formula>
    </cfRule>
    <cfRule type="expression" dxfId="137" priority="50" stopIfTrue="1">
      <formula>#REF!&gt;0</formula>
    </cfRule>
  </conditionalFormatting>
  <conditionalFormatting sqref="E97:E211">
    <cfRule type="expression" dxfId="136" priority="36" stopIfTrue="1">
      <formula>#REF!&gt;0</formula>
    </cfRule>
    <cfRule type="expression" dxfId="135" priority="37" stopIfTrue="1">
      <formula>#REF!&gt;0</formula>
    </cfRule>
    <cfRule type="expression" dxfId="134" priority="38" stopIfTrue="1">
      <formula>#REF!&gt;0</formula>
    </cfRule>
  </conditionalFormatting>
  <conditionalFormatting sqref="A213">
    <cfRule type="expression" dxfId="133" priority="24" stopIfTrue="1">
      <formula>#REF!&gt;0</formula>
    </cfRule>
    <cfRule type="expression" dxfId="132" priority="25" stopIfTrue="1">
      <formula>#REF!&gt;0</formula>
    </cfRule>
    <cfRule type="expression" dxfId="131" priority="26" stopIfTrue="1">
      <formula>#REF!&gt;0</formula>
    </cfRule>
  </conditionalFormatting>
  <conditionalFormatting sqref="H218">
    <cfRule type="expression" dxfId="130" priority="23" stopIfTrue="1">
      <formula>#REF!=1</formula>
    </cfRule>
  </conditionalFormatting>
  <conditionalFormatting sqref="H215">
    <cfRule type="expression" dxfId="129" priority="22" stopIfTrue="1">
      <formula>#REF!=1</formula>
    </cfRule>
  </conditionalFormatting>
  <conditionalFormatting sqref="E20">
    <cfRule type="expression" dxfId="128" priority="16" stopIfTrue="1">
      <formula>#REF!&gt;0</formula>
    </cfRule>
    <cfRule type="expression" dxfId="127" priority="17" stopIfTrue="1">
      <formula>#REF!&gt;0</formula>
    </cfRule>
    <cfRule type="expression" dxfId="126" priority="18" stopIfTrue="1">
      <formula>#REF!&gt;0</formula>
    </cfRule>
  </conditionalFormatting>
  <conditionalFormatting sqref="A19">
    <cfRule type="expression" dxfId="125" priority="10" stopIfTrue="1">
      <formula>#REF!&gt;0</formula>
    </cfRule>
    <cfRule type="expression" dxfId="124" priority="11" stopIfTrue="1">
      <formula>#REF!&gt;0</formula>
    </cfRule>
    <cfRule type="expression" dxfId="123" priority="12" stopIfTrue="1">
      <formula>#REF!&gt;0</formula>
    </cfRule>
  </conditionalFormatting>
  <conditionalFormatting sqref="B19">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E19">
    <cfRule type="expression" dxfId="119" priority="7" stopIfTrue="1">
      <formula>#REF!&gt;0</formula>
    </cfRule>
    <cfRule type="expression" dxfId="118" priority="8" stopIfTrue="1">
      <formula>#REF!&gt;0</formula>
    </cfRule>
    <cfRule type="expression" dxfId="117" priority="9" stopIfTrue="1">
      <formula>#REF!&gt;0</formula>
    </cfRule>
  </conditionalFormatting>
  <conditionalFormatting sqref="A32">
    <cfRule type="expression" dxfId="116" priority="1" stopIfTrue="1">
      <formula>#REF!&gt;0</formula>
    </cfRule>
    <cfRule type="expression" dxfId="115" priority="2" stopIfTrue="1">
      <formula>#REF!&gt;0</formula>
    </cfRule>
    <cfRule type="expression" dxfId="114" priority="3" stopIfTrue="1">
      <formula>#REF!&gt;0</formula>
    </cfRule>
  </conditionalFormatting>
  <conditionalFormatting sqref="E32 B32">
    <cfRule type="expression" dxfId="113" priority="4" stopIfTrue="1">
      <formula>#REF!&gt;0</formula>
    </cfRule>
    <cfRule type="expression" dxfId="112" priority="5" stopIfTrue="1">
      <formula>#REF!&gt;0</formula>
    </cfRule>
    <cfRule type="expression" dxfId="111" priority="6"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tint="0.59999389629810485"/>
  </sheetPr>
  <dimension ref="A1:EK3535"/>
  <sheetViews>
    <sheetView showGridLines="0" showZeros="0" view="pageBreakPreview" zoomScale="142" zoomScaleNormal="120" zoomScaleSheetLayoutView="142" workbookViewId="0">
      <selection sqref="A1:G50"/>
    </sheetView>
  </sheetViews>
  <sheetFormatPr baseColWidth="10" defaultColWidth="11.42578125" defaultRowHeight="24" customHeight="1" x14ac:dyDescent="0.2"/>
  <cols>
    <col min="1" max="1" width="15.7109375" style="135" customWidth="1"/>
    <col min="2" max="2" width="20.7109375" style="135" customWidth="1"/>
    <col min="3" max="3" width="43.7109375" style="135" customWidth="1"/>
    <col min="4" max="4" width="10.7109375" style="135" customWidth="1"/>
    <col min="5" max="5" width="12.7109375" style="135" customWidth="1"/>
    <col min="6" max="7" width="15.7109375" style="147" customWidth="1"/>
    <col min="8" max="8" width="11.42578125" style="135"/>
    <col min="9" max="141" width="11.42578125" style="306"/>
    <col min="142" max="16384" width="11.42578125" style="135"/>
  </cols>
  <sheetData>
    <row r="1" spans="1:141" ht="24" customHeight="1" thickTop="1" x14ac:dyDescent="0.2">
      <c r="A1" s="203" t="s">
        <v>39</v>
      </c>
      <c r="B1" s="204"/>
      <c r="C1" s="204"/>
      <c r="D1" s="204"/>
      <c r="E1" s="204"/>
      <c r="F1" s="204"/>
      <c r="G1" s="205"/>
      <c r="H1" s="135">
        <f>COUNTIF($A$1:A7,"ANALISIS DE PRECIOS")</f>
        <v>1</v>
      </c>
    </row>
    <row r="2" spans="1:141" ht="24" customHeight="1" x14ac:dyDescent="0.2">
      <c r="A2" s="136" t="s">
        <v>726</v>
      </c>
      <c r="B2" s="137" t="str">
        <f>Comitente</f>
        <v>DIRECCIÓN PROVINCIAL RED DE GAS</v>
      </c>
      <c r="C2" s="132"/>
      <c r="D2" s="138"/>
      <c r="E2" s="138"/>
      <c r="F2" s="139"/>
      <c r="G2" s="140"/>
    </row>
    <row r="3" spans="1:141" ht="24" customHeight="1" x14ac:dyDescent="0.2">
      <c r="A3" s="136" t="s">
        <v>727</v>
      </c>
      <c r="B3" s="137">
        <f>Contratista</f>
        <v>0</v>
      </c>
      <c r="C3" s="133"/>
      <c r="D3" s="133"/>
      <c r="E3" s="133"/>
      <c r="F3" s="141"/>
      <c r="G3" s="142"/>
    </row>
    <row r="4" spans="1:141" ht="24" customHeight="1" x14ac:dyDescent="0.2">
      <c r="A4" s="136" t="s">
        <v>26</v>
      </c>
      <c r="B4" s="137" t="str">
        <f>Obra</f>
        <v>RED DE MEDIA PRESIÓN Barrio Conjunto 1, 2, 3 y 4</v>
      </c>
      <c r="C4" s="133"/>
      <c r="D4" s="133"/>
      <c r="E4" s="133"/>
      <c r="F4" s="141" t="s">
        <v>40</v>
      </c>
      <c r="G4" s="143">
        <f>Fecha_Base</f>
        <v>0</v>
      </c>
    </row>
    <row r="5" spans="1:141" ht="24" customHeight="1" x14ac:dyDescent="0.2">
      <c r="A5" s="144" t="s">
        <v>725</v>
      </c>
      <c r="B5" s="134" t="str">
        <f>Ubicación</f>
        <v>Departamento Rivadavia</v>
      </c>
      <c r="C5" s="134"/>
      <c r="D5" s="145"/>
      <c r="E5" s="146"/>
      <c r="G5" s="148"/>
    </row>
    <row r="6" spans="1:141" ht="24" customHeight="1" x14ac:dyDescent="0.2">
      <c r="A6" s="144" t="s">
        <v>41</v>
      </c>
      <c r="B6" s="21">
        <f>IFERROR(VALUE(LEFT(B7,FIND(".",B7)-1)),"")</f>
        <v>1</v>
      </c>
      <c r="C6" s="135" t="str">
        <f>IFERROR(VLOOKUP(B6,Tabla_CyP,2,FALSE),"")</f>
        <v>TRABAJOS PRELIMINARES</v>
      </c>
      <c r="D6" s="135" t="str">
        <f>IFERROR(VALUE(LEFT(B6,FIND("-",B6)-1)),"")</f>
        <v/>
      </c>
      <c r="E6" s="146"/>
      <c r="G6" s="148"/>
    </row>
    <row r="7" spans="1:141" ht="24" customHeight="1" x14ac:dyDescent="0.2">
      <c r="A7" s="144" t="s">
        <v>27</v>
      </c>
      <c r="B7" s="149" t="s">
        <v>1394</v>
      </c>
      <c r="C7" s="135" t="str">
        <f>IFERROR(VLOOKUP(B7,Tabla_CyP,2,FALSE),"")</f>
        <v>Presentación de la Documentación ante la Distribuidora de Gas Cuyana</v>
      </c>
      <c r="D7" s="145"/>
      <c r="E7" s="146"/>
      <c r="F7" s="141" t="s">
        <v>28</v>
      </c>
      <c r="G7" s="150">
        <f>IFERROR(VLOOKUP(B6,Tabla_CyP,4,FALSE),"")</f>
        <v>0</v>
      </c>
    </row>
    <row r="8" spans="1:141" ht="24" customHeight="1" x14ac:dyDescent="0.2">
      <c r="A8" s="144"/>
      <c r="B8" s="134"/>
      <c r="D8" s="145"/>
      <c r="E8" s="146"/>
      <c r="G8" s="148"/>
    </row>
    <row r="9" spans="1:141" ht="24" customHeight="1" x14ac:dyDescent="0.2">
      <c r="A9" s="385" t="s">
        <v>588</v>
      </c>
      <c r="B9" s="386"/>
      <c r="C9" s="387" t="s">
        <v>0</v>
      </c>
      <c r="D9" s="387" t="s">
        <v>29</v>
      </c>
      <c r="E9" s="389" t="s">
        <v>30</v>
      </c>
      <c r="F9" s="391" t="s">
        <v>31</v>
      </c>
      <c r="G9" s="393" t="s">
        <v>32</v>
      </c>
    </row>
    <row r="10" spans="1:141" s="145" customFormat="1" ht="24" customHeight="1" x14ac:dyDescent="0.2">
      <c r="A10" s="151" t="s">
        <v>589</v>
      </c>
      <c r="B10" s="152" t="s">
        <v>590</v>
      </c>
      <c r="C10" s="388"/>
      <c r="D10" s="388"/>
      <c r="E10" s="390"/>
      <c r="F10" s="392"/>
      <c r="G10" s="394"/>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c r="BK10" s="307"/>
      <c r="BL10" s="307"/>
      <c r="BM10" s="307"/>
      <c r="BN10" s="307"/>
      <c r="BO10" s="307"/>
      <c r="BP10" s="307"/>
      <c r="BQ10" s="307"/>
      <c r="BR10" s="307"/>
      <c r="BS10" s="307"/>
      <c r="BT10" s="307"/>
      <c r="BU10" s="307"/>
      <c r="BV10" s="307"/>
      <c r="BW10" s="307"/>
      <c r="BX10" s="307"/>
      <c r="BY10" s="307"/>
      <c r="BZ10" s="307"/>
      <c r="CA10" s="307"/>
      <c r="CB10" s="307"/>
      <c r="CC10" s="307"/>
      <c r="CD10" s="307"/>
      <c r="CE10" s="307"/>
      <c r="CF10" s="307"/>
      <c r="CG10" s="307"/>
      <c r="CH10" s="307"/>
      <c r="CI10" s="307"/>
      <c r="CJ10" s="307"/>
      <c r="CK10" s="307"/>
      <c r="CL10" s="307"/>
      <c r="CM10" s="307"/>
      <c r="CN10" s="307"/>
      <c r="CO10" s="307"/>
      <c r="CP10" s="307"/>
      <c r="CQ10" s="307"/>
      <c r="CR10" s="307"/>
      <c r="CS10" s="307"/>
      <c r="CT10" s="307"/>
      <c r="CU10" s="307"/>
      <c r="CV10" s="307"/>
      <c r="CW10" s="307"/>
      <c r="CX10" s="307"/>
      <c r="CY10" s="307"/>
      <c r="CZ10" s="307"/>
      <c r="DA10" s="307"/>
      <c r="DB10" s="307"/>
      <c r="DC10" s="307"/>
      <c r="DD10" s="307"/>
      <c r="DE10" s="307"/>
      <c r="DF10" s="307"/>
      <c r="DG10" s="307"/>
      <c r="DH10" s="307"/>
      <c r="DI10" s="307"/>
      <c r="DJ10" s="307"/>
      <c r="DK10" s="307"/>
      <c r="DL10" s="307"/>
      <c r="DM10" s="307"/>
      <c r="DN10" s="307"/>
      <c r="DO10" s="307"/>
      <c r="DP10" s="307"/>
      <c r="DQ10" s="307"/>
      <c r="DR10" s="307"/>
      <c r="DS10" s="307"/>
      <c r="DT10" s="307"/>
      <c r="DU10" s="307"/>
      <c r="DV10" s="307"/>
      <c r="DW10" s="307"/>
      <c r="DX10" s="307"/>
      <c r="DY10" s="307"/>
      <c r="DZ10" s="307"/>
      <c r="EA10" s="307"/>
      <c r="EB10" s="307"/>
      <c r="EC10" s="307"/>
      <c r="ED10" s="307"/>
      <c r="EE10" s="307"/>
      <c r="EF10" s="307"/>
      <c r="EG10" s="307"/>
      <c r="EH10" s="307"/>
      <c r="EI10" s="307"/>
      <c r="EJ10" s="307"/>
      <c r="EK10" s="307"/>
    </row>
    <row r="11" spans="1:141" ht="24" customHeight="1" x14ac:dyDescent="0.2">
      <c r="A11" s="217"/>
      <c r="B11" s="153"/>
      <c r="C11" s="215" t="s">
        <v>728</v>
      </c>
      <c r="D11" s="154"/>
      <c r="E11" s="155"/>
      <c r="F11" s="156"/>
      <c r="G11" s="157"/>
    </row>
    <row r="12" spans="1:141" s="306" customFormat="1" ht="24" customHeight="1" x14ac:dyDescent="0.2">
      <c r="A12" s="297" t="str">
        <f t="shared" ref="A12:A25" si="0">IFERROR(VLOOKUP(C12,Tabla_Insumos,4,FALSE),"")</f>
        <v/>
      </c>
      <c r="B12" s="298" t="str">
        <f>IFERROR(VLOOKUP(C12,Tabla_Insumos,5,FALSE),"")</f>
        <v/>
      </c>
      <c r="C12" s="299"/>
      <c r="D12" s="300" t="str">
        <f t="shared" ref="D12:D25" si="1">IFERROR(VLOOKUP(C12,Tabla_Insumos,2,FALSE),"")</f>
        <v/>
      </c>
      <c r="E12" s="301"/>
      <c r="F12" s="302">
        <f t="shared" ref="F12:F25" si="2">IFERROR(VLOOKUP(C12,Tabla_Insumos,3,FALSE),0)</f>
        <v>0</v>
      </c>
      <c r="G12" s="305">
        <f>ROUND(E12*F12,2)</f>
        <v>0</v>
      </c>
    </row>
    <row r="13" spans="1:141" s="306" customFormat="1" ht="24" customHeight="1" x14ac:dyDescent="0.2">
      <c r="A13" s="297" t="str">
        <f t="shared" si="0"/>
        <v/>
      </c>
      <c r="B13" s="298" t="str">
        <f t="shared" ref="B13:B25" si="3">IFERROR(VLOOKUP(C13,Tabla_Insumos,5,FALSE),"")</f>
        <v/>
      </c>
      <c r="C13" s="299"/>
      <c r="D13" s="300" t="str">
        <f t="shared" si="1"/>
        <v/>
      </c>
      <c r="E13" s="301"/>
      <c r="F13" s="302">
        <f t="shared" si="2"/>
        <v>0</v>
      </c>
      <c r="G13" s="305">
        <f t="shared" ref="G13:G25" si="4">ROUND(E13*F13,2)</f>
        <v>0</v>
      </c>
    </row>
    <row r="14" spans="1:141" s="306" customFormat="1" ht="24" customHeight="1" x14ac:dyDescent="0.2">
      <c r="A14" s="297" t="str">
        <f t="shared" si="0"/>
        <v/>
      </c>
      <c r="B14" s="298" t="str">
        <f t="shared" si="3"/>
        <v/>
      </c>
      <c r="C14" s="299"/>
      <c r="D14" s="300" t="str">
        <f t="shared" si="1"/>
        <v/>
      </c>
      <c r="E14" s="301"/>
      <c r="F14" s="302">
        <f t="shared" si="2"/>
        <v>0</v>
      </c>
      <c r="G14" s="305">
        <f t="shared" si="4"/>
        <v>0</v>
      </c>
    </row>
    <row r="15" spans="1:141" s="306" customFormat="1" ht="24" customHeight="1" x14ac:dyDescent="0.2">
      <c r="A15" s="297" t="str">
        <f t="shared" si="0"/>
        <v/>
      </c>
      <c r="B15" s="298" t="str">
        <f t="shared" si="3"/>
        <v/>
      </c>
      <c r="C15" s="299"/>
      <c r="D15" s="300" t="str">
        <f t="shared" si="1"/>
        <v/>
      </c>
      <c r="E15" s="301"/>
      <c r="F15" s="302">
        <f t="shared" si="2"/>
        <v>0</v>
      </c>
      <c r="G15" s="305">
        <f t="shared" si="4"/>
        <v>0</v>
      </c>
    </row>
    <row r="16" spans="1:141" s="306" customFormat="1" ht="24" customHeight="1" x14ac:dyDescent="0.2">
      <c r="A16" s="297" t="str">
        <f t="shared" si="0"/>
        <v/>
      </c>
      <c r="B16" s="298" t="str">
        <f t="shared" si="3"/>
        <v/>
      </c>
      <c r="C16" s="299"/>
      <c r="D16" s="300" t="str">
        <f t="shared" si="1"/>
        <v/>
      </c>
      <c r="E16" s="301"/>
      <c r="F16" s="302">
        <f t="shared" si="2"/>
        <v>0</v>
      </c>
      <c r="G16" s="305">
        <f t="shared" si="4"/>
        <v>0</v>
      </c>
    </row>
    <row r="17" spans="1:7" s="306" customFormat="1" ht="24" customHeight="1" x14ac:dyDescent="0.2">
      <c r="A17" s="297" t="str">
        <f t="shared" si="0"/>
        <v/>
      </c>
      <c r="B17" s="298" t="str">
        <f t="shared" si="3"/>
        <v/>
      </c>
      <c r="C17" s="299"/>
      <c r="D17" s="300" t="str">
        <f t="shared" si="1"/>
        <v/>
      </c>
      <c r="E17" s="301"/>
      <c r="F17" s="302">
        <f t="shared" si="2"/>
        <v>0</v>
      </c>
      <c r="G17" s="305">
        <f t="shared" si="4"/>
        <v>0</v>
      </c>
    </row>
    <row r="18" spans="1:7" s="306" customFormat="1" ht="24" customHeight="1" x14ac:dyDescent="0.2">
      <c r="A18" s="297" t="str">
        <f t="shared" si="0"/>
        <v/>
      </c>
      <c r="B18" s="298" t="str">
        <f t="shared" si="3"/>
        <v/>
      </c>
      <c r="C18" s="299"/>
      <c r="D18" s="300" t="str">
        <f t="shared" si="1"/>
        <v/>
      </c>
      <c r="E18" s="301"/>
      <c r="F18" s="302">
        <f t="shared" si="2"/>
        <v>0</v>
      </c>
      <c r="G18" s="305">
        <f t="shared" si="4"/>
        <v>0</v>
      </c>
    </row>
    <row r="19" spans="1:7" s="306" customFormat="1" ht="24" customHeight="1" x14ac:dyDescent="0.2">
      <c r="A19" s="297" t="str">
        <f t="shared" si="0"/>
        <v/>
      </c>
      <c r="B19" s="298" t="str">
        <f t="shared" si="3"/>
        <v/>
      </c>
      <c r="C19" s="299"/>
      <c r="D19" s="300" t="str">
        <f t="shared" si="1"/>
        <v/>
      </c>
      <c r="E19" s="301"/>
      <c r="F19" s="302">
        <f t="shared" si="2"/>
        <v>0</v>
      </c>
      <c r="G19" s="305">
        <f t="shared" si="4"/>
        <v>0</v>
      </c>
    </row>
    <row r="20" spans="1:7" s="306" customFormat="1" ht="24" customHeight="1" x14ac:dyDescent="0.2">
      <c r="A20" s="297" t="str">
        <f t="shared" si="0"/>
        <v/>
      </c>
      <c r="B20" s="298" t="str">
        <f t="shared" si="3"/>
        <v/>
      </c>
      <c r="C20" s="299"/>
      <c r="D20" s="300" t="str">
        <f t="shared" si="1"/>
        <v/>
      </c>
      <c r="E20" s="301"/>
      <c r="F20" s="302">
        <f t="shared" si="2"/>
        <v>0</v>
      </c>
      <c r="G20" s="305">
        <f t="shared" si="4"/>
        <v>0</v>
      </c>
    </row>
    <row r="21" spans="1:7" s="306" customFormat="1" ht="24" customHeight="1" x14ac:dyDescent="0.2">
      <c r="A21" s="297" t="str">
        <f t="shared" si="0"/>
        <v/>
      </c>
      <c r="B21" s="298" t="str">
        <f t="shared" si="3"/>
        <v/>
      </c>
      <c r="C21" s="299"/>
      <c r="D21" s="300" t="str">
        <f t="shared" si="1"/>
        <v/>
      </c>
      <c r="E21" s="301"/>
      <c r="F21" s="302">
        <f t="shared" si="2"/>
        <v>0</v>
      </c>
      <c r="G21" s="305">
        <f t="shared" si="4"/>
        <v>0</v>
      </c>
    </row>
    <row r="22" spans="1:7" s="306" customFormat="1" ht="24" customHeight="1" x14ac:dyDescent="0.2">
      <c r="A22" s="297" t="str">
        <f t="shared" si="0"/>
        <v/>
      </c>
      <c r="B22" s="298" t="str">
        <f t="shared" si="3"/>
        <v/>
      </c>
      <c r="C22" s="299"/>
      <c r="D22" s="300" t="str">
        <f t="shared" si="1"/>
        <v/>
      </c>
      <c r="E22" s="301"/>
      <c r="F22" s="302">
        <f t="shared" si="2"/>
        <v>0</v>
      </c>
      <c r="G22" s="305">
        <f t="shared" si="4"/>
        <v>0</v>
      </c>
    </row>
    <row r="23" spans="1:7" s="306" customFormat="1" ht="24" customHeight="1" x14ac:dyDescent="0.2">
      <c r="A23" s="297" t="str">
        <f t="shared" si="0"/>
        <v/>
      </c>
      <c r="B23" s="298" t="str">
        <f t="shared" si="3"/>
        <v/>
      </c>
      <c r="C23" s="299"/>
      <c r="D23" s="300" t="str">
        <f t="shared" si="1"/>
        <v/>
      </c>
      <c r="E23" s="301"/>
      <c r="F23" s="302">
        <f t="shared" si="2"/>
        <v>0</v>
      </c>
      <c r="G23" s="305">
        <f t="shared" si="4"/>
        <v>0</v>
      </c>
    </row>
    <row r="24" spans="1:7" s="306" customFormat="1" ht="24" customHeight="1" x14ac:dyDescent="0.2">
      <c r="A24" s="297" t="str">
        <f t="shared" si="0"/>
        <v/>
      </c>
      <c r="B24" s="298" t="str">
        <f t="shared" si="3"/>
        <v/>
      </c>
      <c r="C24" s="299"/>
      <c r="D24" s="300" t="str">
        <f t="shared" si="1"/>
        <v/>
      </c>
      <c r="E24" s="301"/>
      <c r="F24" s="302">
        <f t="shared" si="2"/>
        <v>0</v>
      </c>
      <c r="G24" s="305">
        <f t="shared" si="4"/>
        <v>0</v>
      </c>
    </row>
    <row r="25" spans="1:7" s="306" customFormat="1" ht="24" customHeight="1" x14ac:dyDescent="0.2">
      <c r="A25" s="297" t="str">
        <f t="shared" si="0"/>
        <v/>
      </c>
      <c r="B25" s="298" t="str">
        <f t="shared" si="3"/>
        <v/>
      </c>
      <c r="C25" s="299"/>
      <c r="D25" s="300" t="str">
        <f t="shared" si="1"/>
        <v/>
      </c>
      <c r="E25" s="301"/>
      <c r="F25" s="303">
        <f t="shared" si="2"/>
        <v>0</v>
      </c>
      <c r="G25" s="305">
        <f t="shared" si="4"/>
        <v>0</v>
      </c>
    </row>
    <row r="26" spans="1:7" ht="24" customHeight="1" x14ac:dyDescent="0.2">
      <c r="A26" s="158"/>
      <c r="D26" s="145"/>
      <c r="E26" s="146"/>
      <c r="F26" s="218" t="s">
        <v>33</v>
      </c>
      <c r="G26" s="159">
        <f>SUBTOTAL(9,G12:G25)</f>
        <v>0</v>
      </c>
    </row>
    <row r="27" spans="1:7" ht="24" customHeight="1" x14ac:dyDescent="0.2">
      <c r="A27" s="158"/>
      <c r="C27" s="160" t="s">
        <v>729</v>
      </c>
      <c r="D27" s="145"/>
      <c r="E27" s="146"/>
      <c r="G27" s="161"/>
    </row>
    <row r="28" spans="1:7" s="306" customFormat="1" ht="24" customHeight="1" x14ac:dyDescent="0.2">
      <c r="A28" s="297" t="str">
        <f t="shared" ref="A28:A35" si="5">IFERROR(VLOOKUP(C28,Tabla_Insumos,4,FALSE),"")</f>
        <v>IIEE-SJ - 101000</v>
      </c>
      <c r="B28" s="298" t="str">
        <f t="shared" ref="B28:B35" si="6">IFERROR(VLOOKUP(C28,Tabla_Insumos,5,FALSE),"")</f>
        <v>Oficial Especializado</v>
      </c>
      <c r="C28" s="299" t="s">
        <v>733</v>
      </c>
      <c r="D28" s="300" t="str">
        <f t="shared" ref="D28:D35" si="7">IFERROR(VLOOKUP(C28,Tabla_Insumos,2,FALSE),"")</f>
        <v>hs.</v>
      </c>
      <c r="E28" s="301"/>
      <c r="F28" s="304">
        <f t="shared" ref="F28:F35" si="8">IFERROR(VLOOKUP(C28,Tabla_Insumos,3,FALSE),0)</f>
        <v>1</v>
      </c>
      <c r="G28" s="305">
        <f>ROUND(E28*F28,2)</f>
        <v>0</v>
      </c>
    </row>
    <row r="29" spans="1:7" s="306" customFormat="1" ht="24" customHeight="1" x14ac:dyDescent="0.2">
      <c r="A29" s="297" t="str">
        <f t="shared" si="5"/>
        <v>IIEE-SJ - 102000</v>
      </c>
      <c r="B29" s="298" t="str">
        <f t="shared" si="6"/>
        <v xml:space="preserve">Oficial </v>
      </c>
      <c r="C29" s="299" t="s">
        <v>1129</v>
      </c>
      <c r="D29" s="300" t="str">
        <f t="shared" si="7"/>
        <v>hs.</v>
      </c>
      <c r="E29" s="301"/>
      <c r="F29" s="304">
        <f t="shared" si="8"/>
        <v>1</v>
      </c>
      <c r="G29" s="305">
        <f>ROUND(E29*F29,2)</f>
        <v>0</v>
      </c>
    </row>
    <row r="30" spans="1:7" s="306" customFormat="1" ht="24" customHeight="1" x14ac:dyDescent="0.2">
      <c r="A30" s="297" t="str">
        <f t="shared" si="5"/>
        <v>IIEE-SJ - 103000</v>
      </c>
      <c r="B30" s="298" t="str">
        <f t="shared" si="6"/>
        <v>Ayudante</v>
      </c>
      <c r="C30" s="299" t="s">
        <v>735</v>
      </c>
      <c r="D30" s="300" t="str">
        <f t="shared" si="7"/>
        <v>hs.</v>
      </c>
      <c r="E30" s="301"/>
      <c r="F30" s="304">
        <f t="shared" si="8"/>
        <v>1</v>
      </c>
      <c r="G30" s="305">
        <f t="shared" ref="G30:G35" si="9">ROUND(E30*F30,2)</f>
        <v>0</v>
      </c>
    </row>
    <row r="31" spans="1:7" s="306" customFormat="1" ht="24" customHeight="1" x14ac:dyDescent="0.2">
      <c r="A31" s="297" t="str">
        <f t="shared" si="5"/>
        <v/>
      </c>
      <c r="B31" s="298" t="str">
        <f t="shared" si="6"/>
        <v/>
      </c>
      <c r="C31" s="299"/>
      <c r="D31" s="300" t="str">
        <f t="shared" si="7"/>
        <v/>
      </c>
      <c r="E31" s="301"/>
      <c r="F31" s="304">
        <f t="shared" si="8"/>
        <v>0</v>
      </c>
      <c r="G31" s="305">
        <f t="shared" si="9"/>
        <v>0</v>
      </c>
    </row>
    <row r="32" spans="1:7" s="306" customFormat="1" ht="24" customHeight="1" x14ac:dyDescent="0.2">
      <c r="A32" s="297" t="str">
        <f t="shared" si="5"/>
        <v/>
      </c>
      <c r="B32" s="298" t="str">
        <f t="shared" si="6"/>
        <v/>
      </c>
      <c r="C32" s="299"/>
      <c r="D32" s="300" t="str">
        <f t="shared" si="7"/>
        <v/>
      </c>
      <c r="E32" s="301"/>
      <c r="F32" s="302">
        <f t="shared" si="8"/>
        <v>0</v>
      </c>
      <c r="G32" s="305">
        <f t="shared" si="9"/>
        <v>0</v>
      </c>
    </row>
    <row r="33" spans="1:7" s="306" customFormat="1" ht="24" customHeight="1" x14ac:dyDescent="0.2">
      <c r="A33" s="297" t="str">
        <f t="shared" si="5"/>
        <v/>
      </c>
      <c r="B33" s="298" t="str">
        <f t="shared" si="6"/>
        <v/>
      </c>
      <c r="C33" s="299"/>
      <c r="D33" s="300" t="str">
        <f t="shared" si="7"/>
        <v/>
      </c>
      <c r="E33" s="301"/>
      <c r="F33" s="302">
        <f t="shared" si="8"/>
        <v>0</v>
      </c>
      <c r="G33" s="305">
        <f t="shared" si="9"/>
        <v>0</v>
      </c>
    </row>
    <row r="34" spans="1:7" s="306" customFormat="1" ht="24" customHeight="1" x14ac:dyDescent="0.2">
      <c r="A34" s="297" t="str">
        <f t="shared" si="5"/>
        <v/>
      </c>
      <c r="B34" s="298" t="str">
        <f t="shared" si="6"/>
        <v/>
      </c>
      <c r="C34" s="299"/>
      <c r="D34" s="300" t="str">
        <f t="shared" si="7"/>
        <v/>
      </c>
      <c r="E34" s="301"/>
      <c r="F34" s="302">
        <f t="shared" si="8"/>
        <v>0</v>
      </c>
      <c r="G34" s="305">
        <f t="shared" si="9"/>
        <v>0</v>
      </c>
    </row>
    <row r="35" spans="1:7" s="306" customFormat="1" ht="24" customHeight="1" x14ac:dyDescent="0.2">
      <c r="A35" s="297" t="str">
        <f t="shared" si="5"/>
        <v/>
      </c>
      <c r="B35" s="298" t="str">
        <f t="shared" si="6"/>
        <v/>
      </c>
      <c r="C35" s="299"/>
      <c r="D35" s="300" t="str">
        <f t="shared" si="7"/>
        <v/>
      </c>
      <c r="E35" s="301"/>
      <c r="F35" s="302">
        <f t="shared" si="8"/>
        <v>0</v>
      </c>
      <c r="G35" s="305">
        <f t="shared" si="9"/>
        <v>0</v>
      </c>
    </row>
    <row r="36" spans="1:7" ht="24" customHeight="1" x14ac:dyDescent="0.2">
      <c r="A36" s="158"/>
      <c r="D36" s="145"/>
      <c r="E36" s="146"/>
      <c r="F36" s="218" t="s">
        <v>34</v>
      </c>
      <c r="G36" s="159">
        <f>SUBTOTAL(9,G28:G35)</f>
        <v>0</v>
      </c>
    </row>
    <row r="37" spans="1:7" ht="24" customHeight="1" x14ac:dyDescent="0.2">
      <c r="A37" s="158"/>
      <c r="C37" s="160" t="s">
        <v>730</v>
      </c>
      <c r="D37" s="145"/>
      <c r="E37" s="146"/>
      <c r="G37" s="161"/>
    </row>
    <row r="38" spans="1:7" s="306" customFormat="1" ht="24" customHeight="1" x14ac:dyDescent="0.2">
      <c r="A38" s="297" t="str">
        <f t="shared" ref="A38:A46" si="10">IFERROR(VLOOKUP(C38,Tabla_Insumos,4,FALSE),"")</f>
        <v/>
      </c>
      <c r="B38" s="298" t="str">
        <f t="shared" ref="B38:B46" si="11">IFERROR(VLOOKUP(C38,Tabla_Insumos,5,FALSE),"")</f>
        <v/>
      </c>
      <c r="C38" s="299"/>
      <c r="D38" s="300" t="str">
        <f t="shared" ref="D38:D46" si="12">IFERROR(VLOOKUP(C38,Tabla_Insumos,2,FALSE),"")</f>
        <v/>
      </c>
      <c r="E38" s="301"/>
      <c r="F38" s="302">
        <f t="shared" ref="F38:F46" si="13">IFERROR(VLOOKUP(C38,Tabla_Insumos,3,FALSE),0)</f>
        <v>0</v>
      </c>
      <c r="G38" s="305">
        <f t="shared" ref="G38:G46" si="14">ROUND(E38*F38,2)</f>
        <v>0</v>
      </c>
    </row>
    <row r="39" spans="1:7" s="306" customFormat="1" ht="24" customHeight="1" x14ac:dyDescent="0.2">
      <c r="A39" s="297" t="str">
        <f t="shared" si="10"/>
        <v/>
      </c>
      <c r="B39" s="298" t="str">
        <f t="shared" si="11"/>
        <v/>
      </c>
      <c r="C39" s="299"/>
      <c r="D39" s="300" t="str">
        <f t="shared" si="12"/>
        <v/>
      </c>
      <c r="E39" s="301"/>
      <c r="F39" s="302">
        <f t="shared" si="13"/>
        <v>0</v>
      </c>
      <c r="G39" s="305">
        <f t="shared" si="14"/>
        <v>0</v>
      </c>
    </row>
    <row r="40" spans="1:7" s="306" customFormat="1" ht="24" customHeight="1" x14ac:dyDescent="0.2">
      <c r="A40" s="297" t="str">
        <f t="shared" si="10"/>
        <v/>
      </c>
      <c r="B40" s="298" t="str">
        <f t="shared" si="11"/>
        <v/>
      </c>
      <c r="C40" s="299"/>
      <c r="D40" s="300" t="str">
        <f t="shared" si="12"/>
        <v/>
      </c>
      <c r="E40" s="301"/>
      <c r="F40" s="302">
        <f t="shared" si="13"/>
        <v>0</v>
      </c>
      <c r="G40" s="305">
        <f t="shared" si="14"/>
        <v>0</v>
      </c>
    </row>
    <row r="41" spans="1:7" s="306" customFormat="1" ht="24" customHeight="1" x14ac:dyDescent="0.2">
      <c r="A41" s="297" t="str">
        <f t="shared" si="10"/>
        <v/>
      </c>
      <c r="B41" s="298" t="str">
        <f t="shared" si="11"/>
        <v/>
      </c>
      <c r="C41" s="299"/>
      <c r="D41" s="300" t="str">
        <f t="shared" si="12"/>
        <v/>
      </c>
      <c r="E41" s="301"/>
      <c r="F41" s="302">
        <f t="shared" si="13"/>
        <v>0</v>
      </c>
      <c r="G41" s="305">
        <f t="shared" si="14"/>
        <v>0</v>
      </c>
    </row>
    <row r="42" spans="1:7" s="306" customFormat="1" ht="24" customHeight="1" x14ac:dyDescent="0.2">
      <c r="A42" s="297" t="str">
        <f t="shared" si="10"/>
        <v/>
      </c>
      <c r="B42" s="298" t="str">
        <f t="shared" si="11"/>
        <v/>
      </c>
      <c r="C42" s="299"/>
      <c r="D42" s="300" t="str">
        <f t="shared" si="12"/>
        <v/>
      </c>
      <c r="E42" s="301"/>
      <c r="F42" s="302">
        <f t="shared" si="13"/>
        <v>0</v>
      </c>
      <c r="G42" s="305">
        <f t="shared" si="14"/>
        <v>0</v>
      </c>
    </row>
    <row r="43" spans="1:7" s="306" customFormat="1" ht="24" customHeight="1" x14ac:dyDescent="0.2">
      <c r="A43" s="297" t="str">
        <f t="shared" si="10"/>
        <v/>
      </c>
      <c r="B43" s="298" t="str">
        <f t="shared" si="11"/>
        <v/>
      </c>
      <c r="C43" s="299"/>
      <c r="D43" s="300" t="str">
        <f t="shared" si="12"/>
        <v/>
      </c>
      <c r="E43" s="301"/>
      <c r="F43" s="302">
        <f t="shared" si="13"/>
        <v>0</v>
      </c>
      <c r="G43" s="305">
        <f t="shared" si="14"/>
        <v>0</v>
      </c>
    </row>
    <row r="44" spans="1:7" s="306" customFormat="1" ht="24" customHeight="1" x14ac:dyDescent="0.2">
      <c r="A44" s="297" t="str">
        <f t="shared" si="10"/>
        <v/>
      </c>
      <c r="B44" s="298" t="str">
        <f t="shared" si="11"/>
        <v/>
      </c>
      <c r="C44" s="299"/>
      <c r="D44" s="300" t="str">
        <f t="shared" si="12"/>
        <v/>
      </c>
      <c r="E44" s="301"/>
      <c r="F44" s="302">
        <f t="shared" si="13"/>
        <v>0</v>
      </c>
      <c r="G44" s="305">
        <f t="shared" si="14"/>
        <v>0</v>
      </c>
    </row>
    <row r="45" spans="1:7" s="306" customFormat="1" ht="24" customHeight="1" x14ac:dyDescent="0.2">
      <c r="A45" s="297" t="str">
        <f t="shared" si="10"/>
        <v/>
      </c>
      <c r="B45" s="298" t="str">
        <f t="shared" si="11"/>
        <v/>
      </c>
      <c r="C45" s="299"/>
      <c r="D45" s="300" t="str">
        <f t="shared" si="12"/>
        <v/>
      </c>
      <c r="E45" s="301"/>
      <c r="F45" s="302">
        <f t="shared" si="13"/>
        <v>0</v>
      </c>
      <c r="G45" s="305">
        <f t="shared" si="14"/>
        <v>0</v>
      </c>
    </row>
    <row r="46" spans="1:7" s="306" customFormat="1" ht="24" customHeight="1" x14ac:dyDescent="0.2">
      <c r="A46" s="297" t="str">
        <f t="shared" si="10"/>
        <v/>
      </c>
      <c r="B46" s="298" t="str">
        <f t="shared" si="11"/>
        <v/>
      </c>
      <c r="C46" s="299"/>
      <c r="D46" s="300" t="str">
        <f t="shared" si="12"/>
        <v/>
      </c>
      <c r="E46" s="301"/>
      <c r="F46" s="302">
        <f t="shared" si="13"/>
        <v>0</v>
      </c>
      <c r="G46" s="305">
        <f t="shared" si="14"/>
        <v>0</v>
      </c>
    </row>
    <row r="47" spans="1:7" ht="24" customHeight="1" x14ac:dyDescent="0.2">
      <c r="A47" s="162"/>
      <c r="B47" s="145"/>
      <c r="D47" s="145"/>
      <c r="E47" s="146"/>
      <c r="F47" s="218" t="s">
        <v>35</v>
      </c>
      <c r="G47" s="159">
        <f>SUBTOTAL(9,G38:G46)</f>
        <v>0</v>
      </c>
    </row>
    <row r="48" spans="1:7" ht="24" customHeight="1" thickBot="1" x14ac:dyDescent="0.25">
      <c r="A48" s="163"/>
      <c r="B48" s="164"/>
      <c r="C48" s="165"/>
      <c r="D48" s="164"/>
      <c r="E48" s="166"/>
      <c r="F48" s="167"/>
      <c r="G48" s="168"/>
    </row>
    <row r="49" spans="1:141" ht="24" customHeight="1" thickBot="1" x14ac:dyDescent="0.25">
      <c r="A49" s="169">
        <f>B6</f>
        <v>1</v>
      </c>
      <c r="B49" s="170" t="str">
        <f>C7</f>
        <v>Presentación de la Documentación ante la Distribuidora de Gas Cuyana</v>
      </c>
      <c r="C49" s="171"/>
      <c r="D49" s="171" t="s">
        <v>36</v>
      </c>
      <c r="E49" s="172"/>
      <c r="F49" s="173" t="s">
        <v>37</v>
      </c>
      <c r="G49" s="174">
        <f>SUBTOTAL(9,G12:G48)</f>
        <v>0</v>
      </c>
    </row>
    <row r="50" spans="1:141" ht="24" customHeight="1" thickTop="1" thickBot="1" x14ac:dyDescent="0.25"/>
    <row r="51" spans="1:141" ht="24" customHeight="1" thickTop="1" x14ac:dyDescent="0.2">
      <c r="A51" s="203" t="s">
        <v>39</v>
      </c>
      <c r="B51" s="204"/>
      <c r="C51" s="204"/>
      <c r="D51" s="204"/>
      <c r="E51" s="204"/>
      <c r="F51" s="204"/>
      <c r="G51" s="205"/>
      <c r="H51" s="135">
        <f>COUNTIF($A$1:A57,"ANALISIS DE PRECIOS")</f>
        <v>2</v>
      </c>
    </row>
    <row r="52" spans="1:141" ht="24" customHeight="1" x14ac:dyDescent="0.2">
      <c r="A52" s="136" t="s">
        <v>726</v>
      </c>
      <c r="B52" s="137" t="str">
        <f>Comitente</f>
        <v>DIRECCIÓN PROVINCIAL RED DE GAS</v>
      </c>
      <c r="C52" s="132"/>
      <c r="D52" s="138"/>
      <c r="E52" s="138"/>
      <c r="F52" s="139"/>
      <c r="G52" s="140"/>
    </row>
    <row r="53" spans="1:141" ht="24" customHeight="1" x14ac:dyDescent="0.2">
      <c r="A53" s="136" t="s">
        <v>727</v>
      </c>
      <c r="B53" s="137">
        <f>Contratista</f>
        <v>0</v>
      </c>
      <c r="C53" s="133"/>
      <c r="D53" s="133"/>
      <c r="E53" s="133"/>
      <c r="F53" s="141"/>
      <c r="G53" s="142"/>
    </row>
    <row r="54" spans="1:141" ht="24" customHeight="1" x14ac:dyDescent="0.2">
      <c r="A54" s="136" t="s">
        <v>26</v>
      </c>
      <c r="B54" s="137" t="str">
        <f>Obra</f>
        <v>RED DE MEDIA PRESIÓN Barrio Conjunto 1, 2, 3 y 4</v>
      </c>
      <c r="C54" s="133"/>
      <c r="D54" s="133"/>
      <c r="E54" s="133"/>
      <c r="F54" s="141" t="s">
        <v>40</v>
      </c>
      <c r="G54" s="143">
        <f>Fecha_Base</f>
        <v>0</v>
      </c>
    </row>
    <row r="55" spans="1:141" ht="24" customHeight="1" x14ac:dyDescent="0.2">
      <c r="A55" s="144" t="s">
        <v>725</v>
      </c>
      <c r="B55" s="134" t="str">
        <f>Ubicación</f>
        <v>Departamento Rivadavia</v>
      </c>
      <c r="C55" s="134"/>
      <c r="D55" s="145"/>
      <c r="E55" s="146"/>
      <c r="G55" s="148"/>
    </row>
    <row r="56" spans="1:141" ht="24" customHeight="1" x14ac:dyDescent="0.2">
      <c r="A56" s="144" t="s">
        <v>41</v>
      </c>
      <c r="B56" s="21">
        <f>IFERROR(VALUE(LEFT(B57,FIND(".",B57)-1)),"")</f>
        <v>1</v>
      </c>
      <c r="C56" s="135" t="str">
        <f>IFERROR(VLOOKUP(B56,Tabla_CyP,2,FALSE),"")</f>
        <v>TRABAJOS PRELIMINARES</v>
      </c>
      <c r="E56" s="146"/>
      <c r="G56" s="148"/>
    </row>
    <row r="57" spans="1:141" ht="24" customHeight="1" x14ac:dyDescent="0.2">
      <c r="A57" s="144" t="s">
        <v>27</v>
      </c>
      <c r="B57" s="149" t="s">
        <v>1395</v>
      </c>
      <c r="C57" s="135" t="str">
        <f>IFERROR(VLOOKUP(B57,Tabla_CyP,2,FALSE),"")</f>
        <v>Aprobación Proyecto Constructivo en Ecogas (Redes de Pe/Ac de Media Presión)</v>
      </c>
      <c r="D57" s="145"/>
      <c r="E57" s="146"/>
      <c r="F57" s="141" t="s">
        <v>28</v>
      </c>
      <c r="G57" s="150" t="str">
        <f>IFERROR(VLOOKUP(B57,Tabla_CyP,4,FALSE),"")</f>
        <v>GL</v>
      </c>
    </row>
    <row r="58" spans="1:141" ht="24" customHeight="1" x14ac:dyDescent="0.2">
      <c r="A58" s="144"/>
      <c r="B58" s="134"/>
      <c r="D58" s="145"/>
      <c r="E58" s="146"/>
      <c r="G58" s="148"/>
    </row>
    <row r="59" spans="1:141" ht="24" customHeight="1" x14ac:dyDescent="0.2">
      <c r="A59" s="385" t="s">
        <v>588</v>
      </c>
      <c r="B59" s="386"/>
      <c r="C59" s="387" t="s">
        <v>0</v>
      </c>
      <c r="D59" s="387" t="s">
        <v>29</v>
      </c>
      <c r="E59" s="389" t="s">
        <v>30</v>
      </c>
      <c r="F59" s="391" t="s">
        <v>31</v>
      </c>
      <c r="G59" s="393" t="s">
        <v>32</v>
      </c>
    </row>
    <row r="60" spans="1:141" s="145" customFormat="1" ht="24" customHeight="1" x14ac:dyDescent="0.2">
      <c r="A60" s="151" t="s">
        <v>589</v>
      </c>
      <c r="B60" s="152" t="s">
        <v>590</v>
      </c>
      <c r="C60" s="388"/>
      <c r="D60" s="388"/>
      <c r="E60" s="390"/>
      <c r="F60" s="392"/>
      <c r="G60" s="394"/>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c r="AL60" s="307"/>
      <c r="AM60" s="307"/>
      <c r="AN60" s="307"/>
      <c r="AO60" s="307"/>
      <c r="AP60" s="307"/>
      <c r="AQ60" s="307"/>
      <c r="AR60" s="307"/>
      <c r="AS60" s="307"/>
      <c r="AT60" s="307"/>
      <c r="AU60" s="307"/>
      <c r="AV60" s="307"/>
      <c r="AW60" s="307"/>
      <c r="AX60" s="307"/>
      <c r="AY60" s="307"/>
      <c r="AZ60" s="307"/>
      <c r="BA60" s="307"/>
      <c r="BB60" s="307"/>
      <c r="BC60" s="307"/>
      <c r="BD60" s="307"/>
      <c r="BE60" s="307"/>
      <c r="BF60" s="307"/>
      <c r="BG60" s="307"/>
      <c r="BH60" s="307"/>
      <c r="BI60" s="307"/>
      <c r="BJ60" s="307"/>
      <c r="BK60" s="307"/>
      <c r="BL60" s="307"/>
      <c r="BM60" s="307"/>
      <c r="BN60" s="307"/>
      <c r="BO60" s="307"/>
      <c r="BP60" s="307"/>
      <c r="BQ60" s="307"/>
      <c r="BR60" s="307"/>
      <c r="BS60" s="307"/>
      <c r="BT60" s="307"/>
      <c r="BU60" s="307"/>
      <c r="BV60" s="307"/>
      <c r="BW60" s="307"/>
      <c r="BX60" s="307"/>
      <c r="BY60" s="307"/>
      <c r="BZ60" s="307"/>
      <c r="CA60" s="307"/>
      <c r="CB60" s="307"/>
      <c r="CC60" s="307"/>
      <c r="CD60" s="307"/>
      <c r="CE60" s="307"/>
      <c r="CF60" s="307"/>
      <c r="CG60" s="307"/>
      <c r="CH60" s="307"/>
      <c r="CI60" s="307"/>
      <c r="CJ60" s="307"/>
      <c r="CK60" s="307"/>
      <c r="CL60" s="307"/>
      <c r="CM60" s="307"/>
      <c r="CN60" s="307"/>
      <c r="CO60" s="307"/>
      <c r="CP60" s="307"/>
      <c r="CQ60" s="307"/>
      <c r="CR60" s="307"/>
      <c r="CS60" s="307"/>
      <c r="CT60" s="307"/>
      <c r="CU60" s="307"/>
      <c r="CV60" s="307"/>
      <c r="CW60" s="307"/>
      <c r="CX60" s="307"/>
      <c r="CY60" s="307"/>
      <c r="CZ60" s="307"/>
      <c r="DA60" s="307"/>
      <c r="DB60" s="307"/>
      <c r="DC60" s="307"/>
      <c r="DD60" s="307"/>
      <c r="DE60" s="307"/>
      <c r="DF60" s="307"/>
      <c r="DG60" s="307"/>
      <c r="DH60" s="307"/>
      <c r="DI60" s="307"/>
      <c r="DJ60" s="307"/>
      <c r="DK60" s="307"/>
      <c r="DL60" s="307"/>
      <c r="DM60" s="307"/>
      <c r="DN60" s="307"/>
      <c r="DO60" s="307"/>
      <c r="DP60" s="307"/>
      <c r="DQ60" s="307"/>
      <c r="DR60" s="307"/>
      <c r="DS60" s="307"/>
      <c r="DT60" s="307"/>
      <c r="DU60" s="307"/>
      <c r="DV60" s="307"/>
      <c r="DW60" s="307"/>
      <c r="DX60" s="307"/>
      <c r="DY60" s="307"/>
      <c r="DZ60" s="307"/>
      <c r="EA60" s="307"/>
      <c r="EB60" s="307"/>
      <c r="EC60" s="307"/>
      <c r="ED60" s="307"/>
      <c r="EE60" s="307"/>
      <c r="EF60" s="307"/>
      <c r="EG60" s="307"/>
      <c r="EH60" s="307"/>
      <c r="EI60" s="307"/>
      <c r="EJ60" s="307"/>
      <c r="EK60" s="307"/>
    </row>
    <row r="61" spans="1:141" ht="24" customHeight="1" x14ac:dyDescent="0.2">
      <c r="A61" s="217"/>
      <c r="B61" s="153"/>
      <c r="C61" s="215" t="s">
        <v>728</v>
      </c>
      <c r="D61" s="154"/>
      <c r="E61" s="155"/>
      <c r="F61" s="156"/>
      <c r="G61" s="157"/>
    </row>
    <row r="62" spans="1:141" s="306" customFormat="1" ht="24" customHeight="1" x14ac:dyDescent="0.2">
      <c r="A62" s="297" t="str">
        <f t="shared" ref="A62:A75" si="15">IFERROR(VLOOKUP(C62,Tabla_Insumos,4,FALSE),"")</f>
        <v/>
      </c>
      <c r="B62" s="298" t="str">
        <f>IFERROR(VLOOKUP(C62,Tabla_Insumos,5,FALSE),"")</f>
        <v/>
      </c>
      <c r="C62" s="299"/>
      <c r="D62" s="300" t="str">
        <f t="shared" ref="D62:D75" si="16">IFERROR(VLOOKUP(C62,Tabla_Insumos,2,FALSE),"")</f>
        <v/>
      </c>
      <c r="E62" s="301"/>
      <c r="F62" s="302">
        <f t="shared" ref="F62:F75" si="17">IFERROR(VLOOKUP(C62,Tabla_Insumos,3,FALSE),0)</f>
        <v>0</v>
      </c>
      <c r="G62" s="305">
        <f>ROUND(E62*F62,2)</f>
        <v>0</v>
      </c>
    </row>
    <row r="63" spans="1:141" s="306" customFormat="1" ht="24" customHeight="1" x14ac:dyDescent="0.2">
      <c r="A63" s="297" t="str">
        <f t="shared" si="15"/>
        <v/>
      </c>
      <c r="B63" s="298" t="str">
        <f t="shared" ref="B63:B75" si="18">IFERROR(VLOOKUP(C63,Tabla_Insumos,5,FALSE),"")</f>
        <v/>
      </c>
      <c r="C63" s="299"/>
      <c r="D63" s="300" t="str">
        <f t="shared" si="16"/>
        <v/>
      </c>
      <c r="E63" s="301"/>
      <c r="F63" s="302">
        <f t="shared" si="17"/>
        <v>0</v>
      </c>
      <c r="G63" s="305">
        <f t="shared" ref="G63:G75" si="19">ROUND(E63*F63,2)</f>
        <v>0</v>
      </c>
    </row>
    <row r="64" spans="1:141" s="306" customFormat="1" ht="24" customHeight="1" x14ac:dyDescent="0.2">
      <c r="A64" s="297" t="str">
        <f t="shared" si="15"/>
        <v/>
      </c>
      <c r="B64" s="298" t="str">
        <f t="shared" si="18"/>
        <v/>
      </c>
      <c r="C64" s="299"/>
      <c r="D64" s="300" t="str">
        <f t="shared" si="16"/>
        <v/>
      </c>
      <c r="E64" s="301"/>
      <c r="F64" s="302">
        <f t="shared" si="17"/>
        <v>0</v>
      </c>
      <c r="G64" s="305">
        <f t="shared" si="19"/>
        <v>0</v>
      </c>
    </row>
    <row r="65" spans="1:7" s="306" customFormat="1" ht="24" customHeight="1" x14ac:dyDescent="0.2">
      <c r="A65" s="297" t="str">
        <f t="shared" si="15"/>
        <v/>
      </c>
      <c r="B65" s="298" t="str">
        <f t="shared" si="18"/>
        <v/>
      </c>
      <c r="C65" s="299"/>
      <c r="D65" s="300" t="str">
        <f t="shared" si="16"/>
        <v/>
      </c>
      <c r="E65" s="301"/>
      <c r="F65" s="302">
        <f t="shared" si="17"/>
        <v>0</v>
      </c>
      <c r="G65" s="305">
        <f t="shared" si="19"/>
        <v>0</v>
      </c>
    </row>
    <row r="66" spans="1:7" s="306" customFormat="1" ht="24" customHeight="1" x14ac:dyDescent="0.2">
      <c r="A66" s="297" t="str">
        <f t="shared" si="15"/>
        <v/>
      </c>
      <c r="B66" s="298" t="str">
        <f t="shared" si="18"/>
        <v/>
      </c>
      <c r="C66" s="299"/>
      <c r="D66" s="300" t="str">
        <f t="shared" si="16"/>
        <v/>
      </c>
      <c r="E66" s="301"/>
      <c r="F66" s="302">
        <f t="shared" si="17"/>
        <v>0</v>
      </c>
      <c r="G66" s="305">
        <f t="shared" si="19"/>
        <v>0</v>
      </c>
    </row>
    <row r="67" spans="1:7" s="306" customFormat="1" ht="24" customHeight="1" x14ac:dyDescent="0.2">
      <c r="A67" s="297" t="str">
        <f t="shared" si="15"/>
        <v/>
      </c>
      <c r="B67" s="298" t="str">
        <f t="shared" si="18"/>
        <v/>
      </c>
      <c r="C67" s="299"/>
      <c r="D67" s="300" t="str">
        <f t="shared" si="16"/>
        <v/>
      </c>
      <c r="E67" s="301"/>
      <c r="F67" s="302">
        <f t="shared" si="17"/>
        <v>0</v>
      </c>
      <c r="G67" s="305">
        <f t="shared" si="19"/>
        <v>0</v>
      </c>
    </row>
    <row r="68" spans="1:7" s="306" customFormat="1" ht="24" customHeight="1" x14ac:dyDescent="0.2">
      <c r="A68" s="297" t="str">
        <f t="shared" si="15"/>
        <v/>
      </c>
      <c r="B68" s="298" t="str">
        <f t="shared" si="18"/>
        <v/>
      </c>
      <c r="C68" s="299"/>
      <c r="D68" s="300" t="str">
        <f t="shared" si="16"/>
        <v/>
      </c>
      <c r="E68" s="301"/>
      <c r="F68" s="302">
        <f t="shared" si="17"/>
        <v>0</v>
      </c>
      <c r="G68" s="305">
        <f t="shared" si="19"/>
        <v>0</v>
      </c>
    </row>
    <row r="69" spans="1:7" s="306" customFormat="1" ht="24" customHeight="1" x14ac:dyDescent="0.2">
      <c r="A69" s="297" t="str">
        <f t="shared" si="15"/>
        <v/>
      </c>
      <c r="B69" s="298" t="str">
        <f t="shared" si="18"/>
        <v/>
      </c>
      <c r="C69" s="299"/>
      <c r="D69" s="300" t="str">
        <f t="shared" si="16"/>
        <v/>
      </c>
      <c r="E69" s="301"/>
      <c r="F69" s="302">
        <f t="shared" si="17"/>
        <v>0</v>
      </c>
      <c r="G69" s="305">
        <f t="shared" si="19"/>
        <v>0</v>
      </c>
    </row>
    <row r="70" spans="1:7" s="306" customFormat="1" ht="24" customHeight="1" x14ac:dyDescent="0.2">
      <c r="A70" s="297" t="str">
        <f t="shared" si="15"/>
        <v/>
      </c>
      <c r="B70" s="298" t="str">
        <f t="shared" si="18"/>
        <v/>
      </c>
      <c r="C70" s="299"/>
      <c r="D70" s="300" t="str">
        <f t="shared" si="16"/>
        <v/>
      </c>
      <c r="E70" s="301"/>
      <c r="F70" s="302">
        <f t="shared" si="17"/>
        <v>0</v>
      </c>
      <c r="G70" s="305">
        <f t="shared" si="19"/>
        <v>0</v>
      </c>
    </row>
    <row r="71" spans="1:7" s="306" customFormat="1" ht="24" customHeight="1" x14ac:dyDescent="0.2">
      <c r="A71" s="297" t="str">
        <f t="shared" si="15"/>
        <v/>
      </c>
      <c r="B71" s="298" t="str">
        <f t="shared" si="18"/>
        <v/>
      </c>
      <c r="C71" s="299"/>
      <c r="D71" s="300" t="str">
        <f t="shared" si="16"/>
        <v/>
      </c>
      <c r="E71" s="301"/>
      <c r="F71" s="302">
        <f t="shared" si="17"/>
        <v>0</v>
      </c>
      <c r="G71" s="305">
        <f t="shared" si="19"/>
        <v>0</v>
      </c>
    </row>
    <row r="72" spans="1:7" s="306" customFormat="1" ht="24" customHeight="1" x14ac:dyDescent="0.2">
      <c r="A72" s="297" t="str">
        <f t="shared" si="15"/>
        <v/>
      </c>
      <c r="B72" s="298" t="str">
        <f t="shared" si="18"/>
        <v/>
      </c>
      <c r="C72" s="299"/>
      <c r="D72" s="300" t="str">
        <f t="shared" si="16"/>
        <v/>
      </c>
      <c r="E72" s="301"/>
      <c r="F72" s="302">
        <f t="shared" si="17"/>
        <v>0</v>
      </c>
      <c r="G72" s="305">
        <f t="shared" si="19"/>
        <v>0</v>
      </c>
    </row>
    <row r="73" spans="1:7" s="306" customFormat="1" ht="24" customHeight="1" x14ac:dyDescent="0.2">
      <c r="A73" s="297" t="str">
        <f t="shared" si="15"/>
        <v/>
      </c>
      <c r="B73" s="298" t="str">
        <f t="shared" si="18"/>
        <v/>
      </c>
      <c r="C73" s="299"/>
      <c r="D73" s="300" t="str">
        <f t="shared" si="16"/>
        <v/>
      </c>
      <c r="E73" s="301"/>
      <c r="F73" s="302">
        <f t="shared" si="17"/>
        <v>0</v>
      </c>
      <c r="G73" s="305">
        <f t="shared" si="19"/>
        <v>0</v>
      </c>
    </row>
    <row r="74" spans="1:7" s="306" customFormat="1" ht="24" customHeight="1" x14ac:dyDescent="0.2">
      <c r="A74" s="297" t="str">
        <f t="shared" si="15"/>
        <v/>
      </c>
      <c r="B74" s="298" t="str">
        <f t="shared" si="18"/>
        <v/>
      </c>
      <c r="C74" s="299"/>
      <c r="D74" s="300" t="str">
        <f t="shared" si="16"/>
        <v/>
      </c>
      <c r="E74" s="301"/>
      <c r="F74" s="302">
        <f t="shared" si="17"/>
        <v>0</v>
      </c>
      <c r="G74" s="305">
        <f t="shared" si="19"/>
        <v>0</v>
      </c>
    </row>
    <row r="75" spans="1:7" s="306" customFormat="1" ht="24" customHeight="1" x14ac:dyDescent="0.2">
      <c r="A75" s="297" t="str">
        <f t="shared" si="15"/>
        <v/>
      </c>
      <c r="B75" s="298" t="str">
        <f t="shared" si="18"/>
        <v/>
      </c>
      <c r="C75" s="299"/>
      <c r="D75" s="300" t="str">
        <f t="shared" si="16"/>
        <v/>
      </c>
      <c r="E75" s="301"/>
      <c r="F75" s="303">
        <f t="shared" si="17"/>
        <v>0</v>
      </c>
      <c r="G75" s="305">
        <f t="shared" si="19"/>
        <v>0</v>
      </c>
    </row>
    <row r="76" spans="1:7" ht="24" customHeight="1" x14ac:dyDescent="0.2">
      <c r="A76" s="158"/>
      <c r="D76" s="145"/>
      <c r="E76" s="146"/>
      <c r="F76" s="218" t="s">
        <v>33</v>
      </c>
      <c r="G76" s="159">
        <f>SUBTOTAL(9,G62:G75)</f>
        <v>0</v>
      </c>
    </row>
    <row r="77" spans="1:7" ht="24" customHeight="1" x14ac:dyDescent="0.2">
      <c r="A77" s="158"/>
      <c r="C77" s="160" t="s">
        <v>729</v>
      </c>
      <c r="D77" s="145"/>
      <c r="E77" s="146"/>
      <c r="G77" s="161"/>
    </row>
    <row r="78" spans="1:7" s="306" customFormat="1" ht="24" customHeight="1" x14ac:dyDescent="0.2">
      <c r="A78" s="297" t="str">
        <f t="shared" ref="A78:A85" si="20">IFERROR(VLOOKUP(C78,Tabla_Insumos,4,FALSE),"")</f>
        <v/>
      </c>
      <c r="B78" s="298" t="str">
        <f t="shared" ref="B78:B85" si="21">IFERROR(VLOOKUP(C78,Tabla_Insumos,5,FALSE),"")</f>
        <v/>
      </c>
      <c r="C78" s="299"/>
      <c r="D78" s="300" t="str">
        <f t="shared" ref="D78:D85" si="22">IFERROR(VLOOKUP(C78,Tabla_Insumos,2,FALSE),"")</f>
        <v/>
      </c>
      <c r="E78" s="301"/>
      <c r="F78" s="304">
        <f t="shared" ref="F78:F85" si="23">IFERROR(VLOOKUP(C78,Tabla_Insumos,3,FALSE),0)</f>
        <v>0</v>
      </c>
      <c r="G78" s="305">
        <f>ROUND(E78*F78,2)</f>
        <v>0</v>
      </c>
    </row>
    <row r="79" spans="1:7" s="306" customFormat="1" ht="24" customHeight="1" x14ac:dyDescent="0.2">
      <c r="A79" s="297" t="str">
        <f t="shared" si="20"/>
        <v/>
      </c>
      <c r="B79" s="298" t="str">
        <f t="shared" si="21"/>
        <v/>
      </c>
      <c r="C79" s="299"/>
      <c r="D79" s="300" t="str">
        <f t="shared" si="22"/>
        <v/>
      </c>
      <c r="E79" s="301"/>
      <c r="F79" s="304">
        <f t="shared" si="23"/>
        <v>0</v>
      </c>
      <c r="G79" s="305">
        <f>ROUND(E79*F79,2)</f>
        <v>0</v>
      </c>
    </row>
    <row r="80" spans="1:7" s="306" customFormat="1" ht="24" customHeight="1" x14ac:dyDescent="0.2">
      <c r="A80" s="297" t="str">
        <f t="shared" si="20"/>
        <v/>
      </c>
      <c r="B80" s="298" t="str">
        <f t="shared" si="21"/>
        <v/>
      </c>
      <c r="C80" s="299"/>
      <c r="D80" s="300" t="str">
        <f t="shared" si="22"/>
        <v/>
      </c>
      <c r="E80" s="301"/>
      <c r="F80" s="304">
        <f t="shared" si="23"/>
        <v>0</v>
      </c>
      <c r="G80" s="305">
        <f t="shared" ref="G80:G85" si="24">ROUND(E80*F80,2)</f>
        <v>0</v>
      </c>
    </row>
    <row r="81" spans="1:7" s="306" customFormat="1" ht="24" customHeight="1" x14ac:dyDescent="0.2">
      <c r="A81" s="297" t="str">
        <f t="shared" si="20"/>
        <v/>
      </c>
      <c r="B81" s="298" t="str">
        <f t="shared" si="21"/>
        <v/>
      </c>
      <c r="C81" s="299"/>
      <c r="D81" s="300" t="str">
        <f t="shared" si="22"/>
        <v/>
      </c>
      <c r="E81" s="301"/>
      <c r="F81" s="304">
        <f t="shared" si="23"/>
        <v>0</v>
      </c>
      <c r="G81" s="305">
        <f t="shared" si="24"/>
        <v>0</v>
      </c>
    </row>
    <row r="82" spans="1:7" s="306" customFormat="1" ht="24" customHeight="1" x14ac:dyDescent="0.2">
      <c r="A82" s="297" t="str">
        <f t="shared" si="20"/>
        <v/>
      </c>
      <c r="B82" s="298" t="str">
        <f t="shared" si="21"/>
        <v/>
      </c>
      <c r="C82" s="299"/>
      <c r="D82" s="300" t="str">
        <f t="shared" si="22"/>
        <v/>
      </c>
      <c r="E82" s="301"/>
      <c r="F82" s="302">
        <f t="shared" si="23"/>
        <v>0</v>
      </c>
      <c r="G82" s="305">
        <f t="shared" si="24"/>
        <v>0</v>
      </c>
    </row>
    <row r="83" spans="1:7" s="306" customFormat="1" ht="24" customHeight="1" x14ac:dyDescent="0.2">
      <c r="A83" s="297" t="str">
        <f t="shared" si="20"/>
        <v/>
      </c>
      <c r="B83" s="298" t="str">
        <f t="shared" si="21"/>
        <v/>
      </c>
      <c r="C83" s="299"/>
      <c r="D83" s="300" t="str">
        <f t="shared" si="22"/>
        <v/>
      </c>
      <c r="E83" s="301"/>
      <c r="F83" s="302">
        <f t="shared" si="23"/>
        <v>0</v>
      </c>
      <c r="G83" s="305">
        <f t="shared" si="24"/>
        <v>0</v>
      </c>
    </row>
    <row r="84" spans="1:7" s="306" customFormat="1" ht="24" customHeight="1" x14ac:dyDescent="0.2">
      <c r="A84" s="297" t="str">
        <f t="shared" si="20"/>
        <v/>
      </c>
      <c r="B84" s="298" t="str">
        <f t="shared" si="21"/>
        <v/>
      </c>
      <c r="C84" s="299"/>
      <c r="D84" s="300" t="str">
        <f t="shared" si="22"/>
        <v/>
      </c>
      <c r="E84" s="301"/>
      <c r="F84" s="302">
        <f t="shared" si="23"/>
        <v>0</v>
      </c>
      <c r="G84" s="305">
        <f t="shared" si="24"/>
        <v>0</v>
      </c>
    </row>
    <row r="85" spans="1:7" s="306" customFormat="1" ht="24" customHeight="1" x14ac:dyDescent="0.2">
      <c r="A85" s="297" t="str">
        <f t="shared" si="20"/>
        <v/>
      </c>
      <c r="B85" s="298" t="str">
        <f t="shared" si="21"/>
        <v/>
      </c>
      <c r="C85" s="299"/>
      <c r="D85" s="300" t="str">
        <f t="shared" si="22"/>
        <v/>
      </c>
      <c r="E85" s="301"/>
      <c r="F85" s="302">
        <f t="shared" si="23"/>
        <v>0</v>
      </c>
      <c r="G85" s="305">
        <f t="shared" si="24"/>
        <v>0</v>
      </c>
    </row>
    <row r="86" spans="1:7" ht="24" customHeight="1" x14ac:dyDescent="0.2">
      <c r="A86" s="158"/>
      <c r="D86" s="145"/>
      <c r="E86" s="146"/>
      <c r="F86" s="218" t="s">
        <v>34</v>
      </c>
      <c r="G86" s="159">
        <f>SUBTOTAL(9,G78:G85)</f>
        <v>0</v>
      </c>
    </row>
    <row r="87" spans="1:7" ht="24" customHeight="1" x14ac:dyDescent="0.2">
      <c r="A87" s="158"/>
      <c r="C87" s="160" t="s">
        <v>730</v>
      </c>
      <c r="D87" s="145"/>
      <c r="E87" s="146"/>
      <c r="G87" s="161"/>
    </row>
    <row r="88" spans="1:7" s="306" customFormat="1" ht="24" customHeight="1" x14ac:dyDescent="0.2">
      <c r="A88" s="297" t="str">
        <f t="shared" ref="A88:A96" si="25">IFERROR(VLOOKUP(C88,Tabla_Insumos,4,FALSE),"")</f>
        <v/>
      </c>
      <c r="B88" s="298" t="str">
        <f t="shared" ref="B88:B96" si="26">IFERROR(VLOOKUP(C88,Tabla_Insumos,5,FALSE),"")</f>
        <v/>
      </c>
      <c r="C88" s="299"/>
      <c r="D88" s="300" t="str">
        <f t="shared" ref="D88:D96" si="27">IFERROR(VLOOKUP(C88,Tabla_Insumos,2,FALSE),"")</f>
        <v/>
      </c>
      <c r="E88" s="301"/>
      <c r="F88" s="302">
        <f t="shared" ref="F88:F96" si="28">IFERROR(VLOOKUP(C88,Tabla_Insumos,3,FALSE),0)</f>
        <v>0</v>
      </c>
      <c r="G88" s="305">
        <f t="shared" ref="G88:G96" si="29">ROUND(E88*F88,2)</f>
        <v>0</v>
      </c>
    </row>
    <row r="89" spans="1:7" s="306" customFormat="1" ht="24" customHeight="1" x14ac:dyDescent="0.2">
      <c r="A89" s="297" t="str">
        <f t="shared" si="25"/>
        <v/>
      </c>
      <c r="B89" s="298" t="str">
        <f t="shared" si="26"/>
        <v/>
      </c>
      <c r="C89" s="299"/>
      <c r="D89" s="300" t="str">
        <f t="shared" si="27"/>
        <v/>
      </c>
      <c r="E89" s="301"/>
      <c r="F89" s="302">
        <f t="shared" si="28"/>
        <v>0</v>
      </c>
      <c r="G89" s="305">
        <f t="shared" si="29"/>
        <v>0</v>
      </c>
    </row>
    <row r="90" spans="1:7" s="306" customFormat="1" ht="24" customHeight="1" x14ac:dyDescent="0.2">
      <c r="A90" s="297" t="str">
        <f t="shared" si="25"/>
        <v/>
      </c>
      <c r="B90" s="298" t="str">
        <f t="shared" si="26"/>
        <v/>
      </c>
      <c r="C90" s="299"/>
      <c r="D90" s="300" t="str">
        <f t="shared" si="27"/>
        <v/>
      </c>
      <c r="E90" s="301"/>
      <c r="F90" s="302">
        <f t="shared" si="28"/>
        <v>0</v>
      </c>
      <c r="G90" s="305">
        <f t="shared" si="29"/>
        <v>0</v>
      </c>
    </row>
    <row r="91" spans="1:7" s="306" customFormat="1" ht="24" customHeight="1" x14ac:dyDescent="0.2">
      <c r="A91" s="297" t="str">
        <f t="shared" si="25"/>
        <v/>
      </c>
      <c r="B91" s="298" t="str">
        <f t="shared" si="26"/>
        <v/>
      </c>
      <c r="C91" s="299"/>
      <c r="D91" s="300" t="str">
        <f t="shared" si="27"/>
        <v/>
      </c>
      <c r="E91" s="301"/>
      <c r="F91" s="302">
        <f t="shared" si="28"/>
        <v>0</v>
      </c>
      <c r="G91" s="305">
        <f t="shared" si="29"/>
        <v>0</v>
      </c>
    </row>
    <row r="92" spans="1:7" s="306" customFormat="1" ht="24" customHeight="1" x14ac:dyDescent="0.2">
      <c r="A92" s="297" t="str">
        <f t="shared" si="25"/>
        <v/>
      </c>
      <c r="B92" s="298" t="str">
        <f t="shared" si="26"/>
        <v/>
      </c>
      <c r="C92" s="299"/>
      <c r="D92" s="300" t="str">
        <f t="shared" si="27"/>
        <v/>
      </c>
      <c r="E92" s="301"/>
      <c r="F92" s="302">
        <f t="shared" si="28"/>
        <v>0</v>
      </c>
      <c r="G92" s="305">
        <f t="shared" si="29"/>
        <v>0</v>
      </c>
    </row>
    <row r="93" spans="1:7" s="306" customFormat="1" ht="24" customHeight="1" x14ac:dyDescent="0.2">
      <c r="A93" s="297" t="str">
        <f t="shared" si="25"/>
        <v/>
      </c>
      <c r="B93" s="298" t="str">
        <f t="shared" si="26"/>
        <v/>
      </c>
      <c r="C93" s="299"/>
      <c r="D93" s="300" t="str">
        <f t="shared" si="27"/>
        <v/>
      </c>
      <c r="E93" s="301"/>
      <c r="F93" s="302">
        <f t="shared" si="28"/>
        <v>0</v>
      </c>
      <c r="G93" s="305">
        <f t="shared" si="29"/>
        <v>0</v>
      </c>
    </row>
    <row r="94" spans="1:7" s="306" customFormat="1" ht="24" customHeight="1" x14ac:dyDescent="0.2">
      <c r="A94" s="297" t="str">
        <f t="shared" si="25"/>
        <v/>
      </c>
      <c r="B94" s="298" t="str">
        <f t="shared" si="26"/>
        <v/>
      </c>
      <c r="C94" s="299"/>
      <c r="D94" s="300" t="str">
        <f t="shared" si="27"/>
        <v/>
      </c>
      <c r="E94" s="301"/>
      <c r="F94" s="302">
        <f t="shared" si="28"/>
        <v>0</v>
      </c>
      <c r="G94" s="305">
        <f t="shared" si="29"/>
        <v>0</v>
      </c>
    </row>
    <row r="95" spans="1:7" s="306" customFormat="1" ht="24" customHeight="1" x14ac:dyDescent="0.2">
      <c r="A95" s="297" t="str">
        <f t="shared" si="25"/>
        <v/>
      </c>
      <c r="B95" s="298" t="str">
        <f t="shared" si="26"/>
        <v/>
      </c>
      <c r="C95" s="299"/>
      <c r="D95" s="300" t="str">
        <f t="shared" si="27"/>
        <v/>
      </c>
      <c r="E95" s="301"/>
      <c r="F95" s="302">
        <f t="shared" si="28"/>
        <v>0</v>
      </c>
      <c r="G95" s="305">
        <f t="shared" si="29"/>
        <v>0</v>
      </c>
    </row>
    <row r="96" spans="1:7" s="306" customFormat="1" ht="24" customHeight="1" x14ac:dyDescent="0.2">
      <c r="A96" s="297" t="str">
        <f t="shared" si="25"/>
        <v/>
      </c>
      <c r="B96" s="298" t="str">
        <f t="shared" si="26"/>
        <v/>
      </c>
      <c r="C96" s="299"/>
      <c r="D96" s="300" t="str">
        <f t="shared" si="27"/>
        <v/>
      </c>
      <c r="E96" s="301"/>
      <c r="F96" s="302">
        <f t="shared" si="28"/>
        <v>0</v>
      </c>
      <c r="G96" s="305">
        <f t="shared" si="29"/>
        <v>0</v>
      </c>
    </row>
    <row r="97" spans="1:141" ht="24" customHeight="1" x14ac:dyDescent="0.2">
      <c r="A97" s="162"/>
      <c r="B97" s="145"/>
      <c r="D97" s="145"/>
      <c r="E97" s="146"/>
      <c r="F97" s="218" t="s">
        <v>35</v>
      </c>
      <c r="G97" s="159">
        <f>SUBTOTAL(9,G88:G96)</f>
        <v>0</v>
      </c>
    </row>
    <row r="98" spans="1:141" ht="24" customHeight="1" thickBot="1" x14ac:dyDescent="0.25">
      <c r="A98" s="163"/>
      <c r="B98" s="164"/>
      <c r="C98" s="165"/>
      <c r="D98" s="164"/>
      <c r="E98" s="166"/>
      <c r="F98" s="167"/>
      <c r="G98" s="168"/>
    </row>
    <row r="99" spans="1:141" ht="24" customHeight="1" thickBot="1" x14ac:dyDescent="0.25">
      <c r="A99" s="169" t="str">
        <f>B57</f>
        <v>1.2</v>
      </c>
      <c r="B99" s="170" t="str">
        <f>C57</f>
        <v>Aprobación Proyecto Constructivo en Ecogas (Redes de Pe/Ac de Media Presión)</v>
      </c>
      <c r="C99" s="171"/>
      <c r="D99" s="171" t="s">
        <v>36</v>
      </c>
      <c r="E99" s="172"/>
      <c r="F99" s="173" t="s">
        <v>37</v>
      </c>
      <c r="G99" s="174">
        <f>SUBTOTAL(9,G62:G98)</f>
        <v>0</v>
      </c>
    </row>
    <row r="100" spans="1:141" ht="24" customHeight="1" thickTop="1" thickBot="1" x14ac:dyDescent="0.25"/>
    <row r="101" spans="1:141" ht="24" customHeight="1" thickTop="1" x14ac:dyDescent="0.2">
      <c r="A101" s="203" t="s">
        <v>39</v>
      </c>
      <c r="B101" s="204"/>
      <c r="C101" s="204"/>
      <c r="D101" s="204"/>
      <c r="E101" s="204"/>
      <c r="F101" s="204"/>
      <c r="G101" s="205"/>
      <c r="H101" s="135">
        <f>COUNTIF($A$1:A107,"ANALISIS DE PRECIOS")</f>
        <v>3</v>
      </c>
    </row>
    <row r="102" spans="1:141" ht="24" customHeight="1" x14ac:dyDescent="0.2">
      <c r="A102" s="136" t="s">
        <v>726</v>
      </c>
      <c r="B102" s="137" t="str">
        <f>Comitente</f>
        <v>DIRECCIÓN PROVINCIAL RED DE GAS</v>
      </c>
      <c r="C102" s="132"/>
      <c r="D102" s="138"/>
      <c r="E102" s="138"/>
      <c r="F102" s="139"/>
      <c r="G102" s="140"/>
    </row>
    <row r="103" spans="1:141" ht="24" customHeight="1" x14ac:dyDescent="0.2">
      <c r="A103" s="136" t="s">
        <v>727</v>
      </c>
      <c r="B103" s="137">
        <f>Contratista</f>
        <v>0</v>
      </c>
      <c r="C103" s="133"/>
      <c r="D103" s="133"/>
      <c r="E103" s="133"/>
      <c r="F103" s="141"/>
      <c r="G103" s="142"/>
    </row>
    <row r="104" spans="1:141" ht="24" customHeight="1" x14ac:dyDescent="0.2">
      <c r="A104" s="136" t="s">
        <v>26</v>
      </c>
      <c r="B104" s="137" t="str">
        <f>Obra</f>
        <v>RED DE MEDIA PRESIÓN Barrio Conjunto 1, 2, 3 y 4</v>
      </c>
      <c r="C104" s="133"/>
      <c r="D104" s="133"/>
      <c r="E104" s="133"/>
      <c r="F104" s="141" t="s">
        <v>40</v>
      </c>
      <c r="G104" s="143">
        <f>Fecha_Base</f>
        <v>0</v>
      </c>
    </row>
    <row r="105" spans="1:141" ht="24" customHeight="1" x14ac:dyDescent="0.2">
      <c r="A105" s="144" t="s">
        <v>725</v>
      </c>
      <c r="B105" s="134" t="str">
        <f>Ubicación</f>
        <v>Departamento Rivadavia</v>
      </c>
      <c r="C105" s="134"/>
      <c r="D105" s="145"/>
      <c r="E105" s="146"/>
      <c r="G105" s="148"/>
    </row>
    <row r="106" spans="1:141" ht="24" customHeight="1" x14ac:dyDescent="0.2">
      <c r="A106" s="144" t="s">
        <v>41</v>
      </c>
      <c r="B106" s="21">
        <f>IFERROR(VALUE(LEFT(B107,FIND(".",B107)-1)),"")</f>
        <v>1</v>
      </c>
      <c r="C106" s="135" t="str">
        <f>IFERROR(VLOOKUP(B106,Tabla_CyP,2,FALSE),"")</f>
        <v>TRABAJOS PRELIMINARES</v>
      </c>
      <c r="E106" s="146"/>
      <c r="G106" s="148"/>
    </row>
    <row r="107" spans="1:141" ht="24" customHeight="1" x14ac:dyDescent="0.2">
      <c r="A107" s="144" t="s">
        <v>27</v>
      </c>
      <c r="B107" s="149" t="s">
        <v>1414</v>
      </c>
      <c r="C107" s="135" t="str">
        <f>IFERROR(VLOOKUP(B107,Tabla_CyP,2,FALSE),"")</f>
        <v xml:space="preserve">Cartel de Obra </v>
      </c>
      <c r="D107" s="145"/>
      <c r="E107" s="146"/>
      <c r="F107" s="141" t="s">
        <v>28</v>
      </c>
      <c r="G107" s="150" t="str">
        <f>IFERROR(VLOOKUP(B107,Tabla_CyP,4,FALSE),"")</f>
        <v>GL</v>
      </c>
    </row>
    <row r="108" spans="1:141" ht="24" customHeight="1" x14ac:dyDescent="0.2">
      <c r="A108" s="144"/>
      <c r="B108" s="134"/>
      <c r="D108" s="145"/>
      <c r="E108" s="146"/>
      <c r="G108" s="148"/>
    </row>
    <row r="109" spans="1:141" ht="24" customHeight="1" x14ac:dyDescent="0.2">
      <c r="A109" s="385" t="s">
        <v>588</v>
      </c>
      <c r="B109" s="386"/>
      <c r="C109" s="387" t="s">
        <v>0</v>
      </c>
      <c r="D109" s="387" t="s">
        <v>29</v>
      </c>
      <c r="E109" s="389" t="s">
        <v>30</v>
      </c>
      <c r="F109" s="391" t="s">
        <v>31</v>
      </c>
      <c r="G109" s="393" t="s">
        <v>32</v>
      </c>
    </row>
    <row r="110" spans="1:141" s="145" customFormat="1" ht="24" customHeight="1" x14ac:dyDescent="0.2">
      <c r="A110" s="151" t="s">
        <v>589</v>
      </c>
      <c r="B110" s="152" t="s">
        <v>590</v>
      </c>
      <c r="C110" s="388"/>
      <c r="D110" s="388"/>
      <c r="E110" s="390"/>
      <c r="F110" s="392"/>
      <c r="G110" s="394"/>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c r="AJ110" s="307"/>
      <c r="AK110" s="307"/>
      <c r="AL110" s="307"/>
      <c r="AM110" s="307"/>
      <c r="AN110" s="307"/>
      <c r="AO110" s="307"/>
      <c r="AP110" s="307"/>
      <c r="AQ110" s="307"/>
      <c r="AR110" s="307"/>
      <c r="AS110" s="307"/>
      <c r="AT110" s="307"/>
      <c r="AU110" s="307"/>
      <c r="AV110" s="307"/>
      <c r="AW110" s="307"/>
      <c r="AX110" s="307"/>
      <c r="AY110" s="307"/>
      <c r="AZ110" s="307"/>
      <c r="BA110" s="307"/>
      <c r="BB110" s="307"/>
      <c r="BC110" s="307"/>
      <c r="BD110" s="307"/>
      <c r="BE110" s="307"/>
      <c r="BF110" s="307"/>
      <c r="BG110" s="307"/>
      <c r="BH110" s="307"/>
      <c r="BI110" s="307"/>
      <c r="BJ110" s="307"/>
      <c r="BK110" s="307"/>
      <c r="BL110" s="307"/>
      <c r="BM110" s="307"/>
      <c r="BN110" s="307"/>
      <c r="BO110" s="307"/>
      <c r="BP110" s="307"/>
      <c r="BQ110" s="307"/>
      <c r="BR110" s="307"/>
      <c r="BS110" s="307"/>
      <c r="BT110" s="307"/>
      <c r="BU110" s="307"/>
      <c r="BV110" s="307"/>
      <c r="BW110" s="307"/>
      <c r="BX110" s="307"/>
      <c r="BY110" s="307"/>
      <c r="BZ110" s="307"/>
      <c r="CA110" s="307"/>
      <c r="CB110" s="307"/>
      <c r="CC110" s="307"/>
      <c r="CD110" s="307"/>
      <c r="CE110" s="307"/>
      <c r="CF110" s="307"/>
      <c r="CG110" s="307"/>
      <c r="CH110" s="307"/>
      <c r="CI110" s="307"/>
      <c r="CJ110" s="307"/>
      <c r="CK110" s="307"/>
      <c r="CL110" s="307"/>
      <c r="CM110" s="307"/>
      <c r="CN110" s="307"/>
      <c r="CO110" s="307"/>
      <c r="CP110" s="307"/>
      <c r="CQ110" s="307"/>
      <c r="CR110" s="307"/>
      <c r="CS110" s="307"/>
      <c r="CT110" s="307"/>
      <c r="CU110" s="307"/>
      <c r="CV110" s="307"/>
      <c r="CW110" s="307"/>
      <c r="CX110" s="307"/>
      <c r="CY110" s="307"/>
      <c r="CZ110" s="307"/>
      <c r="DA110" s="307"/>
      <c r="DB110" s="307"/>
      <c r="DC110" s="307"/>
      <c r="DD110" s="307"/>
      <c r="DE110" s="307"/>
      <c r="DF110" s="307"/>
      <c r="DG110" s="307"/>
      <c r="DH110" s="307"/>
      <c r="DI110" s="307"/>
      <c r="DJ110" s="307"/>
      <c r="DK110" s="307"/>
      <c r="DL110" s="307"/>
      <c r="DM110" s="307"/>
      <c r="DN110" s="307"/>
      <c r="DO110" s="307"/>
      <c r="DP110" s="307"/>
      <c r="DQ110" s="307"/>
      <c r="DR110" s="307"/>
      <c r="DS110" s="307"/>
      <c r="DT110" s="307"/>
      <c r="DU110" s="307"/>
      <c r="DV110" s="307"/>
      <c r="DW110" s="307"/>
      <c r="DX110" s="307"/>
      <c r="DY110" s="307"/>
      <c r="DZ110" s="307"/>
      <c r="EA110" s="307"/>
      <c r="EB110" s="307"/>
      <c r="EC110" s="307"/>
      <c r="ED110" s="307"/>
      <c r="EE110" s="307"/>
      <c r="EF110" s="307"/>
      <c r="EG110" s="307"/>
      <c r="EH110" s="307"/>
      <c r="EI110" s="307"/>
      <c r="EJ110" s="307"/>
      <c r="EK110" s="307"/>
    </row>
    <row r="111" spans="1:141" ht="24" customHeight="1" x14ac:dyDescent="0.2">
      <c r="A111" s="217"/>
      <c r="B111" s="153"/>
      <c r="C111" s="215" t="s">
        <v>728</v>
      </c>
      <c r="D111" s="154"/>
      <c r="E111" s="155"/>
      <c r="F111" s="156"/>
      <c r="G111" s="157"/>
    </row>
    <row r="112" spans="1:141" s="306" customFormat="1" ht="24" customHeight="1" x14ac:dyDescent="0.2">
      <c r="A112" s="297" t="str">
        <f t="shared" ref="A112:A125" si="30">IFERROR(VLOOKUP(C112,Tabla_Insumos,4,FALSE),"")</f>
        <v/>
      </c>
      <c r="B112" s="298" t="str">
        <f>IFERROR(VLOOKUP(C112,Tabla_Insumos,5,FALSE),"")</f>
        <v/>
      </c>
      <c r="C112" s="299"/>
      <c r="D112" s="300" t="str">
        <f t="shared" ref="D112:D125" si="31">IFERROR(VLOOKUP(C112,Tabla_Insumos,2,FALSE),"")</f>
        <v/>
      </c>
      <c r="E112" s="301"/>
      <c r="F112" s="302">
        <f t="shared" ref="F112:F125" si="32">IFERROR(VLOOKUP(C112,Tabla_Insumos,3,FALSE),0)</f>
        <v>0</v>
      </c>
      <c r="G112" s="305">
        <f>ROUND(E112*F112,2)</f>
        <v>0</v>
      </c>
    </row>
    <row r="113" spans="1:7" s="306" customFormat="1" ht="24" customHeight="1" x14ac:dyDescent="0.2">
      <c r="A113" s="297" t="str">
        <f t="shared" si="30"/>
        <v/>
      </c>
      <c r="B113" s="298" t="str">
        <f t="shared" ref="B113:B125" si="33">IFERROR(VLOOKUP(C113,Tabla_Insumos,5,FALSE),"")</f>
        <v/>
      </c>
      <c r="C113" s="299"/>
      <c r="D113" s="300" t="str">
        <f t="shared" si="31"/>
        <v/>
      </c>
      <c r="E113" s="301"/>
      <c r="F113" s="302">
        <f t="shared" si="32"/>
        <v>0</v>
      </c>
      <c r="G113" s="305">
        <f t="shared" ref="G113:G125" si="34">ROUND(E113*F113,2)</f>
        <v>0</v>
      </c>
    </row>
    <row r="114" spans="1:7" s="306" customFormat="1" ht="24" customHeight="1" x14ac:dyDescent="0.2">
      <c r="A114" s="297" t="str">
        <f t="shared" si="30"/>
        <v/>
      </c>
      <c r="B114" s="298" t="str">
        <f t="shared" si="33"/>
        <v/>
      </c>
      <c r="C114" s="299"/>
      <c r="D114" s="300" t="str">
        <f t="shared" si="31"/>
        <v/>
      </c>
      <c r="E114" s="301"/>
      <c r="F114" s="302">
        <f t="shared" si="32"/>
        <v>0</v>
      </c>
      <c r="G114" s="305">
        <f t="shared" si="34"/>
        <v>0</v>
      </c>
    </row>
    <row r="115" spans="1:7" s="306" customFormat="1" ht="24" customHeight="1" x14ac:dyDescent="0.2">
      <c r="A115" s="297" t="str">
        <f t="shared" si="30"/>
        <v/>
      </c>
      <c r="B115" s="298" t="str">
        <f t="shared" si="33"/>
        <v/>
      </c>
      <c r="C115" s="299"/>
      <c r="D115" s="300" t="str">
        <f t="shared" si="31"/>
        <v/>
      </c>
      <c r="E115" s="301"/>
      <c r="F115" s="302">
        <f t="shared" si="32"/>
        <v>0</v>
      </c>
      <c r="G115" s="305">
        <f t="shared" si="34"/>
        <v>0</v>
      </c>
    </row>
    <row r="116" spans="1:7" s="306" customFormat="1" ht="24" customHeight="1" x14ac:dyDescent="0.2">
      <c r="A116" s="297" t="str">
        <f t="shared" si="30"/>
        <v/>
      </c>
      <c r="B116" s="298" t="str">
        <f t="shared" si="33"/>
        <v/>
      </c>
      <c r="C116" s="299"/>
      <c r="D116" s="300" t="str">
        <f t="shared" si="31"/>
        <v/>
      </c>
      <c r="E116" s="301"/>
      <c r="F116" s="302">
        <f t="shared" si="32"/>
        <v>0</v>
      </c>
      <c r="G116" s="305">
        <f t="shared" si="34"/>
        <v>0</v>
      </c>
    </row>
    <row r="117" spans="1:7" s="306" customFormat="1" ht="24" customHeight="1" x14ac:dyDescent="0.2">
      <c r="A117" s="297" t="str">
        <f t="shared" si="30"/>
        <v/>
      </c>
      <c r="B117" s="298" t="str">
        <f t="shared" si="33"/>
        <v/>
      </c>
      <c r="C117" s="299"/>
      <c r="D117" s="300" t="str">
        <f t="shared" si="31"/>
        <v/>
      </c>
      <c r="E117" s="301"/>
      <c r="F117" s="302">
        <f t="shared" si="32"/>
        <v>0</v>
      </c>
      <c r="G117" s="305">
        <f t="shared" si="34"/>
        <v>0</v>
      </c>
    </row>
    <row r="118" spans="1:7" s="306" customFormat="1" ht="24" customHeight="1" x14ac:dyDescent="0.2">
      <c r="A118" s="297" t="str">
        <f t="shared" si="30"/>
        <v/>
      </c>
      <c r="B118" s="298" t="str">
        <f t="shared" si="33"/>
        <v/>
      </c>
      <c r="C118" s="299"/>
      <c r="D118" s="300" t="str">
        <f t="shared" si="31"/>
        <v/>
      </c>
      <c r="E118" s="301"/>
      <c r="F118" s="302">
        <f t="shared" si="32"/>
        <v>0</v>
      </c>
      <c r="G118" s="305">
        <f t="shared" si="34"/>
        <v>0</v>
      </c>
    </row>
    <row r="119" spans="1:7" s="306" customFormat="1" ht="24" customHeight="1" x14ac:dyDescent="0.2">
      <c r="A119" s="297" t="str">
        <f t="shared" si="30"/>
        <v/>
      </c>
      <c r="B119" s="298" t="str">
        <f t="shared" si="33"/>
        <v/>
      </c>
      <c r="C119" s="299"/>
      <c r="D119" s="300" t="str">
        <f t="shared" si="31"/>
        <v/>
      </c>
      <c r="E119" s="301"/>
      <c r="F119" s="302">
        <f t="shared" si="32"/>
        <v>0</v>
      </c>
      <c r="G119" s="305">
        <f t="shared" si="34"/>
        <v>0</v>
      </c>
    </row>
    <row r="120" spans="1:7" s="306" customFormat="1" ht="24" customHeight="1" x14ac:dyDescent="0.2">
      <c r="A120" s="297" t="str">
        <f t="shared" si="30"/>
        <v/>
      </c>
      <c r="B120" s="298" t="str">
        <f t="shared" si="33"/>
        <v/>
      </c>
      <c r="C120" s="299"/>
      <c r="D120" s="300" t="str">
        <f t="shared" si="31"/>
        <v/>
      </c>
      <c r="E120" s="301"/>
      <c r="F120" s="302">
        <f t="shared" si="32"/>
        <v>0</v>
      </c>
      <c r="G120" s="305">
        <f t="shared" si="34"/>
        <v>0</v>
      </c>
    </row>
    <row r="121" spans="1:7" s="306" customFormat="1" ht="24" customHeight="1" x14ac:dyDescent="0.2">
      <c r="A121" s="297" t="str">
        <f t="shared" si="30"/>
        <v/>
      </c>
      <c r="B121" s="298" t="str">
        <f t="shared" si="33"/>
        <v/>
      </c>
      <c r="C121" s="299"/>
      <c r="D121" s="300" t="str">
        <f t="shared" si="31"/>
        <v/>
      </c>
      <c r="E121" s="301"/>
      <c r="F121" s="302">
        <f t="shared" si="32"/>
        <v>0</v>
      </c>
      <c r="G121" s="305">
        <f t="shared" si="34"/>
        <v>0</v>
      </c>
    </row>
    <row r="122" spans="1:7" s="306" customFormat="1" ht="24" customHeight="1" x14ac:dyDescent="0.2">
      <c r="A122" s="297" t="str">
        <f t="shared" si="30"/>
        <v/>
      </c>
      <c r="B122" s="298" t="str">
        <f t="shared" si="33"/>
        <v/>
      </c>
      <c r="C122" s="299"/>
      <c r="D122" s="300" t="str">
        <f t="shared" si="31"/>
        <v/>
      </c>
      <c r="E122" s="301"/>
      <c r="F122" s="302">
        <f t="shared" si="32"/>
        <v>0</v>
      </c>
      <c r="G122" s="305">
        <f t="shared" si="34"/>
        <v>0</v>
      </c>
    </row>
    <row r="123" spans="1:7" s="306" customFormat="1" ht="24" customHeight="1" x14ac:dyDescent="0.2">
      <c r="A123" s="297" t="str">
        <f t="shared" si="30"/>
        <v/>
      </c>
      <c r="B123" s="298" t="str">
        <f t="shared" si="33"/>
        <v/>
      </c>
      <c r="C123" s="299"/>
      <c r="D123" s="300" t="str">
        <f t="shared" si="31"/>
        <v/>
      </c>
      <c r="E123" s="301"/>
      <c r="F123" s="302">
        <f t="shared" si="32"/>
        <v>0</v>
      </c>
      <c r="G123" s="305">
        <f t="shared" si="34"/>
        <v>0</v>
      </c>
    </row>
    <row r="124" spans="1:7" s="306" customFormat="1" ht="24" customHeight="1" x14ac:dyDescent="0.2">
      <c r="A124" s="297" t="str">
        <f t="shared" si="30"/>
        <v/>
      </c>
      <c r="B124" s="298" t="str">
        <f t="shared" si="33"/>
        <v/>
      </c>
      <c r="C124" s="299"/>
      <c r="D124" s="300" t="str">
        <f t="shared" si="31"/>
        <v/>
      </c>
      <c r="E124" s="301"/>
      <c r="F124" s="302">
        <f t="shared" si="32"/>
        <v>0</v>
      </c>
      <c r="G124" s="305">
        <f t="shared" si="34"/>
        <v>0</v>
      </c>
    </row>
    <row r="125" spans="1:7" s="306" customFormat="1" ht="24" customHeight="1" x14ac:dyDescent="0.2">
      <c r="A125" s="297" t="str">
        <f t="shared" si="30"/>
        <v/>
      </c>
      <c r="B125" s="298" t="str">
        <f t="shared" si="33"/>
        <v/>
      </c>
      <c r="C125" s="299"/>
      <c r="D125" s="300" t="str">
        <f t="shared" si="31"/>
        <v/>
      </c>
      <c r="E125" s="301"/>
      <c r="F125" s="303">
        <f t="shared" si="32"/>
        <v>0</v>
      </c>
      <c r="G125" s="305">
        <f t="shared" si="34"/>
        <v>0</v>
      </c>
    </row>
    <row r="126" spans="1:7" ht="24" customHeight="1" x14ac:dyDescent="0.2">
      <c r="A126" s="158"/>
      <c r="D126" s="145"/>
      <c r="E126" s="146"/>
      <c r="F126" s="218" t="s">
        <v>33</v>
      </c>
      <c r="G126" s="159">
        <f>SUBTOTAL(9,G112:G125)</f>
        <v>0</v>
      </c>
    </row>
    <row r="127" spans="1:7" ht="24" customHeight="1" x14ac:dyDescent="0.2">
      <c r="A127" s="158"/>
      <c r="C127" s="160" t="s">
        <v>729</v>
      </c>
      <c r="D127" s="145"/>
      <c r="E127" s="146"/>
      <c r="G127" s="161"/>
    </row>
    <row r="128" spans="1:7" s="306" customFormat="1" ht="24" customHeight="1" x14ac:dyDescent="0.2">
      <c r="A128" s="297" t="str">
        <f t="shared" ref="A128:A135" si="35">IFERROR(VLOOKUP(C128,Tabla_Insumos,4,FALSE),"")</f>
        <v/>
      </c>
      <c r="B128" s="298" t="str">
        <f t="shared" ref="B128:B135" si="36">IFERROR(VLOOKUP(C128,Tabla_Insumos,5,FALSE),"")</f>
        <v/>
      </c>
      <c r="C128" s="299"/>
      <c r="D128" s="300" t="str">
        <f t="shared" ref="D128:D135" si="37">IFERROR(VLOOKUP(C128,Tabla_Insumos,2,FALSE),"")</f>
        <v/>
      </c>
      <c r="E128" s="301"/>
      <c r="F128" s="304">
        <f t="shared" ref="F128:F135" si="38">IFERROR(VLOOKUP(C128,Tabla_Insumos,3,FALSE),0)</f>
        <v>0</v>
      </c>
      <c r="G128" s="305">
        <f>ROUND(E128*F128,2)</f>
        <v>0</v>
      </c>
    </row>
    <row r="129" spans="1:7" s="306" customFormat="1" ht="24" customHeight="1" x14ac:dyDescent="0.2">
      <c r="A129" s="297" t="str">
        <f t="shared" si="35"/>
        <v/>
      </c>
      <c r="B129" s="298" t="str">
        <f t="shared" si="36"/>
        <v/>
      </c>
      <c r="C129" s="299"/>
      <c r="D129" s="300" t="str">
        <f t="shared" si="37"/>
        <v/>
      </c>
      <c r="E129" s="301"/>
      <c r="F129" s="304">
        <f t="shared" si="38"/>
        <v>0</v>
      </c>
      <c r="G129" s="305">
        <f>ROUND(E129*F129,2)</f>
        <v>0</v>
      </c>
    </row>
    <row r="130" spans="1:7" s="306" customFormat="1" ht="24" customHeight="1" x14ac:dyDescent="0.2">
      <c r="A130" s="297" t="str">
        <f t="shared" si="35"/>
        <v/>
      </c>
      <c r="B130" s="298" t="str">
        <f t="shared" si="36"/>
        <v/>
      </c>
      <c r="C130" s="299"/>
      <c r="D130" s="300" t="str">
        <f t="shared" si="37"/>
        <v/>
      </c>
      <c r="E130" s="301"/>
      <c r="F130" s="304">
        <f t="shared" si="38"/>
        <v>0</v>
      </c>
      <c r="G130" s="305">
        <f t="shared" ref="G130:G135" si="39">ROUND(E130*F130,2)</f>
        <v>0</v>
      </c>
    </row>
    <row r="131" spans="1:7" s="306" customFormat="1" ht="24" customHeight="1" x14ac:dyDescent="0.2">
      <c r="A131" s="297" t="str">
        <f t="shared" si="35"/>
        <v/>
      </c>
      <c r="B131" s="298" t="str">
        <f t="shared" si="36"/>
        <v/>
      </c>
      <c r="C131" s="299"/>
      <c r="D131" s="300" t="str">
        <f t="shared" si="37"/>
        <v/>
      </c>
      <c r="E131" s="301"/>
      <c r="F131" s="304">
        <f t="shared" si="38"/>
        <v>0</v>
      </c>
      <c r="G131" s="305">
        <f t="shared" si="39"/>
        <v>0</v>
      </c>
    </row>
    <row r="132" spans="1:7" s="306" customFormat="1" ht="24" customHeight="1" x14ac:dyDescent="0.2">
      <c r="A132" s="297" t="str">
        <f t="shared" si="35"/>
        <v/>
      </c>
      <c r="B132" s="298" t="str">
        <f t="shared" si="36"/>
        <v/>
      </c>
      <c r="C132" s="299"/>
      <c r="D132" s="300" t="str">
        <f t="shared" si="37"/>
        <v/>
      </c>
      <c r="E132" s="301"/>
      <c r="F132" s="302">
        <f t="shared" si="38"/>
        <v>0</v>
      </c>
      <c r="G132" s="305">
        <f t="shared" si="39"/>
        <v>0</v>
      </c>
    </row>
    <row r="133" spans="1:7" s="306" customFormat="1" ht="24" customHeight="1" x14ac:dyDescent="0.2">
      <c r="A133" s="297" t="str">
        <f t="shared" si="35"/>
        <v/>
      </c>
      <c r="B133" s="298" t="str">
        <f t="shared" si="36"/>
        <v/>
      </c>
      <c r="C133" s="299"/>
      <c r="D133" s="300" t="str">
        <f t="shared" si="37"/>
        <v/>
      </c>
      <c r="E133" s="301"/>
      <c r="F133" s="302">
        <f t="shared" si="38"/>
        <v>0</v>
      </c>
      <c r="G133" s="305">
        <f t="shared" si="39"/>
        <v>0</v>
      </c>
    </row>
    <row r="134" spans="1:7" s="306" customFormat="1" ht="24" customHeight="1" x14ac:dyDescent="0.2">
      <c r="A134" s="297" t="str">
        <f t="shared" si="35"/>
        <v/>
      </c>
      <c r="B134" s="298" t="str">
        <f t="shared" si="36"/>
        <v/>
      </c>
      <c r="C134" s="299"/>
      <c r="D134" s="300" t="str">
        <f t="shared" si="37"/>
        <v/>
      </c>
      <c r="E134" s="301"/>
      <c r="F134" s="302">
        <f t="shared" si="38"/>
        <v>0</v>
      </c>
      <c r="G134" s="305">
        <f t="shared" si="39"/>
        <v>0</v>
      </c>
    </row>
    <row r="135" spans="1:7" s="306" customFormat="1" ht="24" customHeight="1" x14ac:dyDescent="0.2">
      <c r="A135" s="297" t="str">
        <f t="shared" si="35"/>
        <v/>
      </c>
      <c r="B135" s="298" t="str">
        <f t="shared" si="36"/>
        <v/>
      </c>
      <c r="C135" s="299"/>
      <c r="D135" s="300" t="str">
        <f t="shared" si="37"/>
        <v/>
      </c>
      <c r="E135" s="301"/>
      <c r="F135" s="302">
        <f t="shared" si="38"/>
        <v>0</v>
      </c>
      <c r="G135" s="305">
        <f t="shared" si="39"/>
        <v>0</v>
      </c>
    </row>
    <row r="136" spans="1:7" ht="24" customHeight="1" x14ac:dyDescent="0.2">
      <c r="A136" s="158"/>
      <c r="D136" s="145"/>
      <c r="E136" s="146"/>
      <c r="F136" s="218" t="s">
        <v>34</v>
      </c>
      <c r="G136" s="159">
        <f>SUBTOTAL(9,G128:G135)</f>
        <v>0</v>
      </c>
    </row>
    <row r="137" spans="1:7" ht="24" customHeight="1" x14ac:dyDescent="0.2">
      <c r="A137" s="158"/>
      <c r="C137" s="160" t="s">
        <v>730</v>
      </c>
      <c r="D137" s="145"/>
      <c r="E137" s="146"/>
      <c r="G137" s="161"/>
    </row>
    <row r="138" spans="1:7" s="306" customFormat="1" ht="24" customHeight="1" x14ac:dyDescent="0.2">
      <c r="A138" s="297" t="str">
        <f t="shared" ref="A138:A146" si="40">IFERROR(VLOOKUP(C138,Tabla_Insumos,4,FALSE),"")</f>
        <v/>
      </c>
      <c r="B138" s="298" t="str">
        <f t="shared" ref="B138:B146" si="41">IFERROR(VLOOKUP(C138,Tabla_Insumos,5,FALSE),"")</f>
        <v/>
      </c>
      <c r="C138" s="299"/>
      <c r="D138" s="300" t="str">
        <f t="shared" ref="D138:D146" si="42">IFERROR(VLOOKUP(C138,Tabla_Insumos,2,FALSE),"")</f>
        <v/>
      </c>
      <c r="E138" s="301"/>
      <c r="F138" s="302">
        <f t="shared" ref="F138:F146" si="43">IFERROR(VLOOKUP(C138,Tabla_Insumos,3,FALSE),0)</f>
        <v>0</v>
      </c>
      <c r="G138" s="305">
        <f t="shared" ref="G138:G146" si="44">ROUND(E138*F138,2)</f>
        <v>0</v>
      </c>
    </row>
    <row r="139" spans="1:7" s="306" customFormat="1" ht="24" customHeight="1" x14ac:dyDescent="0.2">
      <c r="A139" s="297" t="str">
        <f t="shared" si="40"/>
        <v/>
      </c>
      <c r="B139" s="298" t="str">
        <f t="shared" si="41"/>
        <v/>
      </c>
      <c r="C139" s="299"/>
      <c r="D139" s="300" t="str">
        <f t="shared" si="42"/>
        <v/>
      </c>
      <c r="E139" s="301"/>
      <c r="F139" s="302">
        <f t="shared" si="43"/>
        <v>0</v>
      </c>
      <c r="G139" s="305">
        <f t="shared" si="44"/>
        <v>0</v>
      </c>
    </row>
    <row r="140" spans="1:7" s="306" customFormat="1" ht="24" customHeight="1" x14ac:dyDescent="0.2">
      <c r="A140" s="297" t="str">
        <f t="shared" si="40"/>
        <v/>
      </c>
      <c r="B140" s="298" t="str">
        <f t="shared" si="41"/>
        <v/>
      </c>
      <c r="C140" s="299"/>
      <c r="D140" s="300" t="str">
        <f t="shared" si="42"/>
        <v/>
      </c>
      <c r="E140" s="301"/>
      <c r="F140" s="302">
        <f t="shared" si="43"/>
        <v>0</v>
      </c>
      <c r="G140" s="305">
        <f t="shared" si="44"/>
        <v>0</v>
      </c>
    </row>
    <row r="141" spans="1:7" s="306" customFormat="1" ht="24" customHeight="1" x14ac:dyDescent="0.2">
      <c r="A141" s="297" t="str">
        <f t="shared" si="40"/>
        <v/>
      </c>
      <c r="B141" s="298" t="str">
        <f t="shared" si="41"/>
        <v/>
      </c>
      <c r="C141" s="299"/>
      <c r="D141" s="300" t="str">
        <f t="shared" si="42"/>
        <v/>
      </c>
      <c r="E141" s="301"/>
      <c r="F141" s="302">
        <f t="shared" si="43"/>
        <v>0</v>
      </c>
      <c r="G141" s="305">
        <f t="shared" si="44"/>
        <v>0</v>
      </c>
    </row>
    <row r="142" spans="1:7" s="306" customFormat="1" ht="24" customHeight="1" x14ac:dyDescent="0.2">
      <c r="A142" s="297" t="str">
        <f t="shared" si="40"/>
        <v/>
      </c>
      <c r="B142" s="298" t="str">
        <f t="shared" si="41"/>
        <v/>
      </c>
      <c r="C142" s="299"/>
      <c r="D142" s="300" t="str">
        <f t="shared" si="42"/>
        <v/>
      </c>
      <c r="E142" s="301"/>
      <c r="F142" s="302">
        <f t="shared" si="43"/>
        <v>0</v>
      </c>
      <c r="G142" s="305">
        <f t="shared" si="44"/>
        <v>0</v>
      </c>
    </row>
    <row r="143" spans="1:7" s="306" customFormat="1" ht="24" customHeight="1" x14ac:dyDescent="0.2">
      <c r="A143" s="297" t="str">
        <f t="shared" si="40"/>
        <v/>
      </c>
      <c r="B143" s="298" t="str">
        <f t="shared" si="41"/>
        <v/>
      </c>
      <c r="C143" s="299"/>
      <c r="D143" s="300" t="str">
        <f t="shared" si="42"/>
        <v/>
      </c>
      <c r="E143" s="301"/>
      <c r="F143" s="302">
        <f t="shared" si="43"/>
        <v>0</v>
      </c>
      <c r="G143" s="305">
        <f t="shared" si="44"/>
        <v>0</v>
      </c>
    </row>
    <row r="144" spans="1:7" s="306" customFormat="1" ht="24" customHeight="1" x14ac:dyDescent="0.2">
      <c r="A144" s="297" t="str">
        <f t="shared" si="40"/>
        <v/>
      </c>
      <c r="B144" s="298" t="str">
        <f t="shared" si="41"/>
        <v/>
      </c>
      <c r="C144" s="299"/>
      <c r="D144" s="300" t="str">
        <f t="shared" si="42"/>
        <v/>
      </c>
      <c r="E144" s="301"/>
      <c r="F144" s="302">
        <f t="shared" si="43"/>
        <v>0</v>
      </c>
      <c r="G144" s="305">
        <f t="shared" si="44"/>
        <v>0</v>
      </c>
    </row>
    <row r="145" spans="1:141" s="306" customFormat="1" ht="24" customHeight="1" x14ac:dyDescent="0.2">
      <c r="A145" s="297" t="str">
        <f t="shared" si="40"/>
        <v/>
      </c>
      <c r="B145" s="298" t="str">
        <f t="shared" si="41"/>
        <v/>
      </c>
      <c r="C145" s="299"/>
      <c r="D145" s="300" t="str">
        <f t="shared" si="42"/>
        <v/>
      </c>
      <c r="E145" s="301"/>
      <c r="F145" s="302">
        <f t="shared" si="43"/>
        <v>0</v>
      </c>
      <c r="G145" s="305">
        <f t="shared" si="44"/>
        <v>0</v>
      </c>
    </row>
    <row r="146" spans="1:141" s="306" customFormat="1" ht="24" customHeight="1" x14ac:dyDescent="0.2">
      <c r="A146" s="297" t="str">
        <f t="shared" si="40"/>
        <v/>
      </c>
      <c r="B146" s="298" t="str">
        <f t="shared" si="41"/>
        <v/>
      </c>
      <c r="C146" s="299"/>
      <c r="D146" s="300" t="str">
        <f t="shared" si="42"/>
        <v/>
      </c>
      <c r="E146" s="301"/>
      <c r="F146" s="302">
        <f t="shared" si="43"/>
        <v>0</v>
      </c>
      <c r="G146" s="305">
        <f t="shared" si="44"/>
        <v>0</v>
      </c>
    </row>
    <row r="147" spans="1:141" ht="24" customHeight="1" x14ac:dyDescent="0.2">
      <c r="A147" s="162"/>
      <c r="B147" s="145"/>
      <c r="D147" s="145"/>
      <c r="E147" s="146"/>
      <c r="F147" s="218" t="s">
        <v>35</v>
      </c>
      <c r="G147" s="159">
        <f>SUBTOTAL(9,G138:G146)</f>
        <v>0</v>
      </c>
    </row>
    <row r="148" spans="1:141" ht="24" customHeight="1" thickBot="1" x14ac:dyDescent="0.25">
      <c r="A148" s="163"/>
      <c r="B148" s="164"/>
      <c r="C148" s="165"/>
      <c r="D148" s="164"/>
      <c r="E148" s="166"/>
      <c r="F148" s="167"/>
      <c r="G148" s="168"/>
    </row>
    <row r="149" spans="1:141" ht="24" customHeight="1" thickBot="1" x14ac:dyDescent="0.25">
      <c r="A149" s="169" t="str">
        <f>B107</f>
        <v>1.3</v>
      </c>
      <c r="B149" s="170" t="str">
        <f>C107</f>
        <v xml:space="preserve">Cartel de Obra </v>
      </c>
      <c r="C149" s="171"/>
      <c r="D149" s="171" t="s">
        <v>36</v>
      </c>
      <c r="E149" s="172"/>
      <c r="F149" s="173" t="s">
        <v>37</v>
      </c>
      <c r="G149" s="174">
        <f>SUBTOTAL(9,G112:G148)</f>
        <v>0</v>
      </c>
    </row>
    <row r="150" spans="1:141" ht="24" customHeight="1" thickTop="1" thickBot="1" x14ac:dyDescent="0.25"/>
    <row r="151" spans="1:141" ht="24" customHeight="1" thickTop="1" x14ac:dyDescent="0.2">
      <c r="A151" s="203" t="s">
        <v>39</v>
      </c>
      <c r="B151" s="204"/>
      <c r="C151" s="204"/>
      <c r="D151" s="204"/>
      <c r="E151" s="204"/>
      <c r="F151" s="204"/>
      <c r="G151" s="205"/>
      <c r="H151" s="135">
        <f>COUNTIF($A$1:A157,"ANALISIS DE PRECIOS")</f>
        <v>4</v>
      </c>
    </row>
    <row r="152" spans="1:141" ht="24" customHeight="1" x14ac:dyDescent="0.2">
      <c r="A152" s="136" t="s">
        <v>726</v>
      </c>
      <c r="B152" s="137" t="str">
        <f>Comitente</f>
        <v>DIRECCIÓN PROVINCIAL RED DE GAS</v>
      </c>
      <c r="C152" s="132"/>
      <c r="D152" s="138"/>
      <c r="E152" s="138"/>
      <c r="F152" s="139"/>
      <c r="G152" s="140"/>
    </row>
    <row r="153" spans="1:141" ht="24" customHeight="1" x14ac:dyDescent="0.2">
      <c r="A153" s="136" t="s">
        <v>727</v>
      </c>
      <c r="B153" s="137">
        <f>Contratista</f>
        <v>0</v>
      </c>
      <c r="C153" s="133"/>
      <c r="D153" s="133"/>
      <c r="E153" s="133"/>
      <c r="F153" s="141"/>
      <c r="G153" s="142"/>
    </row>
    <row r="154" spans="1:141" ht="24" customHeight="1" x14ac:dyDescent="0.2">
      <c r="A154" s="136" t="s">
        <v>26</v>
      </c>
      <c r="B154" s="137" t="str">
        <f>Obra</f>
        <v>RED DE MEDIA PRESIÓN Barrio Conjunto 1, 2, 3 y 4</v>
      </c>
      <c r="C154" s="133"/>
      <c r="D154" s="133"/>
      <c r="E154" s="133"/>
      <c r="F154" s="141" t="s">
        <v>40</v>
      </c>
      <c r="G154" s="143">
        <f>Fecha_Base</f>
        <v>0</v>
      </c>
    </row>
    <row r="155" spans="1:141" ht="24" customHeight="1" x14ac:dyDescent="0.2">
      <c r="A155" s="144" t="s">
        <v>725</v>
      </c>
      <c r="B155" s="134" t="str">
        <f>Ubicación</f>
        <v>Departamento Rivadavia</v>
      </c>
      <c r="C155" s="134"/>
      <c r="D155" s="145"/>
      <c r="E155" s="146"/>
      <c r="G155" s="148"/>
    </row>
    <row r="156" spans="1:141" ht="24" customHeight="1" x14ac:dyDescent="0.2">
      <c r="A156" s="144" t="s">
        <v>41</v>
      </c>
      <c r="B156" s="21">
        <f>IFERROR(VALUE(LEFT(B157,FIND(".",B157)-1)),"")</f>
        <v>2</v>
      </c>
      <c r="C156" s="135" t="str">
        <f>IFERROR(VLOOKUP(B156,Tabla_CyP,2,FALSE),"")</f>
        <v>CAÑERÍAS</v>
      </c>
      <c r="E156" s="146"/>
      <c r="G156" s="148"/>
    </row>
    <row r="157" spans="1:141" ht="24" customHeight="1" x14ac:dyDescent="0.2">
      <c r="A157" s="144" t="s">
        <v>27</v>
      </c>
      <c r="B157" s="149" t="s">
        <v>1396</v>
      </c>
      <c r="C157" s="135" t="str">
        <f>IFERROR(VLOOKUP(B157,Tabla_CyP,2,FALSE),"")</f>
        <v xml:space="preserve">Provision y Colocación de  Caño PE p/red de media presion 50 mm diam. </v>
      </c>
      <c r="D157" s="145"/>
      <c r="E157" s="146"/>
      <c r="F157" s="141" t="s">
        <v>28</v>
      </c>
      <c r="G157" s="150" t="str">
        <f>IFERROR(VLOOKUP(B157,Tabla_CyP,4,FALSE),"")</f>
        <v>m</v>
      </c>
    </row>
    <row r="158" spans="1:141" ht="24" customHeight="1" x14ac:dyDescent="0.2">
      <c r="A158" s="144"/>
      <c r="B158" s="134"/>
      <c r="D158" s="145"/>
      <c r="E158" s="146"/>
      <c r="G158" s="148"/>
    </row>
    <row r="159" spans="1:141" ht="24" customHeight="1" x14ac:dyDescent="0.2">
      <c r="A159" s="385" t="s">
        <v>588</v>
      </c>
      <c r="B159" s="386"/>
      <c r="C159" s="387" t="s">
        <v>0</v>
      </c>
      <c r="D159" s="387" t="s">
        <v>29</v>
      </c>
      <c r="E159" s="389" t="s">
        <v>30</v>
      </c>
      <c r="F159" s="391" t="s">
        <v>31</v>
      </c>
      <c r="G159" s="393" t="s">
        <v>32</v>
      </c>
    </row>
    <row r="160" spans="1:141" s="145" customFormat="1" ht="24" customHeight="1" x14ac:dyDescent="0.2">
      <c r="A160" s="151" t="s">
        <v>589</v>
      </c>
      <c r="B160" s="152" t="s">
        <v>590</v>
      </c>
      <c r="C160" s="388"/>
      <c r="D160" s="388"/>
      <c r="E160" s="390"/>
      <c r="F160" s="392"/>
      <c r="G160" s="394"/>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c r="AJ160" s="307"/>
      <c r="AK160" s="307"/>
      <c r="AL160" s="307"/>
      <c r="AM160" s="307"/>
      <c r="AN160" s="307"/>
      <c r="AO160" s="307"/>
      <c r="AP160" s="307"/>
      <c r="AQ160" s="307"/>
      <c r="AR160" s="307"/>
      <c r="AS160" s="307"/>
      <c r="AT160" s="307"/>
      <c r="AU160" s="307"/>
      <c r="AV160" s="307"/>
      <c r="AW160" s="307"/>
      <c r="AX160" s="307"/>
      <c r="AY160" s="307"/>
      <c r="AZ160" s="307"/>
      <c r="BA160" s="307"/>
      <c r="BB160" s="307"/>
      <c r="BC160" s="307"/>
      <c r="BD160" s="307"/>
      <c r="BE160" s="307"/>
      <c r="BF160" s="307"/>
      <c r="BG160" s="307"/>
      <c r="BH160" s="307"/>
      <c r="BI160" s="307"/>
      <c r="BJ160" s="307"/>
      <c r="BK160" s="307"/>
      <c r="BL160" s="307"/>
      <c r="BM160" s="307"/>
      <c r="BN160" s="307"/>
      <c r="BO160" s="307"/>
      <c r="BP160" s="307"/>
      <c r="BQ160" s="307"/>
      <c r="BR160" s="307"/>
      <c r="BS160" s="307"/>
      <c r="BT160" s="307"/>
      <c r="BU160" s="307"/>
      <c r="BV160" s="307"/>
      <c r="BW160" s="307"/>
      <c r="BX160" s="307"/>
      <c r="BY160" s="307"/>
      <c r="BZ160" s="307"/>
      <c r="CA160" s="307"/>
      <c r="CB160" s="307"/>
      <c r="CC160" s="307"/>
      <c r="CD160" s="307"/>
      <c r="CE160" s="307"/>
      <c r="CF160" s="307"/>
      <c r="CG160" s="307"/>
      <c r="CH160" s="307"/>
      <c r="CI160" s="307"/>
      <c r="CJ160" s="307"/>
      <c r="CK160" s="307"/>
      <c r="CL160" s="307"/>
      <c r="CM160" s="307"/>
      <c r="CN160" s="307"/>
      <c r="CO160" s="307"/>
      <c r="CP160" s="307"/>
      <c r="CQ160" s="307"/>
      <c r="CR160" s="307"/>
      <c r="CS160" s="307"/>
      <c r="CT160" s="307"/>
      <c r="CU160" s="307"/>
      <c r="CV160" s="307"/>
      <c r="CW160" s="307"/>
      <c r="CX160" s="307"/>
      <c r="CY160" s="307"/>
      <c r="CZ160" s="307"/>
      <c r="DA160" s="307"/>
      <c r="DB160" s="307"/>
      <c r="DC160" s="307"/>
      <c r="DD160" s="307"/>
      <c r="DE160" s="307"/>
      <c r="DF160" s="307"/>
      <c r="DG160" s="307"/>
      <c r="DH160" s="307"/>
      <c r="DI160" s="307"/>
      <c r="DJ160" s="307"/>
      <c r="DK160" s="307"/>
      <c r="DL160" s="307"/>
      <c r="DM160" s="307"/>
      <c r="DN160" s="307"/>
      <c r="DO160" s="307"/>
      <c r="DP160" s="307"/>
      <c r="DQ160" s="307"/>
      <c r="DR160" s="307"/>
      <c r="DS160" s="307"/>
      <c r="DT160" s="307"/>
      <c r="DU160" s="307"/>
      <c r="DV160" s="307"/>
      <c r="DW160" s="307"/>
      <c r="DX160" s="307"/>
      <c r="DY160" s="307"/>
      <c r="DZ160" s="307"/>
      <c r="EA160" s="307"/>
      <c r="EB160" s="307"/>
      <c r="EC160" s="307"/>
      <c r="ED160" s="307"/>
      <c r="EE160" s="307"/>
      <c r="EF160" s="307"/>
      <c r="EG160" s="307"/>
      <c r="EH160" s="307"/>
      <c r="EI160" s="307"/>
      <c r="EJ160" s="307"/>
      <c r="EK160" s="307"/>
    </row>
    <row r="161" spans="1:7" ht="24" customHeight="1" x14ac:dyDescent="0.2">
      <c r="A161" s="217"/>
      <c r="B161" s="153"/>
      <c r="C161" s="215" t="s">
        <v>728</v>
      </c>
      <c r="D161" s="154"/>
      <c r="E161" s="155"/>
      <c r="F161" s="156"/>
      <c r="G161" s="157"/>
    </row>
    <row r="162" spans="1:7" s="306" customFormat="1" ht="24" customHeight="1" x14ac:dyDescent="0.2">
      <c r="A162" s="297" t="str">
        <f t="shared" ref="A162:A175" si="45">IFERROR(VLOOKUP(C162,Tabla_Insumos,4,FALSE),"")</f>
        <v/>
      </c>
      <c r="B162" s="298" t="str">
        <f>IFERROR(VLOOKUP(C162,Tabla_Insumos,5,FALSE),"")</f>
        <v/>
      </c>
      <c r="C162" s="299"/>
      <c r="D162" s="300" t="str">
        <f t="shared" ref="D162:D175" si="46">IFERROR(VLOOKUP(C162,Tabla_Insumos,2,FALSE),"")</f>
        <v/>
      </c>
      <c r="E162" s="301"/>
      <c r="F162" s="302">
        <f t="shared" ref="F162:F175" si="47">IFERROR(VLOOKUP(C162,Tabla_Insumos,3,FALSE),0)</f>
        <v>0</v>
      </c>
      <c r="G162" s="305">
        <f>ROUND(E162*F162,2)</f>
        <v>0</v>
      </c>
    </row>
    <row r="163" spans="1:7" s="306" customFormat="1" ht="24" customHeight="1" x14ac:dyDescent="0.2">
      <c r="A163" s="297" t="str">
        <f t="shared" si="45"/>
        <v/>
      </c>
      <c r="B163" s="298" t="str">
        <f t="shared" ref="B163:B175" si="48">IFERROR(VLOOKUP(C163,Tabla_Insumos,5,FALSE),"")</f>
        <v/>
      </c>
      <c r="C163" s="299"/>
      <c r="D163" s="300" t="str">
        <f t="shared" si="46"/>
        <v/>
      </c>
      <c r="E163" s="301"/>
      <c r="F163" s="302">
        <f t="shared" si="47"/>
        <v>0</v>
      </c>
      <c r="G163" s="305">
        <f t="shared" ref="G163:G175" si="49">ROUND(E163*F163,2)</f>
        <v>0</v>
      </c>
    </row>
    <row r="164" spans="1:7" s="306" customFormat="1" ht="24" customHeight="1" x14ac:dyDescent="0.2">
      <c r="A164" s="297" t="str">
        <f t="shared" si="45"/>
        <v/>
      </c>
      <c r="B164" s="298" t="str">
        <f t="shared" si="48"/>
        <v/>
      </c>
      <c r="C164" s="299"/>
      <c r="D164" s="300" t="str">
        <f t="shared" si="46"/>
        <v/>
      </c>
      <c r="E164" s="301"/>
      <c r="F164" s="302">
        <f t="shared" si="47"/>
        <v>0</v>
      </c>
      <c r="G164" s="305">
        <f t="shared" si="49"/>
        <v>0</v>
      </c>
    </row>
    <row r="165" spans="1:7" s="306" customFormat="1" ht="24" customHeight="1" x14ac:dyDescent="0.2">
      <c r="A165" s="297" t="str">
        <f t="shared" si="45"/>
        <v/>
      </c>
      <c r="B165" s="298" t="str">
        <f t="shared" si="48"/>
        <v/>
      </c>
      <c r="C165" s="299"/>
      <c r="D165" s="300" t="str">
        <f t="shared" si="46"/>
        <v/>
      </c>
      <c r="E165" s="301"/>
      <c r="F165" s="302">
        <f t="shared" si="47"/>
        <v>0</v>
      </c>
      <c r="G165" s="305">
        <f t="shared" si="49"/>
        <v>0</v>
      </c>
    </row>
    <row r="166" spans="1:7" s="306" customFormat="1" ht="24" customHeight="1" x14ac:dyDescent="0.2">
      <c r="A166" s="297" t="str">
        <f t="shared" si="45"/>
        <v/>
      </c>
      <c r="B166" s="298" t="str">
        <f t="shared" si="48"/>
        <v/>
      </c>
      <c r="C166" s="299"/>
      <c r="D166" s="300" t="str">
        <f t="shared" si="46"/>
        <v/>
      </c>
      <c r="E166" s="301"/>
      <c r="F166" s="302">
        <f t="shared" si="47"/>
        <v>0</v>
      </c>
      <c r="G166" s="305">
        <f t="shared" si="49"/>
        <v>0</v>
      </c>
    </row>
    <row r="167" spans="1:7" s="306" customFormat="1" ht="24" customHeight="1" x14ac:dyDescent="0.2">
      <c r="A167" s="297" t="str">
        <f t="shared" si="45"/>
        <v/>
      </c>
      <c r="B167" s="298" t="str">
        <f t="shared" si="48"/>
        <v/>
      </c>
      <c r="C167" s="299"/>
      <c r="D167" s="300" t="str">
        <f t="shared" si="46"/>
        <v/>
      </c>
      <c r="E167" s="301"/>
      <c r="F167" s="302">
        <f t="shared" si="47"/>
        <v>0</v>
      </c>
      <c r="G167" s="305">
        <f t="shared" si="49"/>
        <v>0</v>
      </c>
    </row>
    <row r="168" spans="1:7" s="306" customFormat="1" ht="24" customHeight="1" x14ac:dyDescent="0.2">
      <c r="A168" s="297" t="str">
        <f t="shared" si="45"/>
        <v/>
      </c>
      <c r="B168" s="298" t="str">
        <f t="shared" si="48"/>
        <v/>
      </c>
      <c r="C168" s="299"/>
      <c r="D168" s="300" t="str">
        <f t="shared" si="46"/>
        <v/>
      </c>
      <c r="E168" s="301"/>
      <c r="F168" s="302">
        <f t="shared" si="47"/>
        <v>0</v>
      </c>
      <c r="G168" s="305">
        <f t="shared" si="49"/>
        <v>0</v>
      </c>
    </row>
    <row r="169" spans="1:7" s="306" customFormat="1" ht="24" customHeight="1" x14ac:dyDescent="0.2">
      <c r="A169" s="297" t="str">
        <f t="shared" si="45"/>
        <v/>
      </c>
      <c r="B169" s="298" t="str">
        <f t="shared" si="48"/>
        <v/>
      </c>
      <c r="C169" s="299"/>
      <c r="D169" s="300" t="str">
        <f t="shared" si="46"/>
        <v/>
      </c>
      <c r="E169" s="301"/>
      <c r="F169" s="302">
        <f t="shared" si="47"/>
        <v>0</v>
      </c>
      <c r="G169" s="305">
        <f t="shared" si="49"/>
        <v>0</v>
      </c>
    </row>
    <row r="170" spans="1:7" s="306" customFormat="1" ht="24" customHeight="1" x14ac:dyDescent="0.2">
      <c r="A170" s="297" t="str">
        <f t="shared" si="45"/>
        <v/>
      </c>
      <c r="B170" s="298" t="str">
        <f t="shared" si="48"/>
        <v/>
      </c>
      <c r="C170" s="299"/>
      <c r="D170" s="300" t="str">
        <f t="shared" si="46"/>
        <v/>
      </c>
      <c r="E170" s="301"/>
      <c r="F170" s="302">
        <f t="shared" si="47"/>
        <v>0</v>
      </c>
      <c r="G170" s="305">
        <f t="shared" si="49"/>
        <v>0</v>
      </c>
    </row>
    <row r="171" spans="1:7" s="306" customFormat="1" ht="24" customHeight="1" x14ac:dyDescent="0.2">
      <c r="A171" s="297" t="str">
        <f t="shared" si="45"/>
        <v/>
      </c>
      <c r="B171" s="298" t="str">
        <f t="shared" si="48"/>
        <v/>
      </c>
      <c r="C171" s="299"/>
      <c r="D171" s="300" t="str">
        <f t="shared" si="46"/>
        <v/>
      </c>
      <c r="E171" s="301"/>
      <c r="F171" s="302">
        <f t="shared" si="47"/>
        <v>0</v>
      </c>
      <c r="G171" s="305">
        <f t="shared" si="49"/>
        <v>0</v>
      </c>
    </row>
    <row r="172" spans="1:7" s="306" customFormat="1" ht="24" customHeight="1" x14ac:dyDescent="0.2">
      <c r="A172" s="297" t="str">
        <f t="shared" si="45"/>
        <v/>
      </c>
      <c r="B172" s="298" t="str">
        <f t="shared" si="48"/>
        <v/>
      </c>
      <c r="C172" s="299"/>
      <c r="D172" s="300" t="str">
        <f t="shared" si="46"/>
        <v/>
      </c>
      <c r="E172" s="301"/>
      <c r="F172" s="302">
        <f t="shared" si="47"/>
        <v>0</v>
      </c>
      <c r="G172" s="305">
        <f t="shared" si="49"/>
        <v>0</v>
      </c>
    </row>
    <row r="173" spans="1:7" s="306" customFormat="1" ht="24" customHeight="1" x14ac:dyDescent="0.2">
      <c r="A173" s="297" t="str">
        <f t="shared" si="45"/>
        <v/>
      </c>
      <c r="B173" s="298" t="str">
        <f t="shared" si="48"/>
        <v/>
      </c>
      <c r="C173" s="299"/>
      <c r="D173" s="300" t="str">
        <f t="shared" si="46"/>
        <v/>
      </c>
      <c r="E173" s="301"/>
      <c r="F173" s="302">
        <f t="shared" si="47"/>
        <v>0</v>
      </c>
      <c r="G173" s="305">
        <f t="shared" si="49"/>
        <v>0</v>
      </c>
    </row>
    <row r="174" spans="1:7" s="306" customFormat="1" ht="24" customHeight="1" x14ac:dyDescent="0.2">
      <c r="A174" s="297" t="str">
        <f t="shared" si="45"/>
        <v/>
      </c>
      <c r="B174" s="298" t="str">
        <f t="shared" si="48"/>
        <v/>
      </c>
      <c r="C174" s="299"/>
      <c r="D174" s="300" t="str">
        <f t="shared" si="46"/>
        <v/>
      </c>
      <c r="E174" s="301"/>
      <c r="F174" s="302">
        <f t="shared" si="47"/>
        <v>0</v>
      </c>
      <c r="G174" s="305">
        <f t="shared" si="49"/>
        <v>0</v>
      </c>
    </row>
    <row r="175" spans="1:7" s="306" customFormat="1" ht="24" customHeight="1" x14ac:dyDescent="0.2">
      <c r="A175" s="297" t="str">
        <f t="shared" si="45"/>
        <v/>
      </c>
      <c r="B175" s="298" t="str">
        <f t="shared" si="48"/>
        <v/>
      </c>
      <c r="C175" s="299"/>
      <c r="D175" s="300" t="str">
        <f t="shared" si="46"/>
        <v/>
      </c>
      <c r="E175" s="301"/>
      <c r="F175" s="303">
        <f t="shared" si="47"/>
        <v>0</v>
      </c>
      <c r="G175" s="305">
        <f t="shared" si="49"/>
        <v>0</v>
      </c>
    </row>
    <row r="176" spans="1:7" ht="24" customHeight="1" x14ac:dyDescent="0.2">
      <c r="A176" s="158"/>
      <c r="D176" s="145"/>
      <c r="E176" s="146"/>
      <c r="F176" s="218" t="s">
        <v>33</v>
      </c>
      <c r="G176" s="159">
        <f>SUBTOTAL(9,G162:G175)</f>
        <v>0</v>
      </c>
    </row>
    <row r="177" spans="1:7" ht="24" customHeight="1" x14ac:dyDescent="0.2">
      <c r="A177" s="158"/>
      <c r="C177" s="160" t="s">
        <v>729</v>
      </c>
      <c r="D177" s="145"/>
      <c r="E177" s="146"/>
      <c r="G177" s="161"/>
    </row>
    <row r="178" spans="1:7" s="306" customFormat="1" ht="24" customHeight="1" x14ac:dyDescent="0.2">
      <c r="A178" s="297" t="str">
        <f t="shared" ref="A178:A185" si="50">IFERROR(VLOOKUP(C178,Tabla_Insumos,4,FALSE),"")</f>
        <v/>
      </c>
      <c r="B178" s="298" t="str">
        <f t="shared" ref="B178:B185" si="51">IFERROR(VLOOKUP(C178,Tabla_Insumos,5,FALSE),"")</f>
        <v/>
      </c>
      <c r="C178" s="299"/>
      <c r="D178" s="300" t="str">
        <f t="shared" ref="D178:D185" si="52">IFERROR(VLOOKUP(C178,Tabla_Insumos,2,FALSE),"")</f>
        <v/>
      </c>
      <c r="E178" s="301"/>
      <c r="F178" s="304">
        <f t="shared" ref="F178:F185" si="53">IFERROR(VLOOKUP(C178,Tabla_Insumos,3,FALSE),0)</f>
        <v>0</v>
      </c>
      <c r="G178" s="305">
        <f>ROUND(E178*F178,2)</f>
        <v>0</v>
      </c>
    </row>
    <row r="179" spans="1:7" s="306" customFormat="1" ht="24" customHeight="1" x14ac:dyDescent="0.2">
      <c r="A179" s="297" t="str">
        <f t="shared" si="50"/>
        <v/>
      </c>
      <c r="B179" s="298" t="str">
        <f t="shared" si="51"/>
        <v/>
      </c>
      <c r="C179" s="299"/>
      <c r="D179" s="300" t="str">
        <f t="shared" si="52"/>
        <v/>
      </c>
      <c r="E179" s="301"/>
      <c r="F179" s="304">
        <f t="shared" si="53"/>
        <v>0</v>
      </c>
      <c r="G179" s="305">
        <f>ROUND(E179*F179,2)</f>
        <v>0</v>
      </c>
    </row>
    <row r="180" spans="1:7" s="306" customFormat="1" ht="24" customHeight="1" x14ac:dyDescent="0.2">
      <c r="A180" s="297" t="str">
        <f t="shared" si="50"/>
        <v/>
      </c>
      <c r="B180" s="298" t="str">
        <f t="shared" si="51"/>
        <v/>
      </c>
      <c r="C180" s="299"/>
      <c r="D180" s="300" t="str">
        <f t="shared" si="52"/>
        <v/>
      </c>
      <c r="E180" s="301"/>
      <c r="F180" s="304">
        <f t="shared" si="53"/>
        <v>0</v>
      </c>
      <c r="G180" s="305">
        <f t="shared" ref="G180:G185" si="54">ROUND(E180*F180,2)</f>
        <v>0</v>
      </c>
    </row>
    <row r="181" spans="1:7" s="306" customFormat="1" ht="24" customHeight="1" x14ac:dyDescent="0.2">
      <c r="A181" s="297" t="str">
        <f t="shared" si="50"/>
        <v/>
      </c>
      <c r="B181" s="298" t="str">
        <f t="shared" si="51"/>
        <v/>
      </c>
      <c r="C181" s="299"/>
      <c r="D181" s="300" t="str">
        <f t="shared" si="52"/>
        <v/>
      </c>
      <c r="E181" s="301"/>
      <c r="F181" s="304">
        <f t="shared" si="53"/>
        <v>0</v>
      </c>
      <c r="G181" s="305">
        <f t="shared" si="54"/>
        <v>0</v>
      </c>
    </row>
    <row r="182" spans="1:7" s="306" customFormat="1" ht="24" customHeight="1" x14ac:dyDescent="0.2">
      <c r="A182" s="297" t="str">
        <f t="shared" si="50"/>
        <v/>
      </c>
      <c r="B182" s="298" t="str">
        <f t="shared" si="51"/>
        <v/>
      </c>
      <c r="C182" s="299"/>
      <c r="D182" s="300" t="str">
        <f t="shared" si="52"/>
        <v/>
      </c>
      <c r="E182" s="301"/>
      <c r="F182" s="302">
        <f t="shared" si="53"/>
        <v>0</v>
      </c>
      <c r="G182" s="305">
        <f t="shared" si="54"/>
        <v>0</v>
      </c>
    </row>
    <row r="183" spans="1:7" s="306" customFormat="1" ht="24" customHeight="1" x14ac:dyDescent="0.2">
      <c r="A183" s="297" t="str">
        <f t="shared" si="50"/>
        <v/>
      </c>
      <c r="B183" s="298" t="str">
        <f t="shared" si="51"/>
        <v/>
      </c>
      <c r="C183" s="299"/>
      <c r="D183" s="300" t="str">
        <f t="shared" si="52"/>
        <v/>
      </c>
      <c r="E183" s="301"/>
      <c r="F183" s="302">
        <f t="shared" si="53"/>
        <v>0</v>
      </c>
      <c r="G183" s="305">
        <f t="shared" si="54"/>
        <v>0</v>
      </c>
    </row>
    <row r="184" spans="1:7" s="306" customFormat="1" ht="24" customHeight="1" x14ac:dyDescent="0.2">
      <c r="A184" s="297" t="str">
        <f t="shared" si="50"/>
        <v/>
      </c>
      <c r="B184" s="298" t="str">
        <f t="shared" si="51"/>
        <v/>
      </c>
      <c r="C184" s="299"/>
      <c r="D184" s="300" t="str">
        <f t="shared" si="52"/>
        <v/>
      </c>
      <c r="E184" s="301"/>
      <c r="F184" s="302">
        <f t="shared" si="53"/>
        <v>0</v>
      </c>
      <c r="G184" s="305">
        <f t="shared" si="54"/>
        <v>0</v>
      </c>
    </row>
    <row r="185" spans="1:7" s="306" customFormat="1" ht="24" customHeight="1" x14ac:dyDescent="0.2">
      <c r="A185" s="297" t="str">
        <f t="shared" si="50"/>
        <v/>
      </c>
      <c r="B185" s="298" t="str">
        <f t="shared" si="51"/>
        <v/>
      </c>
      <c r="C185" s="299"/>
      <c r="D185" s="300" t="str">
        <f t="shared" si="52"/>
        <v/>
      </c>
      <c r="E185" s="301"/>
      <c r="F185" s="302">
        <f t="shared" si="53"/>
        <v>0</v>
      </c>
      <c r="G185" s="305">
        <f t="shared" si="54"/>
        <v>0</v>
      </c>
    </row>
    <row r="186" spans="1:7" ht="24" customHeight="1" x14ac:dyDescent="0.2">
      <c r="A186" s="158"/>
      <c r="D186" s="145"/>
      <c r="E186" s="146"/>
      <c r="F186" s="218" t="s">
        <v>34</v>
      </c>
      <c r="G186" s="159">
        <f>SUBTOTAL(9,G178:G185)</f>
        <v>0</v>
      </c>
    </row>
    <row r="187" spans="1:7" ht="24" customHeight="1" x14ac:dyDescent="0.2">
      <c r="A187" s="158"/>
      <c r="C187" s="160" t="s">
        <v>730</v>
      </c>
      <c r="D187" s="145"/>
      <c r="E187" s="146"/>
      <c r="G187" s="161"/>
    </row>
    <row r="188" spans="1:7" s="306" customFormat="1" ht="24" customHeight="1" x14ac:dyDescent="0.2">
      <c r="A188" s="297" t="str">
        <f t="shared" ref="A188:A196" si="55">IFERROR(VLOOKUP(C188,Tabla_Insumos,4,FALSE),"")</f>
        <v/>
      </c>
      <c r="B188" s="298" t="str">
        <f t="shared" ref="B188:B196" si="56">IFERROR(VLOOKUP(C188,Tabla_Insumos,5,FALSE),"")</f>
        <v/>
      </c>
      <c r="C188" s="299"/>
      <c r="D188" s="300" t="str">
        <f t="shared" ref="D188:D196" si="57">IFERROR(VLOOKUP(C188,Tabla_Insumos,2,FALSE),"")</f>
        <v/>
      </c>
      <c r="E188" s="301"/>
      <c r="F188" s="302">
        <f t="shared" ref="F188:F196" si="58">IFERROR(VLOOKUP(C188,Tabla_Insumos,3,FALSE),0)</f>
        <v>0</v>
      </c>
      <c r="G188" s="305">
        <f t="shared" ref="G188:G196" si="59">ROUND(E188*F188,2)</f>
        <v>0</v>
      </c>
    </row>
    <row r="189" spans="1:7" s="306" customFormat="1" ht="24" customHeight="1" x14ac:dyDescent="0.2">
      <c r="A189" s="297" t="str">
        <f t="shared" si="55"/>
        <v/>
      </c>
      <c r="B189" s="298" t="str">
        <f t="shared" si="56"/>
        <v/>
      </c>
      <c r="C189" s="299"/>
      <c r="D189" s="300" t="str">
        <f t="shared" si="57"/>
        <v/>
      </c>
      <c r="E189" s="301"/>
      <c r="F189" s="302">
        <f t="shared" si="58"/>
        <v>0</v>
      </c>
      <c r="G189" s="305">
        <f t="shared" si="59"/>
        <v>0</v>
      </c>
    </row>
    <row r="190" spans="1:7" s="306" customFormat="1" ht="24" customHeight="1" x14ac:dyDescent="0.2">
      <c r="A190" s="297" t="str">
        <f t="shared" si="55"/>
        <v/>
      </c>
      <c r="B190" s="298" t="str">
        <f t="shared" si="56"/>
        <v/>
      </c>
      <c r="C190" s="299"/>
      <c r="D190" s="300" t="str">
        <f t="shared" si="57"/>
        <v/>
      </c>
      <c r="E190" s="301"/>
      <c r="F190" s="302">
        <f t="shared" si="58"/>
        <v>0</v>
      </c>
      <c r="G190" s="305">
        <f t="shared" si="59"/>
        <v>0</v>
      </c>
    </row>
    <row r="191" spans="1:7" s="306" customFormat="1" ht="24" customHeight="1" x14ac:dyDescent="0.2">
      <c r="A191" s="297" t="str">
        <f t="shared" si="55"/>
        <v/>
      </c>
      <c r="B191" s="298" t="str">
        <f t="shared" si="56"/>
        <v/>
      </c>
      <c r="C191" s="299"/>
      <c r="D191" s="300" t="str">
        <f t="shared" si="57"/>
        <v/>
      </c>
      <c r="E191" s="301"/>
      <c r="F191" s="302">
        <f t="shared" si="58"/>
        <v>0</v>
      </c>
      <c r="G191" s="305">
        <f t="shared" si="59"/>
        <v>0</v>
      </c>
    </row>
    <row r="192" spans="1:7" s="306" customFormat="1" ht="24" customHeight="1" x14ac:dyDescent="0.2">
      <c r="A192" s="297" t="str">
        <f t="shared" si="55"/>
        <v/>
      </c>
      <c r="B192" s="298" t="str">
        <f t="shared" si="56"/>
        <v/>
      </c>
      <c r="C192" s="299"/>
      <c r="D192" s="300" t="str">
        <f t="shared" si="57"/>
        <v/>
      </c>
      <c r="E192" s="301"/>
      <c r="F192" s="302">
        <f t="shared" si="58"/>
        <v>0</v>
      </c>
      <c r="G192" s="305">
        <f t="shared" si="59"/>
        <v>0</v>
      </c>
    </row>
    <row r="193" spans="1:8" s="306" customFormat="1" ht="24" customHeight="1" x14ac:dyDescent="0.2">
      <c r="A193" s="297" t="str">
        <f t="shared" si="55"/>
        <v/>
      </c>
      <c r="B193" s="298" t="str">
        <f t="shared" si="56"/>
        <v/>
      </c>
      <c r="C193" s="299"/>
      <c r="D193" s="300" t="str">
        <f t="shared" si="57"/>
        <v/>
      </c>
      <c r="E193" s="301"/>
      <c r="F193" s="302">
        <f t="shared" si="58"/>
        <v>0</v>
      </c>
      <c r="G193" s="305">
        <f t="shared" si="59"/>
        <v>0</v>
      </c>
    </row>
    <row r="194" spans="1:8" s="306" customFormat="1" ht="24" customHeight="1" x14ac:dyDescent="0.2">
      <c r="A194" s="297" t="str">
        <f t="shared" si="55"/>
        <v/>
      </c>
      <c r="B194" s="298" t="str">
        <f t="shared" si="56"/>
        <v/>
      </c>
      <c r="C194" s="299"/>
      <c r="D194" s="300" t="str">
        <f t="shared" si="57"/>
        <v/>
      </c>
      <c r="E194" s="301"/>
      <c r="F194" s="302">
        <f t="shared" si="58"/>
        <v>0</v>
      </c>
      <c r="G194" s="305">
        <f t="shared" si="59"/>
        <v>0</v>
      </c>
    </row>
    <row r="195" spans="1:8" s="306" customFormat="1" ht="24" customHeight="1" x14ac:dyDescent="0.2">
      <c r="A195" s="297" t="str">
        <f t="shared" si="55"/>
        <v/>
      </c>
      <c r="B195" s="298" t="str">
        <f t="shared" si="56"/>
        <v/>
      </c>
      <c r="C195" s="299"/>
      <c r="D195" s="300" t="str">
        <f t="shared" si="57"/>
        <v/>
      </c>
      <c r="E195" s="301"/>
      <c r="F195" s="302">
        <f t="shared" si="58"/>
        <v>0</v>
      </c>
      <c r="G195" s="305">
        <f t="shared" si="59"/>
        <v>0</v>
      </c>
    </row>
    <row r="196" spans="1:8" s="306" customFormat="1" ht="24" customHeight="1" x14ac:dyDescent="0.2">
      <c r="A196" s="297" t="str">
        <f t="shared" si="55"/>
        <v/>
      </c>
      <c r="B196" s="298" t="str">
        <f t="shared" si="56"/>
        <v/>
      </c>
      <c r="C196" s="299"/>
      <c r="D196" s="300" t="str">
        <f t="shared" si="57"/>
        <v/>
      </c>
      <c r="E196" s="301"/>
      <c r="F196" s="302">
        <f t="shared" si="58"/>
        <v>0</v>
      </c>
      <c r="G196" s="305">
        <f t="shared" si="59"/>
        <v>0</v>
      </c>
    </row>
    <row r="197" spans="1:8" ht="24" customHeight="1" x14ac:dyDescent="0.2">
      <c r="A197" s="162"/>
      <c r="B197" s="145"/>
      <c r="D197" s="145"/>
      <c r="E197" s="146"/>
      <c r="F197" s="218" t="s">
        <v>35</v>
      </c>
      <c r="G197" s="159">
        <f>SUBTOTAL(9,G188:G196)</f>
        <v>0</v>
      </c>
    </row>
    <row r="198" spans="1:8" ht="24" customHeight="1" thickBot="1" x14ac:dyDescent="0.25">
      <c r="A198" s="163"/>
      <c r="B198" s="164"/>
      <c r="C198" s="165"/>
      <c r="D198" s="164"/>
      <c r="E198" s="166"/>
      <c r="F198" s="167"/>
      <c r="G198" s="168"/>
    </row>
    <row r="199" spans="1:8" ht="24" customHeight="1" thickBot="1" x14ac:dyDescent="0.25">
      <c r="A199" s="169" t="str">
        <f>B157</f>
        <v>2.1</v>
      </c>
      <c r="B199" s="170" t="str">
        <f>C157</f>
        <v xml:space="preserve">Provision y Colocación de  Caño PE p/red de media presion 50 mm diam. </v>
      </c>
      <c r="C199" s="171"/>
      <c r="D199" s="171" t="s">
        <v>36</v>
      </c>
      <c r="E199" s="172"/>
      <c r="F199" s="173" t="s">
        <v>37</v>
      </c>
      <c r="G199" s="174">
        <f>SUBTOTAL(9,G162:G198)</f>
        <v>0</v>
      </c>
    </row>
    <row r="200" spans="1:8" ht="24" customHeight="1" thickTop="1" thickBot="1" x14ac:dyDescent="0.25"/>
    <row r="201" spans="1:8" ht="24" customHeight="1" thickTop="1" x14ac:dyDescent="0.2">
      <c r="A201" s="203" t="s">
        <v>39</v>
      </c>
      <c r="B201" s="204"/>
      <c r="C201" s="204"/>
      <c r="D201" s="204"/>
      <c r="E201" s="204"/>
      <c r="F201" s="204"/>
      <c r="G201" s="205"/>
      <c r="H201" s="135">
        <f>COUNTIF($A$1:A207,"ANALISIS DE PRECIOS")</f>
        <v>5</v>
      </c>
    </row>
    <row r="202" spans="1:8" ht="24" customHeight="1" x14ac:dyDescent="0.2">
      <c r="A202" s="136" t="s">
        <v>726</v>
      </c>
      <c r="B202" s="137" t="str">
        <f>Comitente</f>
        <v>DIRECCIÓN PROVINCIAL RED DE GAS</v>
      </c>
      <c r="C202" s="132"/>
      <c r="D202" s="138"/>
      <c r="E202" s="138"/>
      <c r="F202" s="139"/>
      <c r="G202" s="140"/>
    </row>
    <row r="203" spans="1:8" ht="24" customHeight="1" x14ac:dyDescent="0.2">
      <c r="A203" s="136" t="s">
        <v>727</v>
      </c>
      <c r="B203" s="137">
        <f>Contratista</f>
        <v>0</v>
      </c>
      <c r="C203" s="133"/>
      <c r="D203" s="133"/>
      <c r="E203" s="133"/>
      <c r="F203" s="141"/>
      <c r="G203" s="142"/>
    </row>
    <row r="204" spans="1:8" ht="24" customHeight="1" x14ac:dyDescent="0.2">
      <c r="A204" s="136" t="s">
        <v>26</v>
      </c>
      <c r="B204" s="137" t="str">
        <f>Obra</f>
        <v>RED DE MEDIA PRESIÓN Barrio Conjunto 1, 2, 3 y 4</v>
      </c>
      <c r="C204" s="133"/>
      <c r="D204" s="133"/>
      <c r="E204" s="133"/>
      <c r="F204" s="141" t="s">
        <v>40</v>
      </c>
      <c r="G204" s="143">
        <f>Fecha_Base</f>
        <v>0</v>
      </c>
    </row>
    <row r="205" spans="1:8" ht="24" customHeight="1" x14ac:dyDescent="0.2">
      <c r="A205" s="144" t="s">
        <v>725</v>
      </c>
      <c r="B205" s="134" t="str">
        <f>Ubicación</f>
        <v>Departamento Rivadavia</v>
      </c>
      <c r="C205" s="134"/>
      <c r="D205" s="145"/>
      <c r="E205" s="146"/>
      <c r="G205" s="148"/>
    </row>
    <row r="206" spans="1:8" ht="24" customHeight="1" x14ac:dyDescent="0.2">
      <c r="A206" s="144" t="s">
        <v>41</v>
      </c>
      <c r="B206" s="21">
        <f>IFERROR(VALUE(LEFT(B207,FIND(".",B207)-1)),"")</f>
        <v>2</v>
      </c>
      <c r="C206" s="135" t="str">
        <f>IFERROR(VLOOKUP(B206,Tabla_CyP,2,FALSE),"")</f>
        <v>CAÑERÍAS</v>
      </c>
      <c r="E206" s="146"/>
      <c r="G206" s="148"/>
    </row>
    <row r="207" spans="1:8" ht="24" customHeight="1" x14ac:dyDescent="0.2">
      <c r="A207" s="144" t="s">
        <v>27</v>
      </c>
      <c r="B207" s="149" t="s">
        <v>1397</v>
      </c>
      <c r="C207" s="135" t="str">
        <f>IFERROR(VLOOKUP(B207,Tabla_CyP,2,FALSE),"")</f>
        <v xml:space="preserve">Provision y Colocación de Caño PE p/red de media presion 63 mm diam. </v>
      </c>
      <c r="D207" s="145"/>
      <c r="E207" s="146"/>
      <c r="F207" s="141" t="s">
        <v>28</v>
      </c>
      <c r="G207" s="150" t="str">
        <f>IFERROR(VLOOKUP(B207,Tabla_CyP,4,FALSE),"")</f>
        <v>m</v>
      </c>
    </row>
    <row r="208" spans="1:8" ht="24" customHeight="1" x14ac:dyDescent="0.2">
      <c r="A208" s="144"/>
      <c r="B208" s="134"/>
      <c r="D208" s="145"/>
      <c r="E208" s="146"/>
      <c r="G208" s="148"/>
    </row>
    <row r="209" spans="1:141" ht="24" customHeight="1" x14ac:dyDescent="0.2">
      <c r="A209" s="385" t="s">
        <v>588</v>
      </c>
      <c r="B209" s="386"/>
      <c r="C209" s="387" t="s">
        <v>0</v>
      </c>
      <c r="D209" s="387" t="s">
        <v>29</v>
      </c>
      <c r="E209" s="389" t="s">
        <v>30</v>
      </c>
      <c r="F209" s="391" t="s">
        <v>31</v>
      </c>
      <c r="G209" s="393" t="s">
        <v>32</v>
      </c>
    </row>
    <row r="210" spans="1:141" s="145" customFormat="1" ht="24" customHeight="1" x14ac:dyDescent="0.2">
      <c r="A210" s="151" t="s">
        <v>589</v>
      </c>
      <c r="B210" s="152" t="s">
        <v>590</v>
      </c>
      <c r="C210" s="388"/>
      <c r="D210" s="388"/>
      <c r="E210" s="390"/>
      <c r="F210" s="392"/>
      <c r="G210" s="394"/>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c r="AJ210" s="307"/>
      <c r="AK210" s="307"/>
      <c r="AL210" s="307"/>
      <c r="AM210" s="307"/>
      <c r="AN210" s="307"/>
      <c r="AO210" s="307"/>
      <c r="AP210" s="307"/>
      <c r="AQ210" s="307"/>
      <c r="AR210" s="307"/>
      <c r="AS210" s="307"/>
      <c r="AT210" s="307"/>
      <c r="AU210" s="307"/>
      <c r="AV210" s="307"/>
      <c r="AW210" s="307"/>
      <c r="AX210" s="307"/>
      <c r="AY210" s="307"/>
      <c r="AZ210" s="307"/>
      <c r="BA210" s="307"/>
      <c r="BB210" s="307"/>
      <c r="BC210" s="307"/>
      <c r="BD210" s="307"/>
      <c r="BE210" s="307"/>
      <c r="BF210" s="307"/>
      <c r="BG210" s="307"/>
      <c r="BH210" s="307"/>
      <c r="BI210" s="307"/>
      <c r="BJ210" s="307"/>
      <c r="BK210" s="307"/>
      <c r="BL210" s="307"/>
      <c r="BM210" s="307"/>
      <c r="BN210" s="307"/>
      <c r="BO210" s="307"/>
      <c r="BP210" s="307"/>
      <c r="BQ210" s="307"/>
      <c r="BR210" s="307"/>
      <c r="BS210" s="307"/>
      <c r="BT210" s="307"/>
      <c r="BU210" s="307"/>
      <c r="BV210" s="307"/>
      <c r="BW210" s="307"/>
      <c r="BX210" s="307"/>
      <c r="BY210" s="307"/>
      <c r="BZ210" s="307"/>
      <c r="CA210" s="307"/>
      <c r="CB210" s="307"/>
      <c r="CC210" s="307"/>
      <c r="CD210" s="307"/>
      <c r="CE210" s="307"/>
      <c r="CF210" s="307"/>
      <c r="CG210" s="307"/>
      <c r="CH210" s="307"/>
      <c r="CI210" s="307"/>
      <c r="CJ210" s="307"/>
      <c r="CK210" s="307"/>
      <c r="CL210" s="307"/>
      <c r="CM210" s="307"/>
      <c r="CN210" s="307"/>
      <c r="CO210" s="307"/>
      <c r="CP210" s="307"/>
      <c r="CQ210" s="307"/>
      <c r="CR210" s="307"/>
      <c r="CS210" s="307"/>
      <c r="CT210" s="307"/>
      <c r="CU210" s="307"/>
      <c r="CV210" s="307"/>
      <c r="CW210" s="307"/>
      <c r="CX210" s="307"/>
      <c r="CY210" s="307"/>
      <c r="CZ210" s="307"/>
      <c r="DA210" s="307"/>
      <c r="DB210" s="307"/>
      <c r="DC210" s="307"/>
      <c r="DD210" s="307"/>
      <c r="DE210" s="307"/>
      <c r="DF210" s="307"/>
      <c r="DG210" s="307"/>
      <c r="DH210" s="307"/>
      <c r="DI210" s="307"/>
      <c r="DJ210" s="307"/>
      <c r="DK210" s="307"/>
      <c r="DL210" s="307"/>
      <c r="DM210" s="307"/>
      <c r="DN210" s="307"/>
      <c r="DO210" s="307"/>
      <c r="DP210" s="307"/>
      <c r="DQ210" s="307"/>
      <c r="DR210" s="307"/>
      <c r="DS210" s="307"/>
      <c r="DT210" s="307"/>
      <c r="DU210" s="307"/>
      <c r="DV210" s="307"/>
      <c r="DW210" s="307"/>
      <c r="DX210" s="307"/>
      <c r="DY210" s="307"/>
      <c r="DZ210" s="307"/>
      <c r="EA210" s="307"/>
      <c r="EB210" s="307"/>
      <c r="EC210" s="307"/>
      <c r="ED210" s="307"/>
      <c r="EE210" s="307"/>
      <c r="EF210" s="307"/>
      <c r="EG210" s="307"/>
      <c r="EH210" s="307"/>
      <c r="EI210" s="307"/>
      <c r="EJ210" s="307"/>
      <c r="EK210" s="307"/>
    </row>
    <row r="211" spans="1:141" ht="24" customHeight="1" x14ac:dyDescent="0.2">
      <c r="A211" s="217"/>
      <c r="B211" s="153"/>
      <c r="C211" s="215" t="s">
        <v>728</v>
      </c>
      <c r="D211" s="154"/>
      <c r="E211" s="155"/>
      <c r="F211" s="156"/>
      <c r="G211" s="157"/>
    </row>
    <row r="212" spans="1:141" s="306" customFormat="1" ht="24" customHeight="1" x14ac:dyDescent="0.2">
      <c r="A212" s="297" t="str">
        <f t="shared" ref="A212:A225" si="60">IFERROR(VLOOKUP(C212,Tabla_Insumos,4,FALSE),"")</f>
        <v/>
      </c>
      <c r="B212" s="298" t="str">
        <f>IFERROR(VLOOKUP(C212,Tabla_Insumos,5,FALSE),"")</f>
        <v/>
      </c>
      <c r="C212" s="299"/>
      <c r="D212" s="300" t="str">
        <f t="shared" ref="D212:D225" si="61">IFERROR(VLOOKUP(C212,Tabla_Insumos,2,FALSE),"")</f>
        <v/>
      </c>
      <c r="E212" s="301"/>
      <c r="F212" s="302">
        <f t="shared" ref="F212:F225" si="62">IFERROR(VLOOKUP(C212,Tabla_Insumos,3,FALSE),0)</f>
        <v>0</v>
      </c>
      <c r="G212" s="305">
        <f>ROUND(E212*F212,2)</f>
        <v>0</v>
      </c>
    </row>
    <row r="213" spans="1:141" s="306" customFormat="1" ht="24" customHeight="1" x14ac:dyDescent="0.2">
      <c r="A213" s="297" t="str">
        <f t="shared" si="60"/>
        <v/>
      </c>
      <c r="B213" s="298" t="str">
        <f t="shared" ref="B213:B225" si="63">IFERROR(VLOOKUP(C213,Tabla_Insumos,5,FALSE),"")</f>
        <v/>
      </c>
      <c r="C213" s="299"/>
      <c r="D213" s="300" t="str">
        <f t="shared" si="61"/>
        <v/>
      </c>
      <c r="E213" s="301"/>
      <c r="F213" s="302">
        <f t="shared" si="62"/>
        <v>0</v>
      </c>
      <c r="G213" s="305">
        <f t="shared" ref="G213:G225" si="64">ROUND(E213*F213,2)</f>
        <v>0</v>
      </c>
    </row>
    <row r="214" spans="1:141" s="306" customFormat="1" ht="24" customHeight="1" x14ac:dyDescent="0.2">
      <c r="A214" s="297" t="str">
        <f t="shared" si="60"/>
        <v/>
      </c>
      <c r="B214" s="298" t="str">
        <f t="shared" si="63"/>
        <v/>
      </c>
      <c r="C214" s="299"/>
      <c r="D214" s="300" t="str">
        <f t="shared" si="61"/>
        <v/>
      </c>
      <c r="E214" s="301"/>
      <c r="F214" s="302">
        <f t="shared" si="62"/>
        <v>0</v>
      </c>
      <c r="G214" s="305">
        <f t="shared" si="64"/>
        <v>0</v>
      </c>
    </row>
    <row r="215" spans="1:141" s="306" customFormat="1" ht="24" customHeight="1" x14ac:dyDescent="0.2">
      <c r="A215" s="297" t="str">
        <f t="shared" si="60"/>
        <v/>
      </c>
      <c r="B215" s="298" t="str">
        <f t="shared" si="63"/>
        <v/>
      </c>
      <c r="C215" s="299"/>
      <c r="D215" s="300" t="str">
        <f t="shared" si="61"/>
        <v/>
      </c>
      <c r="E215" s="301"/>
      <c r="F215" s="302">
        <f t="shared" si="62"/>
        <v>0</v>
      </c>
      <c r="G215" s="305">
        <f t="shared" si="64"/>
        <v>0</v>
      </c>
    </row>
    <row r="216" spans="1:141" s="306" customFormat="1" ht="24" customHeight="1" x14ac:dyDescent="0.2">
      <c r="A216" s="297" t="str">
        <f t="shared" si="60"/>
        <v/>
      </c>
      <c r="B216" s="298" t="str">
        <f t="shared" si="63"/>
        <v/>
      </c>
      <c r="C216" s="299"/>
      <c r="D216" s="300" t="str">
        <f t="shared" si="61"/>
        <v/>
      </c>
      <c r="E216" s="301"/>
      <c r="F216" s="302">
        <f t="shared" si="62"/>
        <v>0</v>
      </c>
      <c r="G216" s="305">
        <f t="shared" si="64"/>
        <v>0</v>
      </c>
    </row>
    <row r="217" spans="1:141" s="306" customFormat="1" ht="24" customHeight="1" x14ac:dyDescent="0.2">
      <c r="A217" s="297" t="str">
        <f t="shared" si="60"/>
        <v/>
      </c>
      <c r="B217" s="298" t="str">
        <f t="shared" si="63"/>
        <v/>
      </c>
      <c r="C217" s="299"/>
      <c r="D217" s="300" t="str">
        <f t="shared" si="61"/>
        <v/>
      </c>
      <c r="E217" s="301"/>
      <c r="F217" s="302">
        <f t="shared" si="62"/>
        <v>0</v>
      </c>
      <c r="G217" s="305">
        <f t="shared" si="64"/>
        <v>0</v>
      </c>
    </row>
    <row r="218" spans="1:141" s="306" customFormat="1" ht="24" customHeight="1" x14ac:dyDescent="0.2">
      <c r="A218" s="297" t="str">
        <f t="shared" si="60"/>
        <v/>
      </c>
      <c r="B218" s="298" t="str">
        <f t="shared" si="63"/>
        <v/>
      </c>
      <c r="C218" s="299"/>
      <c r="D218" s="300" t="str">
        <f t="shared" si="61"/>
        <v/>
      </c>
      <c r="E218" s="301"/>
      <c r="F218" s="302">
        <f t="shared" si="62"/>
        <v>0</v>
      </c>
      <c r="G218" s="305">
        <f t="shared" si="64"/>
        <v>0</v>
      </c>
    </row>
    <row r="219" spans="1:141" s="306" customFormat="1" ht="24" customHeight="1" x14ac:dyDescent="0.2">
      <c r="A219" s="297" t="str">
        <f t="shared" si="60"/>
        <v/>
      </c>
      <c r="B219" s="298" t="str">
        <f t="shared" si="63"/>
        <v/>
      </c>
      <c r="C219" s="299"/>
      <c r="D219" s="300" t="str">
        <f t="shared" si="61"/>
        <v/>
      </c>
      <c r="E219" s="301"/>
      <c r="F219" s="302">
        <f t="shared" si="62"/>
        <v>0</v>
      </c>
      <c r="G219" s="305">
        <f t="shared" si="64"/>
        <v>0</v>
      </c>
    </row>
    <row r="220" spans="1:141" s="306" customFormat="1" ht="24" customHeight="1" x14ac:dyDescent="0.2">
      <c r="A220" s="297" t="str">
        <f t="shared" si="60"/>
        <v/>
      </c>
      <c r="B220" s="298" t="str">
        <f t="shared" si="63"/>
        <v/>
      </c>
      <c r="C220" s="299"/>
      <c r="D220" s="300" t="str">
        <f t="shared" si="61"/>
        <v/>
      </c>
      <c r="E220" s="301"/>
      <c r="F220" s="302">
        <f t="shared" si="62"/>
        <v>0</v>
      </c>
      <c r="G220" s="305">
        <f t="shared" si="64"/>
        <v>0</v>
      </c>
    </row>
    <row r="221" spans="1:141" s="306" customFormat="1" ht="24" customHeight="1" x14ac:dyDescent="0.2">
      <c r="A221" s="297" t="str">
        <f t="shared" si="60"/>
        <v/>
      </c>
      <c r="B221" s="298" t="str">
        <f t="shared" si="63"/>
        <v/>
      </c>
      <c r="C221" s="299"/>
      <c r="D221" s="300" t="str">
        <f t="shared" si="61"/>
        <v/>
      </c>
      <c r="E221" s="301"/>
      <c r="F221" s="302">
        <f t="shared" si="62"/>
        <v>0</v>
      </c>
      <c r="G221" s="305">
        <f t="shared" si="64"/>
        <v>0</v>
      </c>
    </row>
    <row r="222" spans="1:141" s="306" customFormat="1" ht="24" customHeight="1" x14ac:dyDescent="0.2">
      <c r="A222" s="297" t="str">
        <f t="shared" si="60"/>
        <v/>
      </c>
      <c r="B222" s="298" t="str">
        <f t="shared" si="63"/>
        <v/>
      </c>
      <c r="C222" s="299"/>
      <c r="D222" s="300" t="str">
        <f t="shared" si="61"/>
        <v/>
      </c>
      <c r="E222" s="301"/>
      <c r="F222" s="302">
        <f t="shared" si="62"/>
        <v>0</v>
      </c>
      <c r="G222" s="305">
        <f t="shared" si="64"/>
        <v>0</v>
      </c>
    </row>
    <row r="223" spans="1:141" s="306" customFormat="1" ht="24" customHeight="1" x14ac:dyDescent="0.2">
      <c r="A223" s="297" t="str">
        <f t="shared" si="60"/>
        <v/>
      </c>
      <c r="B223" s="298" t="str">
        <f t="shared" si="63"/>
        <v/>
      </c>
      <c r="C223" s="299"/>
      <c r="D223" s="300" t="str">
        <f t="shared" si="61"/>
        <v/>
      </c>
      <c r="E223" s="301"/>
      <c r="F223" s="302">
        <f t="shared" si="62"/>
        <v>0</v>
      </c>
      <c r="G223" s="305">
        <f t="shared" si="64"/>
        <v>0</v>
      </c>
    </row>
    <row r="224" spans="1:141" s="306" customFormat="1" ht="24" customHeight="1" x14ac:dyDescent="0.2">
      <c r="A224" s="297" t="str">
        <f t="shared" si="60"/>
        <v/>
      </c>
      <c r="B224" s="298" t="str">
        <f t="shared" si="63"/>
        <v/>
      </c>
      <c r="C224" s="299"/>
      <c r="D224" s="300" t="str">
        <f t="shared" si="61"/>
        <v/>
      </c>
      <c r="E224" s="301"/>
      <c r="F224" s="302">
        <f t="shared" si="62"/>
        <v>0</v>
      </c>
      <c r="G224" s="305">
        <f t="shared" si="64"/>
        <v>0</v>
      </c>
    </row>
    <row r="225" spans="1:7" s="306" customFormat="1" ht="24" customHeight="1" x14ac:dyDescent="0.2">
      <c r="A225" s="297" t="str">
        <f t="shared" si="60"/>
        <v/>
      </c>
      <c r="B225" s="298" t="str">
        <f t="shared" si="63"/>
        <v/>
      </c>
      <c r="C225" s="299"/>
      <c r="D225" s="300" t="str">
        <f t="shared" si="61"/>
        <v/>
      </c>
      <c r="E225" s="301"/>
      <c r="F225" s="303">
        <f t="shared" si="62"/>
        <v>0</v>
      </c>
      <c r="G225" s="305">
        <f t="shared" si="64"/>
        <v>0</v>
      </c>
    </row>
    <row r="226" spans="1:7" ht="24" customHeight="1" x14ac:dyDescent="0.2">
      <c r="A226" s="158"/>
      <c r="D226" s="145"/>
      <c r="E226" s="146"/>
      <c r="F226" s="218" t="s">
        <v>33</v>
      </c>
      <c r="G226" s="159">
        <f>SUBTOTAL(9,G212:G225)</f>
        <v>0</v>
      </c>
    </row>
    <row r="227" spans="1:7" ht="24" customHeight="1" x14ac:dyDescent="0.2">
      <c r="A227" s="158"/>
      <c r="C227" s="160" t="s">
        <v>729</v>
      </c>
      <c r="D227" s="145"/>
      <c r="E227" s="146"/>
      <c r="G227" s="161"/>
    </row>
    <row r="228" spans="1:7" s="306" customFormat="1" ht="24" customHeight="1" x14ac:dyDescent="0.2">
      <c r="A228" s="297" t="str">
        <f t="shared" ref="A228:A235" si="65">IFERROR(VLOOKUP(C228,Tabla_Insumos,4,FALSE),"")</f>
        <v/>
      </c>
      <c r="B228" s="298" t="str">
        <f t="shared" ref="B228:B235" si="66">IFERROR(VLOOKUP(C228,Tabla_Insumos,5,FALSE),"")</f>
        <v/>
      </c>
      <c r="C228" s="299"/>
      <c r="D228" s="300" t="str">
        <f t="shared" ref="D228:D235" si="67">IFERROR(VLOOKUP(C228,Tabla_Insumos,2,FALSE),"")</f>
        <v/>
      </c>
      <c r="E228" s="301"/>
      <c r="F228" s="304">
        <f t="shared" ref="F228:F235" si="68">IFERROR(VLOOKUP(C228,Tabla_Insumos,3,FALSE),0)</f>
        <v>0</v>
      </c>
      <c r="G228" s="305">
        <f>ROUND(E228*F228,2)</f>
        <v>0</v>
      </c>
    </row>
    <row r="229" spans="1:7" s="306" customFormat="1" ht="24" customHeight="1" x14ac:dyDescent="0.2">
      <c r="A229" s="297" t="str">
        <f t="shared" si="65"/>
        <v/>
      </c>
      <c r="B229" s="298" t="str">
        <f t="shared" si="66"/>
        <v/>
      </c>
      <c r="C229" s="299"/>
      <c r="D229" s="300" t="str">
        <f t="shared" si="67"/>
        <v/>
      </c>
      <c r="E229" s="301"/>
      <c r="F229" s="304">
        <f t="shared" si="68"/>
        <v>0</v>
      </c>
      <c r="G229" s="305">
        <f>ROUND(E229*F229,2)</f>
        <v>0</v>
      </c>
    </row>
    <row r="230" spans="1:7" s="306" customFormat="1" ht="24" customHeight="1" x14ac:dyDescent="0.2">
      <c r="A230" s="297" t="str">
        <f t="shared" si="65"/>
        <v/>
      </c>
      <c r="B230" s="298" t="str">
        <f t="shared" si="66"/>
        <v/>
      </c>
      <c r="C230" s="299"/>
      <c r="D230" s="300" t="str">
        <f t="shared" si="67"/>
        <v/>
      </c>
      <c r="E230" s="301"/>
      <c r="F230" s="304">
        <f t="shared" si="68"/>
        <v>0</v>
      </c>
      <c r="G230" s="305">
        <f t="shared" ref="G230:G235" si="69">ROUND(E230*F230,2)</f>
        <v>0</v>
      </c>
    </row>
    <row r="231" spans="1:7" s="306" customFormat="1" ht="24" customHeight="1" x14ac:dyDescent="0.2">
      <c r="A231" s="297" t="str">
        <f t="shared" si="65"/>
        <v/>
      </c>
      <c r="B231" s="298" t="str">
        <f t="shared" si="66"/>
        <v/>
      </c>
      <c r="C231" s="299"/>
      <c r="D231" s="300" t="str">
        <f t="shared" si="67"/>
        <v/>
      </c>
      <c r="E231" s="301"/>
      <c r="F231" s="304">
        <f t="shared" si="68"/>
        <v>0</v>
      </c>
      <c r="G231" s="305">
        <f t="shared" si="69"/>
        <v>0</v>
      </c>
    </row>
    <row r="232" spans="1:7" s="306" customFormat="1" ht="24" customHeight="1" x14ac:dyDescent="0.2">
      <c r="A232" s="297" t="str">
        <f t="shared" si="65"/>
        <v/>
      </c>
      <c r="B232" s="298" t="str">
        <f t="shared" si="66"/>
        <v/>
      </c>
      <c r="C232" s="299"/>
      <c r="D232" s="300" t="str">
        <f t="shared" si="67"/>
        <v/>
      </c>
      <c r="E232" s="301"/>
      <c r="F232" s="302">
        <f t="shared" si="68"/>
        <v>0</v>
      </c>
      <c r="G232" s="305">
        <f t="shared" si="69"/>
        <v>0</v>
      </c>
    </row>
    <row r="233" spans="1:7" s="306" customFormat="1" ht="24" customHeight="1" x14ac:dyDescent="0.2">
      <c r="A233" s="297" t="str">
        <f t="shared" si="65"/>
        <v/>
      </c>
      <c r="B233" s="298" t="str">
        <f t="shared" si="66"/>
        <v/>
      </c>
      <c r="C233" s="299"/>
      <c r="D233" s="300" t="str">
        <f t="shared" si="67"/>
        <v/>
      </c>
      <c r="E233" s="301"/>
      <c r="F233" s="302">
        <f t="shared" si="68"/>
        <v>0</v>
      </c>
      <c r="G233" s="305">
        <f t="shared" si="69"/>
        <v>0</v>
      </c>
    </row>
    <row r="234" spans="1:7" s="306" customFormat="1" ht="24" customHeight="1" x14ac:dyDescent="0.2">
      <c r="A234" s="297" t="str">
        <f t="shared" si="65"/>
        <v/>
      </c>
      <c r="B234" s="298" t="str">
        <f t="shared" si="66"/>
        <v/>
      </c>
      <c r="C234" s="299"/>
      <c r="D234" s="300" t="str">
        <f t="shared" si="67"/>
        <v/>
      </c>
      <c r="E234" s="301"/>
      <c r="F234" s="302">
        <f t="shared" si="68"/>
        <v>0</v>
      </c>
      <c r="G234" s="305">
        <f t="shared" si="69"/>
        <v>0</v>
      </c>
    </row>
    <row r="235" spans="1:7" s="306" customFormat="1" ht="24" customHeight="1" x14ac:dyDescent="0.2">
      <c r="A235" s="297" t="str">
        <f t="shared" si="65"/>
        <v/>
      </c>
      <c r="B235" s="298" t="str">
        <f t="shared" si="66"/>
        <v/>
      </c>
      <c r="C235" s="299"/>
      <c r="D235" s="300" t="str">
        <f t="shared" si="67"/>
        <v/>
      </c>
      <c r="E235" s="301"/>
      <c r="F235" s="302">
        <f t="shared" si="68"/>
        <v>0</v>
      </c>
      <c r="G235" s="305">
        <f t="shared" si="69"/>
        <v>0</v>
      </c>
    </row>
    <row r="236" spans="1:7" ht="24" customHeight="1" x14ac:dyDescent="0.2">
      <c r="A236" s="158"/>
      <c r="D236" s="145"/>
      <c r="E236" s="146"/>
      <c r="F236" s="218" t="s">
        <v>34</v>
      </c>
      <c r="G236" s="159">
        <f>SUBTOTAL(9,G228:G235)</f>
        <v>0</v>
      </c>
    </row>
    <row r="237" spans="1:7" ht="24" customHeight="1" x14ac:dyDescent="0.2">
      <c r="A237" s="158"/>
      <c r="C237" s="160" t="s">
        <v>730</v>
      </c>
      <c r="D237" s="145"/>
      <c r="E237" s="146"/>
      <c r="G237" s="161"/>
    </row>
    <row r="238" spans="1:7" s="306" customFormat="1" ht="24" customHeight="1" x14ac:dyDescent="0.2">
      <c r="A238" s="297" t="str">
        <f t="shared" ref="A238:A246" si="70">IFERROR(VLOOKUP(C238,Tabla_Insumos,4,FALSE),"")</f>
        <v/>
      </c>
      <c r="B238" s="298" t="str">
        <f t="shared" ref="B238:B246" si="71">IFERROR(VLOOKUP(C238,Tabla_Insumos,5,FALSE),"")</f>
        <v/>
      </c>
      <c r="C238" s="299"/>
      <c r="D238" s="300" t="str">
        <f t="shared" ref="D238:D246" si="72">IFERROR(VLOOKUP(C238,Tabla_Insumos,2,FALSE),"")</f>
        <v/>
      </c>
      <c r="E238" s="301"/>
      <c r="F238" s="302">
        <f t="shared" ref="F238:F246" si="73">IFERROR(VLOOKUP(C238,Tabla_Insumos,3,FALSE),0)</f>
        <v>0</v>
      </c>
      <c r="G238" s="305">
        <f t="shared" ref="G238:G246" si="74">ROUND(E238*F238,2)</f>
        <v>0</v>
      </c>
    </row>
    <row r="239" spans="1:7" s="306" customFormat="1" ht="24" customHeight="1" x14ac:dyDescent="0.2">
      <c r="A239" s="297" t="str">
        <f t="shared" si="70"/>
        <v/>
      </c>
      <c r="B239" s="298" t="str">
        <f t="shared" si="71"/>
        <v/>
      </c>
      <c r="C239" s="299"/>
      <c r="D239" s="300" t="str">
        <f t="shared" si="72"/>
        <v/>
      </c>
      <c r="E239" s="301"/>
      <c r="F239" s="302">
        <f t="shared" si="73"/>
        <v>0</v>
      </c>
      <c r="G239" s="305">
        <f t="shared" si="74"/>
        <v>0</v>
      </c>
    </row>
    <row r="240" spans="1:7" s="306" customFormat="1" ht="24" customHeight="1" x14ac:dyDescent="0.2">
      <c r="A240" s="297" t="str">
        <f t="shared" si="70"/>
        <v/>
      </c>
      <c r="B240" s="298" t="str">
        <f t="shared" si="71"/>
        <v/>
      </c>
      <c r="C240" s="299"/>
      <c r="D240" s="300" t="str">
        <f t="shared" si="72"/>
        <v/>
      </c>
      <c r="E240" s="301"/>
      <c r="F240" s="302">
        <f t="shared" si="73"/>
        <v>0</v>
      </c>
      <c r="G240" s="305">
        <f t="shared" si="74"/>
        <v>0</v>
      </c>
    </row>
    <row r="241" spans="1:8" s="306" customFormat="1" ht="24" customHeight="1" x14ac:dyDescent="0.2">
      <c r="A241" s="297" t="str">
        <f t="shared" si="70"/>
        <v/>
      </c>
      <c r="B241" s="298" t="str">
        <f t="shared" si="71"/>
        <v/>
      </c>
      <c r="C241" s="299"/>
      <c r="D241" s="300" t="str">
        <f t="shared" si="72"/>
        <v/>
      </c>
      <c r="E241" s="301"/>
      <c r="F241" s="302">
        <f t="shared" si="73"/>
        <v>0</v>
      </c>
      <c r="G241" s="305">
        <f t="shared" si="74"/>
        <v>0</v>
      </c>
    </row>
    <row r="242" spans="1:8" s="306" customFormat="1" ht="24" customHeight="1" x14ac:dyDescent="0.2">
      <c r="A242" s="297" t="str">
        <f t="shared" si="70"/>
        <v/>
      </c>
      <c r="B242" s="298" t="str">
        <f t="shared" si="71"/>
        <v/>
      </c>
      <c r="C242" s="299"/>
      <c r="D242" s="300" t="str">
        <f t="shared" si="72"/>
        <v/>
      </c>
      <c r="E242" s="301"/>
      <c r="F242" s="302">
        <f t="shared" si="73"/>
        <v>0</v>
      </c>
      <c r="G242" s="305">
        <f t="shared" si="74"/>
        <v>0</v>
      </c>
    </row>
    <row r="243" spans="1:8" s="306" customFormat="1" ht="24" customHeight="1" x14ac:dyDescent="0.2">
      <c r="A243" s="297" t="str">
        <f t="shared" si="70"/>
        <v/>
      </c>
      <c r="B243" s="298" t="str">
        <f t="shared" si="71"/>
        <v/>
      </c>
      <c r="C243" s="299"/>
      <c r="D243" s="300" t="str">
        <f t="shared" si="72"/>
        <v/>
      </c>
      <c r="E243" s="301"/>
      <c r="F243" s="302">
        <f t="shared" si="73"/>
        <v>0</v>
      </c>
      <c r="G243" s="305">
        <f t="shared" si="74"/>
        <v>0</v>
      </c>
    </row>
    <row r="244" spans="1:8" s="306" customFormat="1" ht="24" customHeight="1" x14ac:dyDescent="0.2">
      <c r="A244" s="297" t="str">
        <f t="shared" si="70"/>
        <v/>
      </c>
      <c r="B244" s="298" t="str">
        <f t="shared" si="71"/>
        <v/>
      </c>
      <c r="C244" s="299"/>
      <c r="D244" s="300" t="str">
        <f t="shared" si="72"/>
        <v/>
      </c>
      <c r="E244" s="301"/>
      <c r="F244" s="302">
        <f t="shared" si="73"/>
        <v>0</v>
      </c>
      <c r="G244" s="305">
        <f t="shared" si="74"/>
        <v>0</v>
      </c>
    </row>
    <row r="245" spans="1:8" s="306" customFormat="1" ht="24" customHeight="1" x14ac:dyDescent="0.2">
      <c r="A245" s="297" t="str">
        <f t="shared" si="70"/>
        <v/>
      </c>
      <c r="B245" s="298" t="str">
        <f t="shared" si="71"/>
        <v/>
      </c>
      <c r="C245" s="299"/>
      <c r="D245" s="300" t="str">
        <f t="shared" si="72"/>
        <v/>
      </c>
      <c r="E245" s="301"/>
      <c r="F245" s="302">
        <f t="shared" si="73"/>
        <v>0</v>
      </c>
      <c r="G245" s="305">
        <f t="shared" si="74"/>
        <v>0</v>
      </c>
    </row>
    <row r="246" spans="1:8" s="306" customFormat="1" ht="24" customHeight="1" x14ac:dyDescent="0.2">
      <c r="A246" s="297" t="str">
        <f t="shared" si="70"/>
        <v/>
      </c>
      <c r="B246" s="298" t="str">
        <f t="shared" si="71"/>
        <v/>
      </c>
      <c r="C246" s="299"/>
      <c r="D246" s="300" t="str">
        <f t="shared" si="72"/>
        <v/>
      </c>
      <c r="E246" s="301"/>
      <c r="F246" s="302">
        <f t="shared" si="73"/>
        <v>0</v>
      </c>
      <c r="G246" s="305">
        <f t="shared" si="74"/>
        <v>0</v>
      </c>
    </row>
    <row r="247" spans="1:8" ht="24" customHeight="1" x14ac:dyDescent="0.2">
      <c r="A247" s="162"/>
      <c r="B247" s="145"/>
      <c r="D247" s="145"/>
      <c r="E247" s="146"/>
      <c r="F247" s="218" t="s">
        <v>35</v>
      </c>
      <c r="G247" s="159">
        <f>SUBTOTAL(9,G238:G246)</f>
        <v>0</v>
      </c>
    </row>
    <row r="248" spans="1:8" ht="24" customHeight="1" thickBot="1" x14ac:dyDescent="0.25">
      <c r="A248" s="163"/>
      <c r="B248" s="164"/>
      <c r="C248" s="165"/>
      <c r="D248" s="164"/>
      <c r="E248" s="166"/>
      <c r="F248" s="167"/>
      <c r="G248" s="168"/>
    </row>
    <row r="249" spans="1:8" ht="24" customHeight="1" thickBot="1" x14ac:dyDescent="0.25">
      <c r="A249" s="169" t="str">
        <f>B207</f>
        <v>2.2</v>
      </c>
      <c r="B249" s="170" t="str">
        <f>C207</f>
        <v xml:space="preserve">Provision y Colocación de Caño PE p/red de media presion 63 mm diam. </v>
      </c>
      <c r="C249" s="171"/>
      <c r="D249" s="171" t="s">
        <v>36</v>
      </c>
      <c r="E249" s="172"/>
      <c r="F249" s="173" t="s">
        <v>37</v>
      </c>
      <c r="G249" s="174">
        <f>SUBTOTAL(9,G212:G248)</f>
        <v>0</v>
      </c>
    </row>
    <row r="250" spans="1:8" ht="24" customHeight="1" thickTop="1" thickBot="1" x14ac:dyDescent="0.25"/>
    <row r="251" spans="1:8" ht="24" customHeight="1" thickTop="1" x14ac:dyDescent="0.2">
      <c r="A251" s="203" t="s">
        <v>39</v>
      </c>
      <c r="B251" s="204"/>
      <c r="C251" s="204"/>
      <c r="D251" s="204"/>
      <c r="E251" s="204"/>
      <c r="F251" s="204"/>
      <c r="G251" s="205"/>
      <c r="H251" s="135">
        <f>COUNTIF($A$1:A257,"ANALISIS DE PRECIOS")</f>
        <v>6</v>
      </c>
    </row>
    <row r="252" spans="1:8" ht="24" customHeight="1" x14ac:dyDescent="0.2">
      <c r="A252" s="136" t="s">
        <v>726</v>
      </c>
      <c r="B252" s="137" t="str">
        <f>Comitente</f>
        <v>DIRECCIÓN PROVINCIAL RED DE GAS</v>
      </c>
      <c r="C252" s="132"/>
      <c r="D252" s="138"/>
      <c r="E252" s="138"/>
      <c r="F252" s="139"/>
      <c r="G252" s="140"/>
    </row>
    <row r="253" spans="1:8" ht="24" customHeight="1" x14ac:dyDescent="0.2">
      <c r="A253" s="136" t="s">
        <v>727</v>
      </c>
      <c r="B253" s="137">
        <f>Contratista</f>
        <v>0</v>
      </c>
      <c r="C253" s="133"/>
      <c r="D253" s="133"/>
      <c r="E253" s="133"/>
      <c r="F253" s="141"/>
      <c r="G253" s="142"/>
    </row>
    <row r="254" spans="1:8" ht="24" customHeight="1" x14ac:dyDescent="0.2">
      <c r="A254" s="136" t="s">
        <v>26</v>
      </c>
      <c r="B254" s="137" t="str">
        <f>Obra</f>
        <v>RED DE MEDIA PRESIÓN Barrio Conjunto 1, 2, 3 y 4</v>
      </c>
      <c r="C254" s="133"/>
      <c r="D254" s="133"/>
      <c r="E254" s="133"/>
      <c r="F254" s="141" t="s">
        <v>40</v>
      </c>
      <c r="G254" s="143">
        <f>Fecha_Base</f>
        <v>0</v>
      </c>
    </row>
    <row r="255" spans="1:8" ht="24" customHeight="1" x14ac:dyDescent="0.2">
      <c r="A255" s="144" t="s">
        <v>725</v>
      </c>
      <c r="B255" s="134" t="str">
        <f>Ubicación</f>
        <v>Departamento Rivadavia</v>
      </c>
      <c r="C255" s="134"/>
      <c r="D255" s="145"/>
      <c r="E255" s="146"/>
      <c r="G255" s="148"/>
    </row>
    <row r="256" spans="1:8" ht="24" customHeight="1" x14ac:dyDescent="0.2">
      <c r="A256" s="144" t="s">
        <v>41</v>
      </c>
      <c r="B256" s="21">
        <f>IFERROR(VALUE(LEFT(B257,FIND(".",B257)-1)),"")</f>
        <v>2</v>
      </c>
      <c r="C256" s="135" t="str">
        <f>IFERROR(VLOOKUP(B256,Tabla_CyP,2,FALSE),"")</f>
        <v>CAÑERÍAS</v>
      </c>
      <c r="E256" s="146"/>
      <c r="G256" s="148"/>
    </row>
    <row r="257" spans="1:141" ht="24" customHeight="1" x14ac:dyDescent="0.2">
      <c r="A257" s="144" t="s">
        <v>27</v>
      </c>
      <c r="B257" s="149" t="s">
        <v>1398</v>
      </c>
      <c r="C257" s="135" t="str">
        <f>IFERROR(VLOOKUP(B257,Tabla_CyP,2,FALSE),"")</f>
        <v xml:space="preserve">Provision y Colocación de Caño PE p/red de media presion 90 mm diam. </v>
      </c>
      <c r="D257" s="145"/>
      <c r="E257" s="146"/>
      <c r="F257" s="141" t="s">
        <v>28</v>
      </c>
      <c r="G257" s="150" t="str">
        <f>IFERROR(VLOOKUP(B257,Tabla_CyP,4,FALSE),"")</f>
        <v>m</v>
      </c>
    </row>
    <row r="258" spans="1:141" ht="24" customHeight="1" x14ac:dyDescent="0.2">
      <c r="A258" s="144"/>
      <c r="B258" s="134"/>
      <c r="D258" s="145"/>
      <c r="E258" s="146"/>
      <c r="G258" s="148"/>
    </row>
    <row r="259" spans="1:141" ht="24" customHeight="1" x14ac:dyDescent="0.2">
      <c r="A259" s="385" t="s">
        <v>588</v>
      </c>
      <c r="B259" s="386"/>
      <c r="C259" s="387" t="s">
        <v>0</v>
      </c>
      <c r="D259" s="387" t="s">
        <v>29</v>
      </c>
      <c r="E259" s="389" t="s">
        <v>30</v>
      </c>
      <c r="F259" s="391" t="s">
        <v>31</v>
      </c>
      <c r="G259" s="393" t="s">
        <v>32</v>
      </c>
    </row>
    <row r="260" spans="1:141" s="145" customFormat="1" ht="24" customHeight="1" x14ac:dyDescent="0.2">
      <c r="A260" s="151" t="s">
        <v>589</v>
      </c>
      <c r="B260" s="152" t="s">
        <v>590</v>
      </c>
      <c r="C260" s="388"/>
      <c r="D260" s="388"/>
      <c r="E260" s="390"/>
      <c r="F260" s="392"/>
      <c r="G260" s="394"/>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c r="AJ260" s="307"/>
      <c r="AK260" s="307"/>
      <c r="AL260" s="307"/>
      <c r="AM260" s="307"/>
      <c r="AN260" s="307"/>
      <c r="AO260" s="307"/>
      <c r="AP260" s="307"/>
      <c r="AQ260" s="307"/>
      <c r="AR260" s="307"/>
      <c r="AS260" s="307"/>
      <c r="AT260" s="307"/>
      <c r="AU260" s="307"/>
      <c r="AV260" s="307"/>
      <c r="AW260" s="307"/>
      <c r="AX260" s="307"/>
      <c r="AY260" s="307"/>
      <c r="AZ260" s="307"/>
      <c r="BA260" s="307"/>
      <c r="BB260" s="307"/>
      <c r="BC260" s="307"/>
      <c r="BD260" s="307"/>
      <c r="BE260" s="307"/>
      <c r="BF260" s="307"/>
      <c r="BG260" s="307"/>
      <c r="BH260" s="307"/>
      <c r="BI260" s="307"/>
      <c r="BJ260" s="307"/>
      <c r="BK260" s="307"/>
      <c r="BL260" s="307"/>
      <c r="BM260" s="307"/>
      <c r="BN260" s="307"/>
      <c r="BO260" s="307"/>
      <c r="BP260" s="307"/>
      <c r="BQ260" s="307"/>
      <c r="BR260" s="307"/>
      <c r="BS260" s="307"/>
      <c r="BT260" s="307"/>
      <c r="BU260" s="307"/>
      <c r="BV260" s="307"/>
      <c r="BW260" s="307"/>
      <c r="BX260" s="307"/>
      <c r="BY260" s="307"/>
      <c r="BZ260" s="307"/>
      <c r="CA260" s="307"/>
      <c r="CB260" s="307"/>
      <c r="CC260" s="307"/>
      <c r="CD260" s="307"/>
      <c r="CE260" s="307"/>
      <c r="CF260" s="307"/>
      <c r="CG260" s="307"/>
      <c r="CH260" s="307"/>
      <c r="CI260" s="307"/>
      <c r="CJ260" s="307"/>
      <c r="CK260" s="307"/>
      <c r="CL260" s="307"/>
      <c r="CM260" s="307"/>
      <c r="CN260" s="307"/>
      <c r="CO260" s="307"/>
      <c r="CP260" s="307"/>
      <c r="CQ260" s="307"/>
      <c r="CR260" s="307"/>
      <c r="CS260" s="307"/>
      <c r="CT260" s="307"/>
      <c r="CU260" s="307"/>
      <c r="CV260" s="307"/>
      <c r="CW260" s="307"/>
      <c r="CX260" s="307"/>
      <c r="CY260" s="307"/>
      <c r="CZ260" s="307"/>
      <c r="DA260" s="307"/>
      <c r="DB260" s="307"/>
      <c r="DC260" s="307"/>
      <c r="DD260" s="307"/>
      <c r="DE260" s="307"/>
      <c r="DF260" s="307"/>
      <c r="DG260" s="307"/>
      <c r="DH260" s="307"/>
      <c r="DI260" s="307"/>
      <c r="DJ260" s="307"/>
      <c r="DK260" s="307"/>
      <c r="DL260" s="307"/>
      <c r="DM260" s="307"/>
      <c r="DN260" s="307"/>
      <c r="DO260" s="307"/>
      <c r="DP260" s="307"/>
      <c r="DQ260" s="307"/>
      <c r="DR260" s="307"/>
      <c r="DS260" s="307"/>
      <c r="DT260" s="307"/>
      <c r="DU260" s="307"/>
      <c r="DV260" s="307"/>
      <c r="DW260" s="307"/>
      <c r="DX260" s="307"/>
      <c r="DY260" s="307"/>
      <c r="DZ260" s="307"/>
      <c r="EA260" s="307"/>
      <c r="EB260" s="307"/>
      <c r="EC260" s="307"/>
      <c r="ED260" s="307"/>
      <c r="EE260" s="307"/>
      <c r="EF260" s="307"/>
      <c r="EG260" s="307"/>
      <c r="EH260" s="307"/>
      <c r="EI260" s="307"/>
      <c r="EJ260" s="307"/>
      <c r="EK260" s="307"/>
    </row>
    <row r="261" spans="1:141" ht="24" customHeight="1" x14ac:dyDescent="0.2">
      <c r="A261" s="217"/>
      <c r="B261" s="153"/>
      <c r="C261" s="215" t="s">
        <v>728</v>
      </c>
      <c r="D261" s="154"/>
      <c r="E261" s="155"/>
      <c r="F261" s="156"/>
      <c r="G261" s="157"/>
    </row>
    <row r="262" spans="1:141" s="306" customFormat="1" ht="24" customHeight="1" x14ac:dyDescent="0.2">
      <c r="A262" s="297" t="str">
        <f t="shared" ref="A262:A275" si="75">IFERROR(VLOOKUP(C262,Tabla_Insumos,4,FALSE),"")</f>
        <v/>
      </c>
      <c r="B262" s="298" t="str">
        <f>IFERROR(VLOOKUP(C262,Tabla_Insumos,5,FALSE),"")</f>
        <v/>
      </c>
      <c r="C262" s="299"/>
      <c r="D262" s="300" t="str">
        <f t="shared" ref="D262:D275" si="76">IFERROR(VLOOKUP(C262,Tabla_Insumos,2,FALSE),"")</f>
        <v/>
      </c>
      <c r="E262" s="301"/>
      <c r="F262" s="302">
        <f t="shared" ref="F262:F275" si="77">IFERROR(VLOOKUP(C262,Tabla_Insumos,3,FALSE),0)</f>
        <v>0</v>
      </c>
      <c r="G262" s="305">
        <f>ROUND(E262*F262,2)</f>
        <v>0</v>
      </c>
    </row>
    <row r="263" spans="1:141" s="306" customFormat="1" ht="24" customHeight="1" x14ac:dyDescent="0.2">
      <c r="A263" s="297" t="str">
        <f t="shared" si="75"/>
        <v/>
      </c>
      <c r="B263" s="298" t="str">
        <f t="shared" ref="B263:B275" si="78">IFERROR(VLOOKUP(C263,Tabla_Insumos,5,FALSE),"")</f>
        <v/>
      </c>
      <c r="C263" s="299"/>
      <c r="D263" s="300" t="str">
        <f t="shared" si="76"/>
        <v/>
      </c>
      <c r="E263" s="301"/>
      <c r="F263" s="302">
        <f t="shared" si="77"/>
        <v>0</v>
      </c>
      <c r="G263" s="305">
        <f t="shared" ref="G263:G275" si="79">ROUND(E263*F263,2)</f>
        <v>0</v>
      </c>
    </row>
    <row r="264" spans="1:141" s="306" customFormat="1" ht="24" customHeight="1" x14ac:dyDescent="0.2">
      <c r="A264" s="297" t="str">
        <f t="shared" si="75"/>
        <v/>
      </c>
      <c r="B264" s="298" t="str">
        <f t="shared" si="78"/>
        <v/>
      </c>
      <c r="C264" s="299"/>
      <c r="D264" s="300" t="str">
        <f t="shared" si="76"/>
        <v/>
      </c>
      <c r="E264" s="301"/>
      <c r="F264" s="302">
        <f t="shared" si="77"/>
        <v>0</v>
      </c>
      <c r="G264" s="305">
        <f t="shared" si="79"/>
        <v>0</v>
      </c>
    </row>
    <row r="265" spans="1:141" s="306" customFormat="1" ht="24" customHeight="1" x14ac:dyDescent="0.2">
      <c r="A265" s="297" t="str">
        <f t="shared" si="75"/>
        <v/>
      </c>
      <c r="B265" s="298" t="str">
        <f t="shared" si="78"/>
        <v/>
      </c>
      <c r="C265" s="299"/>
      <c r="D265" s="300" t="str">
        <f t="shared" si="76"/>
        <v/>
      </c>
      <c r="E265" s="301"/>
      <c r="F265" s="302">
        <f t="shared" si="77"/>
        <v>0</v>
      </c>
      <c r="G265" s="305">
        <f t="shared" si="79"/>
        <v>0</v>
      </c>
    </row>
    <row r="266" spans="1:141" s="306" customFormat="1" ht="24" customHeight="1" x14ac:dyDescent="0.2">
      <c r="A266" s="297" t="str">
        <f t="shared" si="75"/>
        <v/>
      </c>
      <c r="B266" s="298" t="str">
        <f t="shared" si="78"/>
        <v/>
      </c>
      <c r="C266" s="299"/>
      <c r="D266" s="300" t="str">
        <f t="shared" si="76"/>
        <v/>
      </c>
      <c r="E266" s="301"/>
      <c r="F266" s="302">
        <f t="shared" si="77"/>
        <v>0</v>
      </c>
      <c r="G266" s="305">
        <f t="shared" si="79"/>
        <v>0</v>
      </c>
    </row>
    <row r="267" spans="1:141" s="306" customFormat="1" ht="24" customHeight="1" x14ac:dyDescent="0.2">
      <c r="A267" s="297" t="str">
        <f t="shared" si="75"/>
        <v/>
      </c>
      <c r="B267" s="298" t="str">
        <f t="shared" si="78"/>
        <v/>
      </c>
      <c r="C267" s="299"/>
      <c r="D267" s="300" t="str">
        <f t="shared" si="76"/>
        <v/>
      </c>
      <c r="E267" s="301"/>
      <c r="F267" s="302">
        <f t="shared" si="77"/>
        <v>0</v>
      </c>
      <c r="G267" s="305">
        <f t="shared" si="79"/>
        <v>0</v>
      </c>
    </row>
    <row r="268" spans="1:141" s="306" customFormat="1" ht="24" customHeight="1" x14ac:dyDescent="0.2">
      <c r="A268" s="297" t="str">
        <f t="shared" si="75"/>
        <v/>
      </c>
      <c r="B268" s="298" t="str">
        <f t="shared" si="78"/>
        <v/>
      </c>
      <c r="C268" s="299"/>
      <c r="D268" s="300" t="str">
        <f t="shared" si="76"/>
        <v/>
      </c>
      <c r="E268" s="301"/>
      <c r="F268" s="302">
        <f t="shared" si="77"/>
        <v>0</v>
      </c>
      <c r="G268" s="305">
        <f t="shared" si="79"/>
        <v>0</v>
      </c>
    </row>
    <row r="269" spans="1:141" s="306" customFormat="1" ht="24" customHeight="1" x14ac:dyDescent="0.2">
      <c r="A269" s="297" t="str">
        <f t="shared" si="75"/>
        <v/>
      </c>
      <c r="B269" s="298" t="str">
        <f t="shared" si="78"/>
        <v/>
      </c>
      <c r="C269" s="299"/>
      <c r="D269" s="300" t="str">
        <f t="shared" si="76"/>
        <v/>
      </c>
      <c r="E269" s="301"/>
      <c r="F269" s="302">
        <f t="shared" si="77"/>
        <v>0</v>
      </c>
      <c r="G269" s="305">
        <f t="shared" si="79"/>
        <v>0</v>
      </c>
    </row>
    <row r="270" spans="1:141" s="306" customFormat="1" ht="24" customHeight="1" x14ac:dyDescent="0.2">
      <c r="A270" s="297" t="str">
        <f t="shared" si="75"/>
        <v/>
      </c>
      <c r="B270" s="298" t="str">
        <f t="shared" si="78"/>
        <v/>
      </c>
      <c r="C270" s="299"/>
      <c r="D270" s="300" t="str">
        <f t="shared" si="76"/>
        <v/>
      </c>
      <c r="E270" s="301"/>
      <c r="F270" s="302">
        <f t="shared" si="77"/>
        <v>0</v>
      </c>
      <c r="G270" s="305">
        <f t="shared" si="79"/>
        <v>0</v>
      </c>
    </row>
    <row r="271" spans="1:141" s="306" customFormat="1" ht="24" customHeight="1" x14ac:dyDescent="0.2">
      <c r="A271" s="297" t="str">
        <f t="shared" si="75"/>
        <v/>
      </c>
      <c r="B271" s="298" t="str">
        <f t="shared" si="78"/>
        <v/>
      </c>
      <c r="C271" s="299"/>
      <c r="D271" s="300" t="str">
        <f t="shared" si="76"/>
        <v/>
      </c>
      <c r="E271" s="301"/>
      <c r="F271" s="302">
        <f t="shared" si="77"/>
        <v>0</v>
      </c>
      <c r="G271" s="305">
        <f t="shared" si="79"/>
        <v>0</v>
      </c>
    </row>
    <row r="272" spans="1:141" s="306" customFormat="1" ht="24" customHeight="1" x14ac:dyDescent="0.2">
      <c r="A272" s="297" t="str">
        <f t="shared" si="75"/>
        <v/>
      </c>
      <c r="B272" s="298" t="str">
        <f t="shared" si="78"/>
        <v/>
      </c>
      <c r="C272" s="299"/>
      <c r="D272" s="300" t="str">
        <f t="shared" si="76"/>
        <v/>
      </c>
      <c r="E272" s="301"/>
      <c r="F272" s="302">
        <f t="shared" si="77"/>
        <v>0</v>
      </c>
      <c r="G272" s="305">
        <f t="shared" si="79"/>
        <v>0</v>
      </c>
    </row>
    <row r="273" spans="1:7" s="306" customFormat="1" ht="24" customHeight="1" x14ac:dyDescent="0.2">
      <c r="A273" s="297" t="str">
        <f t="shared" si="75"/>
        <v/>
      </c>
      <c r="B273" s="298" t="str">
        <f t="shared" si="78"/>
        <v/>
      </c>
      <c r="C273" s="299"/>
      <c r="D273" s="300" t="str">
        <f t="shared" si="76"/>
        <v/>
      </c>
      <c r="E273" s="301"/>
      <c r="F273" s="302">
        <f t="shared" si="77"/>
        <v>0</v>
      </c>
      <c r="G273" s="305">
        <f t="shared" si="79"/>
        <v>0</v>
      </c>
    </row>
    <row r="274" spans="1:7" s="306" customFormat="1" ht="24" customHeight="1" x14ac:dyDescent="0.2">
      <c r="A274" s="297" t="str">
        <f t="shared" si="75"/>
        <v/>
      </c>
      <c r="B274" s="298" t="str">
        <f t="shared" si="78"/>
        <v/>
      </c>
      <c r="C274" s="299"/>
      <c r="D274" s="300" t="str">
        <f t="shared" si="76"/>
        <v/>
      </c>
      <c r="E274" s="301"/>
      <c r="F274" s="302">
        <f t="shared" si="77"/>
        <v>0</v>
      </c>
      <c r="G274" s="305">
        <f t="shared" si="79"/>
        <v>0</v>
      </c>
    </row>
    <row r="275" spans="1:7" s="306" customFormat="1" ht="24" customHeight="1" x14ac:dyDescent="0.2">
      <c r="A275" s="297" t="str">
        <f t="shared" si="75"/>
        <v/>
      </c>
      <c r="B275" s="298" t="str">
        <f t="shared" si="78"/>
        <v/>
      </c>
      <c r="C275" s="299"/>
      <c r="D275" s="300" t="str">
        <f t="shared" si="76"/>
        <v/>
      </c>
      <c r="E275" s="301"/>
      <c r="F275" s="303">
        <f t="shared" si="77"/>
        <v>0</v>
      </c>
      <c r="G275" s="305">
        <f t="shared" si="79"/>
        <v>0</v>
      </c>
    </row>
    <row r="276" spans="1:7" ht="24" customHeight="1" x14ac:dyDescent="0.2">
      <c r="A276" s="158"/>
      <c r="D276" s="145"/>
      <c r="E276" s="146"/>
      <c r="F276" s="218" t="s">
        <v>33</v>
      </c>
      <c r="G276" s="159">
        <f>SUBTOTAL(9,G262:G275)</f>
        <v>0</v>
      </c>
    </row>
    <row r="277" spans="1:7" ht="24" customHeight="1" x14ac:dyDescent="0.2">
      <c r="A277" s="158"/>
      <c r="C277" s="160" t="s">
        <v>729</v>
      </c>
      <c r="D277" s="145"/>
      <c r="E277" s="146"/>
      <c r="G277" s="161"/>
    </row>
    <row r="278" spans="1:7" s="306" customFormat="1" ht="24" customHeight="1" x14ac:dyDescent="0.2">
      <c r="A278" s="297" t="str">
        <f t="shared" ref="A278:A285" si="80">IFERROR(VLOOKUP(C278,Tabla_Insumos,4,FALSE),"")</f>
        <v/>
      </c>
      <c r="B278" s="298" t="str">
        <f t="shared" ref="B278:B285" si="81">IFERROR(VLOOKUP(C278,Tabla_Insumos,5,FALSE),"")</f>
        <v/>
      </c>
      <c r="C278" s="299"/>
      <c r="D278" s="300" t="str">
        <f t="shared" ref="D278:D285" si="82">IFERROR(VLOOKUP(C278,Tabla_Insumos,2,FALSE),"")</f>
        <v/>
      </c>
      <c r="E278" s="301"/>
      <c r="F278" s="304">
        <f t="shared" ref="F278:F285" si="83">IFERROR(VLOOKUP(C278,Tabla_Insumos,3,FALSE),0)</f>
        <v>0</v>
      </c>
      <c r="G278" s="305">
        <f>ROUND(E278*F278,2)</f>
        <v>0</v>
      </c>
    </row>
    <row r="279" spans="1:7" s="306" customFormat="1" ht="24" customHeight="1" x14ac:dyDescent="0.2">
      <c r="A279" s="297" t="str">
        <f t="shared" si="80"/>
        <v/>
      </c>
      <c r="B279" s="298" t="str">
        <f t="shared" si="81"/>
        <v/>
      </c>
      <c r="C279" s="299"/>
      <c r="D279" s="300" t="str">
        <f t="shared" si="82"/>
        <v/>
      </c>
      <c r="E279" s="301"/>
      <c r="F279" s="304">
        <f t="shared" si="83"/>
        <v>0</v>
      </c>
      <c r="G279" s="305">
        <f>ROUND(E279*F279,2)</f>
        <v>0</v>
      </c>
    </row>
    <row r="280" spans="1:7" s="306" customFormat="1" ht="24" customHeight="1" x14ac:dyDescent="0.2">
      <c r="A280" s="297" t="str">
        <f t="shared" si="80"/>
        <v/>
      </c>
      <c r="B280" s="298" t="str">
        <f t="shared" si="81"/>
        <v/>
      </c>
      <c r="C280" s="299"/>
      <c r="D280" s="300" t="str">
        <f t="shared" si="82"/>
        <v/>
      </c>
      <c r="E280" s="301"/>
      <c r="F280" s="304">
        <f t="shared" si="83"/>
        <v>0</v>
      </c>
      <c r="G280" s="305">
        <f t="shared" ref="G280:G285" si="84">ROUND(E280*F280,2)</f>
        <v>0</v>
      </c>
    </row>
    <row r="281" spans="1:7" s="306" customFormat="1" ht="24" customHeight="1" x14ac:dyDescent="0.2">
      <c r="A281" s="297" t="str">
        <f t="shared" si="80"/>
        <v/>
      </c>
      <c r="B281" s="298" t="str">
        <f t="shared" si="81"/>
        <v/>
      </c>
      <c r="C281" s="299"/>
      <c r="D281" s="300" t="str">
        <f t="shared" si="82"/>
        <v/>
      </c>
      <c r="E281" s="301"/>
      <c r="F281" s="304">
        <f t="shared" si="83"/>
        <v>0</v>
      </c>
      <c r="G281" s="305">
        <f t="shared" si="84"/>
        <v>0</v>
      </c>
    </row>
    <row r="282" spans="1:7" s="306" customFormat="1" ht="24" customHeight="1" x14ac:dyDescent="0.2">
      <c r="A282" s="297" t="str">
        <f t="shared" si="80"/>
        <v/>
      </c>
      <c r="B282" s="298" t="str">
        <f t="shared" si="81"/>
        <v/>
      </c>
      <c r="C282" s="299"/>
      <c r="D282" s="300" t="str">
        <f t="shared" si="82"/>
        <v/>
      </c>
      <c r="E282" s="301"/>
      <c r="F282" s="302">
        <f t="shared" si="83"/>
        <v>0</v>
      </c>
      <c r="G282" s="305">
        <f t="shared" si="84"/>
        <v>0</v>
      </c>
    </row>
    <row r="283" spans="1:7" s="306" customFormat="1" ht="24" customHeight="1" x14ac:dyDescent="0.2">
      <c r="A283" s="297" t="str">
        <f t="shared" si="80"/>
        <v/>
      </c>
      <c r="B283" s="298" t="str">
        <f t="shared" si="81"/>
        <v/>
      </c>
      <c r="C283" s="299"/>
      <c r="D283" s="300" t="str">
        <f t="shared" si="82"/>
        <v/>
      </c>
      <c r="E283" s="301"/>
      <c r="F283" s="302">
        <f t="shared" si="83"/>
        <v>0</v>
      </c>
      <c r="G283" s="305">
        <f t="shared" si="84"/>
        <v>0</v>
      </c>
    </row>
    <row r="284" spans="1:7" s="306" customFormat="1" ht="24" customHeight="1" x14ac:dyDescent="0.2">
      <c r="A284" s="297" t="str">
        <f t="shared" si="80"/>
        <v/>
      </c>
      <c r="B284" s="298" t="str">
        <f t="shared" si="81"/>
        <v/>
      </c>
      <c r="C284" s="299"/>
      <c r="D284" s="300" t="str">
        <f t="shared" si="82"/>
        <v/>
      </c>
      <c r="E284" s="301"/>
      <c r="F284" s="302">
        <f t="shared" si="83"/>
        <v>0</v>
      </c>
      <c r="G284" s="305">
        <f t="shared" si="84"/>
        <v>0</v>
      </c>
    </row>
    <row r="285" spans="1:7" s="306" customFormat="1" ht="24" customHeight="1" x14ac:dyDescent="0.2">
      <c r="A285" s="297" t="str">
        <f t="shared" si="80"/>
        <v/>
      </c>
      <c r="B285" s="298" t="str">
        <f t="shared" si="81"/>
        <v/>
      </c>
      <c r="C285" s="299"/>
      <c r="D285" s="300" t="str">
        <f t="shared" si="82"/>
        <v/>
      </c>
      <c r="E285" s="301"/>
      <c r="F285" s="302">
        <f t="shared" si="83"/>
        <v>0</v>
      </c>
      <c r="G285" s="305">
        <f t="shared" si="84"/>
        <v>0</v>
      </c>
    </row>
    <row r="286" spans="1:7" ht="24" customHeight="1" x14ac:dyDescent="0.2">
      <c r="A286" s="158"/>
      <c r="D286" s="145"/>
      <c r="E286" s="146"/>
      <c r="F286" s="218" t="s">
        <v>34</v>
      </c>
      <c r="G286" s="159">
        <f>SUBTOTAL(9,G278:G285)</f>
        <v>0</v>
      </c>
    </row>
    <row r="287" spans="1:7" ht="24" customHeight="1" x14ac:dyDescent="0.2">
      <c r="A287" s="158"/>
      <c r="C287" s="160" t="s">
        <v>730</v>
      </c>
      <c r="D287" s="145"/>
      <c r="E287" s="146"/>
      <c r="G287" s="161"/>
    </row>
    <row r="288" spans="1:7" s="306" customFormat="1" ht="24" customHeight="1" x14ac:dyDescent="0.2">
      <c r="A288" s="297" t="str">
        <f t="shared" ref="A288:A296" si="85">IFERROR(VLOOKUP(C288,Tabla_Insumos,4,FALSE),"")</f>
        <v/>
      </c>
      <c r="B288" s="298" t="str">
        <f t="shared" ref="B288:B296" si="86">IFERROR(VLOOKUP(C288,Tabla_Insumos,5,FALSE),"")</f>
        <v/>
      </c>
      <c r="C288" s="299"/>
      <c r="D288" s="300" t="str">
        <f t="shared" ref="D288:D296" si="87">IFERROR(VLOOKUP(C288,Tabla_Insumos,2,FALSE),"")</f>
        <v/>
      </c>
      <c r="E288" s="301"/>
      <c r="F288" s="302">
        <f t="shared" ref="F288:F296" si="88">IFERROR(VLOOKUP(C288,Tabla_Insumos,3,FALSE),0)</f>
        <v>0</v>
      </c>
      <c r="G288" s="305">
        <f t="shared" ref="G288:G296" si="89">ROUND(E288*F288,2)</f>
        <v>0</v>
      </c>
    </row>
    <row r="289" spans="1:8" s="306" customFormat="1" ht="24" customHeight="1" x14ac:dyDescent="0.2">
      <c r="A289" s="297" t="str">
        <f t="shared" si="85"/>
        <v/>
      </c>
      <c r="B289" s="298" t="str">
        <f t="shared" si="86"/>
        <v/>
      </c>
      <c r="C289" s="299"/>
      <c r="D289" s="300" t="str">
        <f t="shared" si="87"/>
        <v/>
      </c>
      <c r="E289" s="301"/>
      <c r="F289" s="302">
        <f t="shared" si="88"/>
        <v>0</v>
      </c>
      <c r="G289" s="305">
        <f t="shared" si="89"/>
        <v>0</v>
      </c>
    </row>
    <row r="290" spans="1:8" s="306" customFormat="1" ht="24" customHeight="1" x14ac:dyDescent="0.2">
      <c r="A290" s="297" t="str">
        <f t="shared" si="85"/>
        <v/>
      </c>
      <c r="B290" s="298" t="str">
        <f t="shared" si="86"/>
        <v/>
      </c>
      <c r="C290" s="299"/>
      <c r="D290" s="300" t="str">
        <f t="shared" si="87"/>
        <v/>
      </c>
      <c r="E290" s="301"/>
      <c r="F290" s="302">
        <f t="shared" si="88"/>
        <v>0</v>
      </c>
      <c r="G290" s="305">
        <f t="shared" si="89"/>
        <v>0</v>
      </c>
    </row>
    <row r="291" spans="1:8" s="306" customFormat="1" ht="24" customHeight="1" x14ac:dyDescent="0.2">
      <c r="A291" s="297" t="str">
        <f t="shared" si="85"/>
        <v/>
      </c>
      <c r="B291" s="298" t="str">
        <f t="shared" si="86"/>
        <v/>
      </c>
      <c r="C291" s="299"/>
      <c r="D291" s="300" t="str">
        <f t="shared" si="87"/>
        <v/>
      </c>
      <c r="E291" s="301"/>
      <c r="F291" s="302">
        <f t="shared" si="88"/>
        <v>0</v>
      </c>
      <c r="G291" s="305">
        <f t="shared" si="89"/>
        <v>0</v>
      </c>
    </row>
    <row r="292" spans="1:8" s="306" customFormat="1" ht="24" customHeight="1" x14ac:dyDescent="0.2">
      <c r="A292" s="297" t="str">
        <f t="shared" si="85"/>
        <v/>
      </c>
      <c r="B292" s="298" t="str">
        <f t="shared" si="86"/>
        <v/>
      </c>
      <c r="C292" s="299"/>
      <c r="D292" s="300" t="str">
        <f t="shared" si="87"/>
        <v/>
      </c>
      <c r="E292" s="301"/>
      <c r="F292" s="302">
        <f t="shared" si="88"/>
        <v>0</v>
      </c>
      <c r="G292" s="305">
        <f t="shared" si="89"/>
        <v>0</v>
      </c>
    </row>
    <row r="293" spans="1:8" s="306" customFormat="1" ht="24" customHeight="1" x14ac:dyDescent="0.2">
      <c r="A293" s="297" t="str">
        <f t="shared" si="85"/>
        <v/>
      </c>
      <c r="B293" s="298" t="str">
        <f t="shared" si="86"/>
        <v/>
      </c>
      <c r="C293" s="299"/>
      <c r="D293" s="300" t="str">
        <f t="shared" si="87"/>
        <v/>
      </c>
      <c r="E293" s="301"/>
      <c r="F293" s="302">
        <f t="shared" si="88"/>
        <v>0</v>
      </c>
      <c r="G293" s="305">
        <f t="shared" si="89"/>
        <v>0</v>
      </c>
    </row>
    <row r="294" spans="1:8" s="306" customFormat="1" ht="24" customHeight="1" x14ac:dyDescent="0.2">
      <c r="A294" s="297" t="str">
        <f t="shared" si="85"/>
        <v/>
      </c>
      <c r="B294" s="298" t="str">
        <f t="shared" si="86"/>
        <v/>
      </c>
      <c r="C294" s="299"/>
      <c r="D294" s="300" t="str">
        <f t="shared" si="87"/>
        <v/>
      </c>
      <c r="E294" s="301"/>
      <c r="F294" s="302">
        <f t="shared" si="88"/>
        <v>0</v>
      </c>
      <c r="G294" s="305">
        <f t="shared" si="89"/>
        <v>0</v>
      </c>
    </row>
    <row r="295" spans="1:8" s="306" customFormat="1" ht="24" customHeight="1" x14ac:dyDescent="0.2">
      <c r="A295" s="297" t="str">
        <f t="shared" si="85"/>
        <v/>
      </c>
      <c r="B295" s="298" t="str">
        <f t="shared" si="86"/>
        <v/>
      </c>
      <c r="C295" s="299"/>
      <c r="D295" s="300" t="str">
        <f t="shared" si="87"/>
        <v/>
      </c>
      <c r="E295" s="301"/>
      <c r="F295" s="302">
        <f t="shared" si="88"/>
        <v>0</v>
      </c>
      <c r="G295" s="305">
        <f t="shared" si="89"/>
        <v>0</v>
      </c>
    </row>
    <row r="296" spans="1:8" s="306" customFormat="1" ht="24" customHeight="1" x14ac:dyDescent="0.2">
      <c r="A296" s="297" t="str">
        <f t="shared" si="85"/>
        <v/>
      </c>
      <c r="B296" s="298" t="str">
        <f t="shared" si="86"/>
        <v/>
      </c>
      <c r="C296" s="299"/>
      <c r="D296" s="300" t="str">
        <f t="shared" si="87"/>
        <v/>
      </c>
      <c r="E296" s="301"/>
      <c r="F296" s="302">
        <f t="shared" si="88"/>
        <v>0</v>
      </c>
      <c r="G296" s="305">
        <f t="shared" si="89"/>
        <v>0</v>
      </c>
    </row>
    <row r="297" spans="1:8" ht="24" customHeight="1" x14ac:dyDescent="0.2">
      <c r="A297" s="162"/>
      <c r="B297" s="145"/>
      <c r="D297" s="145"/>
      <c r="E297" s="146"/>
      <c r="F297" s="218" t="s">
        <v>35</v>
      </c>
      <c r="G297" s="159">
        <f>SUBTOTAL(9,G288:G296)</f>
        <v>0</v>
      </c>
    </row>
    <row r="298" spans="1:8" ht="24" customHeight="1" thickBot="1" x14ac:dyDescent="0.25">
      <c r="A298" s="163"/>
      <c r="B298" s="164"/>
      <c r="C298" s="165"/>
      <c r="D298" s="164"/>
      <c r="E298" s="166"/>
      <c r="F298" s="167"/>
      <c r="G298" s="168"/>
    </row>
    <row r="299" spans="1:8" ht="24" customHeight="1" thickBot="1" x14ac:dyDescent="0.25">
      <c r="A299" s="169" t="str">
        <f>B257</f>
        <v>2.3</v>
      </c>
      <c r="B299" s="170" t="str">
        <f>C257</f>
        <v xml:space="preserve">Provision y Colocación de Caño PE p/red de media presion 90 mm diam. </v>
      </c>
      <c r="C299" s="171"/>
      <c r="D299" s="171" t="s">
        <v>36</v>
      </c>
      <c r="E299" s="172"/>
      <c r="F299" s="173" t="s">
        <v>37</v>
      </c>
      <c r="G299" s="174">
        <f>SUBTOTAL(9,G262:G298)</f>
        <v>0</v>
      </c>
    </row>
    <row r="300" spans="1:8" ht="24" customHeight="1" thickTop="1" thickBot="1" x14ac:dyDescent="0.25"/>
    <row r="301" spans="1:8" ht="24" customHeight="1" thickTop="1" x14ac:dyDescent="0.2">
      <c r="A301" s="203" t="s">
        <v>39</v>
      </c>
      <c r="B301" s="204"/>
      <c r="C301" s="204"/>
      <c r="D301" s="204"/>
      <c r="E301" s="204"/>
      <c r="F301" s="204"/>
      <c r="G301" s="205"/>
      <c r="H301" s="135">
        <f>COUNTIF($A$1:A307,"ANALISIS DE PRECIOS")</f>
        <v>7</v>
      </c>
    </row>
    <row r="302" spans="1:8" ht="24" customHeight="1" x14ac:dyDescent="0.2">
      <c r="A302" s="136" t="s">
        <v>726</v>
      </c>
      <c r="B302" s="137" t="str">
        <f>Comitente</f>
        <v>DIRECCIÓN PROVINCIAL RED DE GAS</v>
      </c>
      <c r="C302" s="132"/>
      <c r="D302" s="138"/>
      <c r="E302" s="138"/>
      <c r="F302" s="139"/>
      <c r="G302" s="140"/>
    </row>
    <row r="303" spans="1:8" ht="24" customHeight="1" x14ac:dyDescent="0.2">
      <c r="A303" s="136" t="s">
        <v>727</v>
      </c>
      <c r="B303" s="137">
        <f>Contratista</f>
        <v>0</v>
      </c>
      <c r="C303" s="133"/>
      <c r="D303" s="133"/>
      <c r="E303" s="133"/>
      <c r="F303" s="141"/>
      <c r="G303" s="142"/>
    </row>
    <row r="304" spans="1:8" ht="24" customHeight="1" x14ac:dyDescent="0.2">
      <c r="A304" s="136" t="s">
        <v>26</v>
      </c>
      <c r="B304" s="137" t="str">
        <f>Obra</f>
        <v>RED DE MEDIA PRESIÓN Barrio Conjunto 1, 2, 3 y 4</v>
      </c>
      <c r="C304" s="133"/>
      <c r="D304" s="133"/>
      <c r="E304" s="133"/>
      <c r="F304" s="141" t="s">
        <v>40</v>
      </c>
      <c r="G304" s="143">
        <f>Fecha_Base</f>
        <v>0</v>
      </c>
    </row>
    <row r="305" spans="1:141" ht="24" customHeight="1" x14ac:dyDescent="0.2">
      <c r="A305" s="144" t="s">
        <v>725</v>
      </c>
      <c r="B305" s="134" t="str">
        <f>Ubicación</f>
        <v>Departamento Rivadavia</v>
      </c>
      <c r="C305" s="134"/>
      <c r="D305" s="145"/>
      <c r="E305" s="146"/>
      <c r="G305" s="148"/>
    </row>
    <row r="306" spans="1:141" ht="24" customHeight="1" x14ac:dyDescent="0.2">
      <c r="A306" s="144" t="s">
        <v>41</v>
      </c>
      <c r="B306" s="21">
        <f>IFERROR(VALUE(LEFT(B307,FIND(".",B307)-1)),"")</f>
        <v>2</v>
      </c>
      <c r="C306" s="135" t="str">
        <f>IFERROR(VLOOKUP(B306,Tabla_CyP,2,FALSE),"")</f>
        <v>CAÑERÍAS</v>
      </c>
      <c r="E306" s="146"/>
      <c r="G306" s="148"/>
    </row>
    <row r="307" spans="1:141" ht="24" customHeight="1" x14ac:dyDescent="0.2">
      <c r="A307" s="144" t="s">
        <v>27</v>
      </c>
      <c r="B307" s="149" t="s">
        <v>1399</v>
      </c>
      <c r="C307" s="135" t="str">
        <f>IFERROR(VLOOKUP(B307,Tabla_CyP,2,FALSE),"")</f>
        <v/>
      </c>
      <c r="D307" s="145"/>
      <c r="E307" s="146"/>
      <c r="F307" s="141" t="s">
        <v>28</v>
      </c>
      <c r="G307" s="150" t="str">
        <f>IFERROR(VLOOKUP(B307,Tabla_CyP,4,FALSE),"")</f>
        <v/>
      </c>
    </row>
    <row r="308" spans="1:141" ht="24" customHeight="1" x14ac:dyDescent="0.2">
      <c r="A308" s="144"/>
      <c r="B308" s="134"/>
      <c r="D308" s="145"/>
      <c r="E308" s="146"/>
      <c r="G308" s="148"/>
    </row>
    <row r="309" spans="1:141" ht="24" customHeight="1" x14ac:dyDescent="0.2">
      <c r="A309" s="385" t="s">
        <v>588</v>
      </c>
      <c r="B309" s="386"/>
      <c r="C309" s="387" t="s">
        <v>0</v>
      </c>
      <c r="D309" s="387" t="s">
        <v>29</v>
      </c>
      <c r="E309" s="389" t="s">
        <v>30</v>
      </c>
      <c r="F309" s="391" t="s">
        <v>31</v>
      </c>
      <c r="G309" s="393" t="s">
        <v>32</v>
      </c>
    </row>
    <row r="310" spans="1:141" s="145" customFormat="1" ht="24" customHeight="1" x14ac:dyDescent="0.2">
      <c r="A310" s="151" t="s">
        <v>589</v>
      </c>
      <c r="B310" s="152" t="s">
        <v>590</v>
      </c>
      <c r="C310" s="388"/>
      <c r="D310" s="388"/>
      <c r="E310" s="390"/>
      <c r="F310" s="392"/>
      <c r="G310" s="394"/>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c r="AJ310" s="307"/>
      <c r="AK310" s="307"/>
      <c r="AL310" s="307"/>
      <c r="AM310" s="307"/>
      <c r="AN310" s="307"/>
      <c r="AO310" s="307"/>
      <c r="AP310" s="307"/>
      <c r="AQ310" s="307"/>
      <c r="AR310" s="307"/>
      <c r="AS310" s="307"/>
      <c r="AT310" s="307"/>
      <c r="AU310" s="307"/>
      <c r="AV310" s="307"/>
      <c r="AW310" s="307"/>
      <c r="AX310" s="307"/>
      <c r="AY310" s="307"/>
      <c r="AZ310" s="307"/>
      <c r="BA310" s="307"/>
      <c r="BB310" s="307"/>
      <c r="BC310" s="307"/>
      <c r="BD310" s="307"/>
      <c r="BE310" s="307"/>
      <c r="BF310" s="307"/>
      <c r="BG310" s="307"/>
      <c r="BH310" s="307"/>
      <c r="BI310" s="307"/>
      <c r="BJ310" s="307"/>
      <c r="BK310" s="307"/>
      <c r="BL310" s="307"/>
      <c r="BM310" s="307"/>
      <c r="BN310" s="307"/>
      <c r="BO310" s="307"/>
      <c r="BP310" s="307"/>
      <c r="BQ310" s="307"/>
      <c r="BR310" s="307"/>
      <c r="BS310" s="307"/>
      <c r="BT310" s="307"/>
      <c r="BU310" s="307"/>
      <c r="BV310" s="307"/>
      <c r="BW310" s="307"/>
      <c r="BX310" s="307"/>
      <c r="BY310" s="307"/>
      <c r="BZ310" s="307"/>
      <c r="CA310" s="307"/>
      <c r="CB310" s="307"/>
      <c r="CC310" s="307"/>
      <c r="CD310" s="307"/>
      <c r="CE310" s="307"/>
      <c r="CF310" s="307"/>
      <c r="CG310" s="307"/>
      <c r="CH310" s="307"/>
      <c r="CI310" s="307"/>
      <c r="CJ310" s="307"/>
      <c r="CK310" s="307"/>
      <c r="CL310" s="307"/>
      <c r="CM310" s="307"/>
      <c r="CN310" s="307"/>
      <c r="CO310" s="307"/>
      <c r="CP310" s="307"/>
      <c r="CQ310" s="307"/>
      <c r="CR310" s="307"/>
      <c r="CS310" s="307"/>
      <c r="CT310" s="307"/>
      <c r="CU310" s="307"/>
      <c r="CV310" s="307"/>
      <c r="CW310" s="307"/>
      <c r="CX310" s="307"/>
      <c r="CY310" s="307"/>
      <c r="CZ310" s="307"/>
      <c r="DA310" s="307"/>
      <c r="DB310" s="307"/>
      <c r="DC310" s="307"/>
      <c r="DD310" s="307"/>
      <c r="DE310" s="307"/>
      <c r="DF310" s="307"/>
      <c r="DG310" s="307"/>
      <c r="DH310" s="307"/>
      <c r="DI310" s="307"/>
      <c r="DJ310" s="307"/>
      <c r="DK310" s="307"/>
      <c r="DL310" s="307"/>
      <c r="DM310" s="307"/>
      <c r="DN310" s="307"/>
      <c r="DO310" s="307"/>
      <c r="DP310" s="307"/>
      <c r="DQ310" s="307"/>
      <c r="DR310" s="307"/>
      <c r="DS310" s="307"/>
      <c r="DT310" s="307"/>
      <c r="DU310" s="307"/>
      <c r="DV310" s="307"/>
      <c r="DW310" s="307"/>
      <c r="DX310" s="307"/>
      <c r="DY310" s="307"/>
      <c r="DZ310" s="307"/>
      <c r="EA310" s="307"/>
      <c r="EB310" s="307"/>
      <c r="EC310" s="307"/>
      <c r="ED310" s="307"/>
      <c r="EE310" s="307"/>
      <c r="EF310" s="307"/>
      <c r="EG310" s="307"/>
      <c r="EH310" s="307"/>
      <c r="EI310" s="307"/>
      <c r="EJ310" s="307"/>
      <c r="EK310" s="307"/>
    </row>
    <row r="311" spans="1:141" ht="24" customHeight="1" x14ac:dyDescent="0.2">
      <c r="A311" s="217"/>
      <c r="B311" s="153"/>
      <c r="C311" s="215" t="s">
        <v>728</v>
      </c>
      <c r="D311" s="154"/>
      <c r="E311" s="155"/>
      <c r="F311" s="156"/>
      <c r="G311" s="157"/>
    </row>
    <row r="312" spans="1:141" s="306" customFormat="1" ht="24" customHeight="1" x14ac:dyDescent="0.2">
      <c r="A312" s="297" t="str">
        <f t="shared" ref="A312:A325" si="90">IFERROR(VLOOKUP(C312,Tabla_Insumos,4,FALSE),"")</f>
        <v/>
      </c>
      <c r="B312" s="298" t="str">
        <f>IFERROR(VLOOKUP(C312,Tabla_Insumos,5,FALSE),"")</f>
        <v/>
      </c>
      <c r="C312" s="299"/>
      <c r="D312" s="300" t="str">
        <f t="shared" ref="D312:D325" si="91">IFERROR(VLOOKUP(C312,Tabla_Insumos,2,FALSE),"")</f>
        <v/>
      </c>
      <c r="E312" s="301"/>
      <c r="F312" s="302">
        <f t="shared" ref="F312:F325" si="92">IFERROR(VLOOKUP(C312,Tabla_Insumos,3,FALSE),0)</f>
        <v>0</v>
      </c>
      <c r="G312" s="305">
        <f>ROUND(E312*F312,2)</f>
        <v>0</v>
      </c>
    </row>
    <row r="313" spans="1:141" s="306" customFormat="1" ht="24" customHeight="1" x14ac:dyDescent="0.2">
      <c r="A313" s="297" t="str">
        <f t="shared" si="90"/>
        <v/>
      </c>
      <c r="B313" s="298" t="str">
        <f t="shared" ref="B313:B325" si="93">IFERROR(VLOOKUP(C313,Tabla_Insumos,5,FALSE),"")</f>
        <v/>
      </c>
      <c r="C313" s="299"/>
      <c r="D313" s="300" t="str">
        <f t="shared" si="91"/>
        <v/>
      </c>
      <c r="E313" s="301"/>
      <c r="F313" s="302">
        <f t="shared" si="92"/>
        <v>0</v>
      </c>
      <c r="G313" s="305">
        <f t="shared" ref="G313:G325" si="94">ROUND(E313*F313,2)</f>
        <v>0</v>
      </c>
    </row>
    <row r="314" spans="1:141" s="306" customFormat="1" ht="24" customHeight="1" x14ac:dyDescent="0.2">
      <c r="A314" s="297" t="str">
        <f t="shared" si="90"/>
        <v/>
      </c>
      <c r="B314" s="298" t="str">
        <f t="shared" si="93"/>
        <v/>
      </c>
      <c r="C314" s="299"/>
      <c r="D314" s="300" t="str">
        <f t="shared" si="91"/>
        <v/>
      </c>
      <c r="E314" s="301"/>
      <c r="F314" s="302">
        <f t="shared" si="92"/>
        <v>0</v>
      </c>
      <c r="G314" s="305">
        <f t="shared" si="94"/>
        <v>0</v>
      </c>
    </row>
    <row r="315" spans="1:141" s="306" customFormat="1" ht="24" customHeight="1" x14ac:dyDescent="0.2">
      <c r="A315" s="297" t="str">
        <f t="shared" si="90"/>
        <v/>
      </c>
      <c r="B315" s="298" t="str">
        <f t="shared" si="93"/>
        <v/>
      </c>
      <c r="C315" s="299"/>
      <c r="D315" s="300" t="str">
        <f t="shared" si="91"/>
        <v/>
      </c>
      <c r="E315" s="301"/>
      <c r="F315" s="302">
        <f t="shared" si="92"/>
        <v>0</v>
      </c>
      <c r="G315" s="305">
        <f t="shared" si="94"/>
        <v>0</v>
      </c>
    </row>
    <row r="316" spans="1:141" s="306" customFormat="1" ht="24" customHeight="1" x14ac:dyDescent="0.2">
      <c r="A316" s="297" t="str">
        <f t="shared" si="90"/>
        <v/>
      </c>
      <c r="B316" s="298" t="str">
        <f t="shared" si="93"/>
        <v/>
      </c>
      <c r="C316" s="299"/>
      <c r="D316" s="300" t="str">
        <f t="shared" si="91"/>
        <v/>
      </c>
      <c r="E316" s="301"/>
      <c r="F316" s="302">
        <f t="shared" si="92"/>
        <v>0</v>
      </c>
      <c r="G316" s="305">
        <f t="shared" si="94"/>
        <v>0</v>
      </c>
    </row>
    <row r="317" spans="1:141" s="306" customFormat="1" ht="24" customHeight="1" x14ac:dyDescent="0.2">
      <c r="A317" s="297" t="str">
        <f t="shared" si="90"/>
        <v/>
      </c>
      <c r="B317" s="298" t="str">
        <f t="shared" si="93"/>
        <v/>
      </c>
      <c r="C317" s="299"/>
      <c r="D317" s="300" t="str">
        <f t="shared" si="91"/>
        <v/>
      </c>
      <c r="E317" s="301"/>
      <c r="F317" s="302">
        <f t="shared" si="92"/>
        <v>0</v>
      </c>
      <c r="G317" s="305">
        <f t="shared" si="94"/>
        <v>0</v>
      </c>
    </row>
    <row r="318" spans="1:141" s="306" customFormat="1" ht="24" customHeight="1" x14ac:dyDescent="0.2">
      <c r="A318" s="297" t="str">
        <f t="shared" si="90"/>
        <v/>
      </c>
      <c r="B318" s="298" t="str">
        <f t="shared" si="93"/>
        <v/>
      </c>
      <c r="C318" s="299"/>
      <c r="D318" s="300" t="str">
        <f t="shared" si="91"/>
        <v/>
      </c>
      <c r="E318" s="301"/>
      <c r="F318" s="302">
        <f t="shared" si="92"/>
        <v>0</v>
      </c>
      <c r="G318" s="305">
        <f t="shared" si="94"/>
        <v>0</v>
      </c>
    </row>
    <row r="319" spans="1:141" s="306" customFormat="1" ht="24" customHeight="1" x14ac:dyDescent="0.2">
      <c r="A319" s="297" t="str">
        <f t="shared" si="90"/>
        <v/>
      </c>
      <c r="B319" s="298" t="str">
        <f t="shared" si="93"/>
        <v/>
      </c>
      <c r="C319" s="299"/>
      <c r="D319" s="300" t="str">
        <f t="shared" si="91"/>
        <v/>
      </c>
      <c r="E319" s="301"/>
      <c r="F319" s="302">
        <f t="shared" si="92"/>
        <v>0</v>
      </c>
      <c r="G319" s="305">
        <f t="shared" si="94"/>
        <v>0</v>
      </c>
    </row>
    <row r="320" spans="1:141" s="306" customFormat="1" ht="24" customHeight="1" x14ac:dyDescent="0.2">
      <c r="A320" s="297" t="str">
        <f t="shared" si="90"/>
        <v/>
      </c>
      <c r="B320" s="298" t="str">
        <f t="shared" si="93"/>
        <v/>
      </c>
      <c r="C320" s="299"/>
      <c r="D320" s="300" t="str">
        <f t="shared" si="91"/>
        <v/>
      </c>
      <c r="E320" s="301"/>
      <c r="F320" s="302">
        <f t="shared" si="92"/>
        <v>0</v>
      </c>
      <c r="G320" s="305">
        <f t="shared" si="94"/>
        <v>0</v>
      </c>
    </row>
    <row r="321" spans="1:7" s="306" customFormat="1" ht="24" customHeight="1" x14ac:dyDescent="0.2">
      <c r="A321" s="297" t="str">
        <f t="shared" si="90"/>
        <v/>
      </c>
      <c r="B321" s="298" t="str">
        <f t="shared" si="93"/>
        <v/>
      </c>
      <c r="C321" s="299"/>
      <c r="D321" s="300" t="str">
        <f t="shared" si="91"/>
        <v/>
      </c>
      <c r="E321" s="301"/>
      <c r="F321" s="302">
        <f t="shared" si="92"/>
        <v>0</v>
      </c>
      <c r="G321" s="305">
        <f t="shared" si="94"/>
        <v>0</v>
      </c>
    </row>
    <row r="322" spans="1:7" s="306" customFormat="1" ht="24" customHeight="1" x14ac:dyDescent="0.2">
      <c r="A322" s="297" t="str">
        <f t="shared" si="90"/>
        <v/>
      </c>
      <c r="B322" s="298" t="str">
        <f t="shared" si="93"/>
        <v/>
      </c>
      <c r="C322" s="299"/>
      <c r="D322" s="300" t="str">
        <f t="shared" si="91"/>
        <v/>
      </c>
      <c r="E322" s="301"/>
      <c r="F322" s="302">
        <f t="shared" si="92"/>
        <v>0</v>
      </c>
      <c r="G322" s="305">
        <f t="shared" si="94"/>
        <v>0</v>
      </c>
    </row>
    <row r="323" spans="1:7" s="306" customFormat="1" ht="24" customHeight="1" x14ac:dyDescent="0.2">
      <c r="A323" s="297" t="str">
        <f t="shared" si="90"/>
        <v/>
      </c>
      <c r="B323" s="298" t="str">
        <f t="shared" si="93"/>
        <v/>
      </c>
      <c r="C323" s="299"/>
      <c r="D323" s="300" t="str">
        <f t="shared" si="91"/>
        <v/>
      </c>
      <c r="E323" s="301"/>
      <c r="F323" s="302">
        <f t="shared" si="92"/>
        <v>0</v>
      </c>
      <c r="G323" s="305">
        <f t="shared" si="94"/>
        <v>0</v>
      </c>
    </row>
    <row r="324" spans="1:7" s="306" customFormat="1" ht="24" customHeight="1" x14ac:dyDescent="0.2">
      <c r="A324" s="297" t="str">
        <f t="shared" si="90"/>
        <v/>
      </c>
      <c r="B324" s="298" t="str">
        <f t="shared" si="93"/>
        <v/>
      </c>
      <c r="C324" s="299"/>
      <c r="D324" s="300" t="str">
        <f t="shared" si="91"/>
        <v/>
      </c>
      <c r="E324" s="301"/>
      <c r="F324" s="302">
        <f t="shared" si="92"/>
        <v>0</v>
      </c>
      <c r="G324" s="305">
        <f t="shared" si="94"/>
        <v>0</v>
      </c>
    </row>
    <row r="325" spans="1:7" s="306" customFormat="1" ht="24" customHeight="1" x14ac:dyDescent="0.2">
      <c r="A325" s="297" t="str">
        <f t="shared" si="90"/>
        <v/>
      </c>
      <c r="B325" s="298" t="str">
        <f t="shared" si="93"/>
        <v/>
      </c>
      <c r="C325" s="299"/>
      <c r="D325" s="300" t="str">
        <f t="shared" si="91"/>
        <v/>
      </c>
      <c r="E325" s="301"/>
      <c r="F325" s="303">
        <f t="shared" si="92"/>
        <v>0</v>
      </c>
      <c r="G325" s="305">
        <f t="shared" si="94"/>
        <v>0</v>
      </c>
    </row>
    <row r="326" spans="1:7" ht="24" customHeight="1" x14ac:dyDescent="0.2">
      <c r="A326" s="158"/>
      <c r="D326" s="145"/>
      <c r="E326" s="146"/>
      <c r="F326" s="218" t="s">
        <v>33</v>
      </c>
      <c r="G326" s="159">
        <f>SUBTOTAL(9,G312:G325)</f>
        <v>0</v>
      </c>
    </row>
    <row r="327" spans="1:7" ht="24" customHeight="1" x14ac:dyDescent="0.2">
      <c r="A327" s="158"/>
      <c r="C327" s="160" t="s">
        <v>729</v>
      </c>
      <c r="D327" s="145"/>
      <c r="E327" s="146"/>
      <c r="G327" s="161"/>
    </row>
    <row r="328" spans="1:7" s="306" customFormat="1" ht="24" customHeight="1" x14ac:dyDescent="0.2">
      <c r="A328" s="297" t="str">
        <f t="shared" ref="A328:A335" si="95">IFERROR(VLOOKUP(C328,Tabla_Insumos,4,FALSE),"")</f>
        <v/>
      </c>
      <c r="B328" s="298" t="str">
        <f t="shared" ref="B328:B335" si="96">IFERROR(VLOOKUP(C328,Tabla_Insumos,5,FALSE),"")</f>
        <v/>
      </c>
      <c r="C328" s="299"/>
      <c r="D328" s="300" t="str">
        <f t="shared" ref="D328:D335" si="97">IFERROR(VLOOKUP(C328,Tabla_Insumos,2,FALSE),"")</f>
        <v/>
      </c>
      <c r="E328" s="301"/>
      <c r="F328" s="304">
        <f t="shared" ref="F328:F335" si="98">IFERROR(VLOOKUP(C328,Tabla_Insumos,3,FALSE),0)</f>
        <v>0</v>
      </c>
      <c r="G328" s="305">
        <f>ROUND(E328*F328,2)</f>
        <v>0</v>
      </c>
    </row>
    <row r="329" spans="1:7" s="306" customFormat="1" ht="24" customHeight="1" x14ac:dyDescent="0.2">
      <c r="A329" s="297" t="str">
        <f t="shared" si="95"/>
        <v/>
      </c>
      <c r="B329" s="298" t="str">
        <f t="shared" si="96"/>
        <v/>
      </c>
      <c r="C329" s="299"/>
      <c r="D329" s="300" t="str">
        <f t="shared" si="97"/>
        <v/>
      </c>
      <c r="E329" s="301"/>
      <c r="F329" s="304">
        <f t="shared" si="98"/>
        <v>0</v>
      </c>
      <c r="G329" s="305">
        <f>ROUND(E329*F329,2)</f>
        <v>0</v>
      </c>
    </row>
    <row r="330" spans="1:7" s="306" customFormat="1" ht="24" customHeight="1" x14ac:dyDescent="0.2">
      <c r="A330" s="297" t="str">
        <f t="shared" si="95"/>
        <v/>
      </c>
      <c r="B330" s="298" t="str">
        <f t="shared" si="96"/>
        <v/>
      </c>
      <c r="C330" s="299"/>
      <c r="D330" s="300" t="str">
        <f t="shared" si="97"/>
        <v/>
      </c>
      <c r="E330" s="301"/>
      <c r="F330" s="304">
        <f t="shared" si="98"/>
        <v>0</v>
      </c>
      <c r="G330" s="305">
        <f t="shared" ref="G330:G335" si="99">ROUND(E330*F330,2)</f>
        <v>0</v>
      </c>
    </row>
    <row r="331" spans="1:7" s="306" customFormat="1" ht="24" customHeight="1" x14ac:dyDescent="0.2">
      <c r="A331" s="297" t="str">
        <f t="shared" si="95"/>
        <v/>
      </c>
      <c r="B331" s="298" t="str">
        <f t="shared" si="96"/>
        <v/>
      </c>
      <c r="C331" s="299"/>
      <c r="D331" s="300" t="str">
        <f t="shared" si="97"/>
        <v/>
      </c>
      <c r="E331" s="301"/>
      <c r="F331" s="304">
        <f t="shared" si="98"/>
        <v>0</v>
      </c>
      <c r="G331" s="305">
        <f t="shared" si="99"/>
        <v>0</v>
      </c>
    </row>
    <row r="332" spans="1:7" s="306" customFormat="1" ht="24" customHeight="1" x14ac:dyDescent="0.2">
      <c r="A332" s="297" t="str">
        <f t="shared" si="95"/>
        <v/>
      </c>
      <c r="B332" s="298" t="str">
        <f t="shared" si="96"/>
        <v/>
      </c>
      <c r="C332" s="299"/>
      <c r="D332" s="300" t="str">
        <f t="shared" si="97"/>
        <v/>
      </c>
      <c r="E332" s="301"/>
      <c r="F332" s="302">
        <f t="shared" si="98"/>
        <v>0</v>
      </c>
      <c r="G332" s="305">
        <f t="shared" si="99"/>
        <v>0</v>
      </c>
    </row>
    <row r="333" spans="1:7" s="306" customFormat="1" ht="24" customHeight="1" x14ac:dyDescent="0.2">
      <c r="A333" s="297" t="str">
        <f t="shared" si="95"/>
        <v/>
      </c>
      <c r="B333" s="298" t="str">
        <f t="shared" si="96"/>
        <v/>
      </c>
      <c r="C333" s="299"/>
      <c r="D333" s="300" t="str">
        <f t="shared" si="97"/>
        <v/>
      </c>
      <c r="E333" s="301"/>
      <c r="F333" s="302">
        <f t="shared" si="98"/>
        <v>0</v>
      </c>
      <c r="G333" s="305">
        <f t="shared" si="99"/>
        <v>0</v>
      </c>
    </row>
    <row r="334" spans="1:7" s="306" customFormat="1" ht="24" customHeight="1" x14ac:dyDescent="0.2">
      <c r="A334" s="297" t="str">
        <f t="shared" si="95"/>
        <v/>
      </c>
      <c r="B334" s="298" t="str">
        <f t="shared" si="96"/>
        <v/>
      </c>
      <c r="C334" s="299"/>
      <c r="D334" s="300" t="str">
        <f t="shared" si="97"/>
        <v/>
      </c>
      <c r="E334" s="301"/>
      <c r="F334" s="302">
        <f t="shared" si="98"/>
        <v>0</v>
      </c>
      <c r="G334" s="305">
        <f t="shared" si="99"/>
        <v>0</v>
      </c>
    </row>
    <row r="335" spans="1:7" s="306" customFormat="1" ht="24" customHeight="1" x14ac:dyDescent="0.2">
      <c r="A335" s="297" t="str">
        <f t="shared" si="95"/>
        <v/>
      </c>
      <c r="B335" s="298" t="str">
        <f t="shared" si="96"/>
        <v/>
      </c>
      <c r="C335" s="299"/>
      <c r="D335" s="300" t="str">
        <f t="shared" si="97"/>
        <v/>
      </c>
      <c r="E335" s="301"/>
      <c r="F335" s="302">
        <f t="shared" si="98"/>
        <v>0</v>
      </c>
      <c r="G335" s="305">
        <f t="shared" si="99"/>
        <v>0</v>
      </c>
    </row>
    <row r="336" spans="1:7" ht="24" customHeight="1" x14ac:dyDescent="0.2">
      <c r="A336" s="158"/>
      <c r="D336" s="145"/>
      <c r="E336" s="146"/>
      <c r="F336" s="218" t="s">
        <v>34</v>
      </c>
      <c r="G336" s="159">
        <f>SUBTOTAL(9,G328:G335)</f>
        <v>0</v>
      </c>
    </row>
    <row r="337" spans="1:8" ht="24" customHeight="1" x14ac:dyDescent="0.2">
      <c r="A337" s="158"/>
      <c r="C337" s="160" t="s">
        <v>730</v>
      </c>
      <c r="D337" s="145"/>
      <c r="E337" s="146"/>
      <c r="G337" s="161"/>
    </row>
    <row r="338" spans="1:8" s="306" customFormat="1" ht="24" customHeight="1" x14ac:dyDescent="0.2">
      <c r="A338" s="297" t="str">
        <f t="shared" ref="A338:A346" si="100">IFERROR(VLOOKUP(C338,Tabla_Insumos,4,FALSE),"")</f>
        <v/>
      </c>
      <c r="B338" s="298" t="str">
        <f t="shared" ref="B338:B346" si="101">IFERROR(VLOOKUP(C338,Tabla_Insumos,5,FALSE),"")</f>
        <v/>
      </c>
      <c r="C338" s="299"/>
      <c r="D338" s="300" t="str">
        <f t="shared" ref="D338:D346" si="102">IFERROR(VLOOKUP(C338,Tabla_Insumos,2,FALSE),"")</f>
        <v/>
      </c>
      <c r="E338" s="301"/>
      <c r="F338" s="302">
        <f t="shared" ref="F338:F346" si="103">IFERROR(VLOOKUP(C338,Tabla_Insumos,3,FALSE),0)</f>
        <v>0</v>
      </c>
      <c r="G338" s="305">
        <f t="shared" ref="G338:G346" si="104">ROUND(E338*F338,2)</f>
        <v>0</v>
      </c>
    </row>
    <row r="339" spans="1:8" s="306" customFormat="1" ht="24" customHeight="1" x14ac:dyDescent="0.2">
      <c r="A339" s="297" t="str">
        <f t="shared" si="100"/>
        <v/>
      </c>
      <c r="B339" s="298" t="str">
        <f t="shared" si="101"/>
        <v/>
      </c>
      <c r="C339" s="299"/>
      <c r="D339" s="300" t="str">
        <f t="shared" si="102"/>
        <v/>
      </c>
      <c r="E339" s="301"/>
      <c r="F339" s="302">
        <f t="shared" si="103"/>
        <v>0</v>
      </c>
      <c r="G339" s="305">
        <f t="shared" si="104"/>
        <v>0</v>
      </c>
    </row>
    <row r="340" spans="1:8" s="306" customFormat="1" ht="24" customHeight="1" x14ac:dyDescent="0.2">
      <c r="A340" s="297" t="str">
        <f t="shared" si="100"/>
        <v/>
      </c>
      <c r="B340" s="298" t="str">
        <f t="shared" si="101"/>
        <v/>
      </c>
      <c r="C340" s="299"/>
      <c r="D340" s="300" t="str">
        <f t="shared" si="102"/>
        <v/>
      </c>
      <c r="E340" s="301"/>
      <c r="F340" s="302">
        <f t="shared" si="103"/>
        <v>0</v>
      </c>
      <c r="G340" s="305">
        <f t="shared" si="104"/>
        <v>0</v>
      </c>
    </row>
    <row r="341" spans="1:8" s="306" customFormat="1" ht="24" customHeight="1" x14ac:dyDescent="0.2">
      <c r="A341" s="297" t="str">
        <f t="shared" si="100"/>
        <v/>
      </c>
      <c r="B341" s="298" t="str">
        <f t="shared" si="101"/>
        <v/>
      </c>
      <c r="C341" s="299"/>
      <c r="D341" s="300" t="str">
        <f t="shared" si="102"/>
        <v/>
      </c>
      <c r="E341" s="301"/>
      <c r="F341" s="302">
        <f t="shared" si="103"/>
        <v>0</v>
      </c>
      <c r="G341" s="305">
        <f t="shared" si="104"/>
        <v>0</v>
      </c>
    </row>
    <row r="342" spans="1:8" s="306" customFormat="1" ht="24" customHeight="1" x14ac:dyDescent="0.2">
      <c r="A342" s="297" t="str">
        <f t="shared" si="100"/>
        <v/>
      </c>
      <c r="B342" s="298" t="str">
        <f t="shared" si="101"/>
        <v/>
      </c>
      <c r="C342" s="299"/>
      <c r="D342" s="300" t="str">
        <f t="shared" si="102"/>
        <v/>
      </c>
      <c r="E342" s="301"/>
      <c r="F342" s="302">
        <f t="shared" si="103"/>
        <v>0</v>
      </c>
      <c r="G342" s="305">
        <f t="shared" si="104"/>
        <v>0</v>
      </c>
    </row>
    <row r="343" spans="1:8" s="306" customFormat="1" ht="24" customHeight="1" x14ac:dyDescent="0.2">
      <c r="A343" s="297" t="str">
        <f t="shared" si="100"/>
        <v/>
      </c>
      <c r="B343" s="298" t="str">
        <f t="shared" si="101"/>
        <v/>
      </c>
      <c r="C343" s="299"/>
      <c r="D343" s="300" t="str">
        <f t="shared" si="102"/>
        <v/>
      </c>
      <c r="E343" s="301"/>
      <c r="F343" s="302">
        <f t="shared" si="103"/>
        <v>0</v>
      </c>
      <c r="G343" s="305">
        <f t="shared" si="104"/>
        <v>0</v>
      </c>
    </row>
    <row r="344" spans="1:8" s="306" customFormat="1" ht="24" customHeight="1" x14ac:dyDescent="0.2">
      <c r="A344" s="297" t="str">
        <f t="shared" si="100"/>
        <v/>
      </c>
      <c r="B344" s="298" t="str">
        <f t="shared" si="101"/>
        <v/>
      </c>
      <c r="C344" s="299"/>
      <c r="D344" s="300" t="str">
        <f t="shared" si="102"/>
        <v/>
      </c>
      <c r="E344" s="301"/>
      <c r="F344" s="302">
        <f t="shared" si="103"/>
        <v>0</v>
      </c>
      <c r="G344" s="305">
        <f t="shared" si="104"/>
        <v>0</v>
      </c>
    </row>
    <row r="345" spans="1:8" s="306" customFormat="1" ht="24" customHeight="1" x14ac:dyDescent="0.2">
      <c r="A345" s="297" t="str">
        <f t="shared" si="100"/>
        <v/>
      </c>
      <c r="B345" s="298" t="str">
        <f t="shared" si="101"/>
        <v/>
      </c>
      <c r="C345" s="299"/>
      <c r="D345" s="300" t="str">
        <f t="shared" si="102"/>
        <v/>
      </c>
      <c r="E345" s="301"/>
      <c r="F345" s="302">
        <f t="shared" si="103"/>
        <v>0</v>
      </c>
      <c r="G345" s="305">
        <f t="shared" si="104"/>
        <v>0</v>
      </c>
    </row>
    <row r="346" spans="1:8" s="306" customFormat="1" ht="24" customHeight="1" x14ac:dyDescent="0.2">
      <c r="A346" s="297" t="str">
        <f t="shared" si="100"/>
        <v/>
      </c>
      <c r="B346" s="298" t="str">
        <f t="shared" si="101"/>
        <v/>
      </c>
      <c r="C346" s="299"/>
      <c r="D346" s="300" t="str">
        <f t="shared" si="102"/>
        <v/>
      </c>
      <c r="E346" s="301"/>
      <c r="F346" s="302">
        <f t="shared" si="103"/>
        <v>0</v>
      </c>
      <c r="G346" s="305">
        <f t="shared" si="104"/>
        <v>0</v>
      </c>
    </row>
    <row r="347" spans="1:8" ht="24" customHeight="1" x14ac:dyDescent="0.2">
      <c r="A347" s="162"/>
      <c r="B347" s="145"/>
      <c r="D347" s="145"/>
      <c r="E347" s="146"/>
      <c r="F347" s="218" t="s">
        <v>35</v>
      </c>
      <c r="G347" s="159">
        <f>SUBTOTAL(9,G338:G346)</f>
        <v>0</v>
      </c>
    </row>
    <row r="348" spans="1:8" ht="24" customHeight="1" thickBot="1" x14ac:dyDescent="0.25">
      <c r="A348" s="163"/>
      <c r="B348" s="164"/>
      <c r="C348" s="165"/>
      <c r="D348" s="164"/>
      <c r="E348" s="166"/>
      <c r="F348" s="167"/>
      <c r="G348" s="168"/>
    </row>
    <row r="349" spans="1:8" ht="24" customHeight="1" thickBot="1" x14ac:dyDescent="0.25">
      <c r="A349" s="169" t="str">
        <f>B307</f>
        <v>2.4</v>
      </c>
      <c r="B349" s="170" t="str">
        <f>C307</f>
        <v/>
      </c>
      <c r="C349" s="171"/>
      <c r="D349" s="171" t="s">
        <v>36</v>
      </c>
      <c r="E349" s="172"/>
      <c r="F349" s="173" t="s">
        <v>37</v>
      </c>
      <c r="G349" s="174">
        <f>SUBTOTAL(9,G312:G348)</f>
        <v>0</v>
      </c>
    </row>
    <row r="350" spans="1:8" ht="24" customHeight="1" thickTop="1" thickBot="1" x14ac:dyDescent="0.25"/>
    <row r="351" spans="1:8" ht="24" customHeight="1" thickTop="1" x14ac:dyDescent="0.2">
      <c r="A351" s="203" t="s">
        <v>39</v>
      </c>
      <c r="B351" s="204"/>
      <c r="C351" s="204"/>
      <c r="D351" s="204"/>
      <c r="E351" s="204"/>
      <c r="F351" s="204"/>
      <c r="G351" s="205"/>
      <c r="H351" s="135">
        <f>COUNTIF($A$1:A357,"ANALISIS DE PRECIOS")</f>
        <v>8</v>
      </c>
    </row>
    <row r="352" spans="1:8" ht="24" customHeight="1" x14ac:dyDescent="0.2">
      <c r="A352" s="136" t="s">
        <v>726</v>
      </c>
      <c r="B352" s="137" t="str">
        <f>Comitente</f>
        <v>DIRECCIÓN PROVINCIAL RED DE GAS</v>
      </c>
      <c r="C352" s="132"/>
      <c r="D352" s="138"/>
      <c r="E352" s="138"/>
      <c r="F352" s="139"/>
      <c r="G352" s="140"/>
    </row>
    <row r="353" spans="1:141" ht="24" customHeight="1" x14ac:dyDescent="0.2">
      <c r="A353" s="136" t="s">
        <v>727</v>
      </c>
      <c r="B353" s="137">
        <f>Contratista</f>
        <v>0</v>
      </c>
      <c r="C353" s="133"/>
      <c r="D353" s="133"/>
      <c r="E353" s="133"/>
      <c r="F353" s="141"/>
      <c r="G353" s="142"/>
    </row>
    <row r="354" spans="1:141" ht="24" customHeight="1" x14ac:dyDescent="0.2">
      <c r="A354" s="136" t="s">
        <v>26</v>
      </c>
      <c r="B354" s="137" t="str">
        <f>Obra</f>
        <v>RED DE MEDIA PRESIÓN Barrio Conjunto 1, 2, 3 y 4</v>
      </c>
      <c r="C354" s="133"/>
      <c r="D354" s="133"/>
      <c r="E354" s="133"/>
      <c r="F354" s="141" t="s">
        <v>40</v>
      </c>
      <c r="G354" s="143">
        <f>Fecha_Base</f>
        <v>0</v>
      </c>
    </row>
    <row r="355" spans="1:141" ht="24" customHeight="1" x14ac:dyDescent="0.2">
      <c r="A355" s="144" t="s">
        <v>725</v>
      </c>
      <c r="B355" s="134" t="str">
        <f>Ubicación</f>
        <v>Departamento Rivadavia</v>
      </c>
      <c r="C355" s="134"/>
      <c r="D355" s="145"/>
      <c r="E355" s="146"/>
      <c r="G355" s="148"/>
    </row>
    <row r="356" spans="1:141" ht="24" customHeight="1" x14ac:dyDescent="0.2">
      <c r="A356" s="144" t="s">
        <v>41</v>
      </c>
      <c r="B356" s="21">
        <f>IFERROR(VALUE(LEFT(B357,FIND(".",B357)-1)),"")</f>
        <v>2</v>
      </c>
      <c r="C356" s="135" t="str">
        <f>IFERROR(VLOOKUP(B356,Tabla_CyP,2,FALSE),"")</f>
        <v>CAÑERÍAS</v>
      </c>
      <c r="E356" s="146"/>
      <c r="G356" s="148"/>
    </row>
    <row r="357" spans="1:141" ht="24" customHeight="1" x14ac:dyDescent="0.2">
      <c r="A357" s="144" t="s">
        <v>27</v>
      </c>
      <c r="B357" s="149" t="s">
        <v>1400</v>
      </c>
      <c r="C357" s="135" t="str">
        <f>IFERROR(VLOOKUP(B357,Tabla_CyP,2,FALSE),"")</f>
        <v xml:space="preserve">Provisión y Colocación de Accesorios PE  (125, 90, 63, 50) </v>
      </c>
      <c r="D357" s="145"/>
      <c r="E357" s="146"/>
      <c r="F357" s="141" t="s">
        <v>28</v>
      </c>
      <c r="G357" s="150" t="str">
        <f>IFERROR(VLOOKUP(B357,Tabla_CyP,4,FALSE),"")</f>
        <v>GL</v>
      </c>
    </row>
    <row r="358" spans="1:141" ht="24" customHeight="1" x14ac:dyDescent="0.2">
      <c r="A358" s="144"/>
      <c r="B358" s="134"/>
      <c r="D358" s="145"/>
      <c r="E358" s="146"/>
      <c r="G358" s="148"/>
    </row>
    <row r="359" spans="1:141" ht="24" customHeight="1" x14ac:dyDescent="0.2">
      <c r="A359" s="385" t="s">
        <v>588</v>
      </c>
      <c r="B359" s="386"/>
      <c r="C359" s="387" t="s">
        <v>0</v>
      </c>
      <c r="D359" s="387" t="s">
        <v>29</v>
      </c>
      <c r="E359" s="389" t="s">
        <v>30</v>
      </c>
      <c r="F359" s="391" t="s">
        <v>31</v>
      </c>
      <c r="G359" s="393" t="s">
        <v>32</v>
      </c>
    </row>
    <row r="360" spans="1:141" s="145" customFormat="1" ht="24" customHeight="1" x14ac:dyDescent="0.2">
      <c r="A360" s="151" t="s">
        <v>589</v>
      </c>
      <c r="B360" s="152" t="s">
        <v>590</v>
      </c>
      <c r="C360" s="388"/>
      <c r="D360" s="388"/>
      <c r="E360" s="390"/>
      <c r="F360" s="392"/>
      <c r="G360" s="394"/>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c r="AJ360" s="307"/>
      <c r="AK360" s="307"/>
      <c r="AL360" s="307"/>
      <c r="AM360" s="307"/>
      <c r="AN360" s="307"/>
      <c r="AO360" s="307"/>
      <c r="AP360" s="307"/>
      <c r="AQ360" s="307"/>
      <c r="AR360" s="307"/>
      <c r="AS360" s="307"/>
      <c r="AT360" s="307"/>
      <c r="AU360" s="307"/>
      <c r="AV360" s="307"/>
      <c r="AW360" s="307"/>
      <c r="AX360" s="307"/>
      <c r="AY360" s="307"/>
      <c r="AZ360" s="307"/>
      <c r="BA360" s="307"/>
      <c r="BB360" s="307"/>
      <c r="BC360" s="307"/>
      <c r="BD360" s="307"/>
      <c r="BE360" s="307"/>
      <c r="BF360" s="307"/>
      <c r="BG360" s="307"/>
      <c r="BH360" s="307"/>
      <c r="BI360" s="307"/>
      <c r="BJ360" s="307"/>
      <c r="BK360" s="307"/>
      <c r="BL360" s="307"/>
      <c r="BM360" s="307"/>
      <c r="BN360" s="307"/>
      <c r="BO360" s="307"/>
      <c r="BP360" s="307"/>
      <c r="BQ360" s="307"/>
      <c r="BR360" s="307"/>
      <c r="BS360" s="307"/>
      <c r="BT360" s="307"/>
      <c r="BU360" s="307"/>
      <c r="BV360" s="307"/>
      <c r="BW360" s="307"/>
      <c r="BX360" s="307"/>
      <c r="BY360" s="307"/>
      <c r="BZ360" s="307"/>
      <c r="CA360" s="307"/>
      <c r="CB360" s="307"/>
      <c r="CC360" s="307"/>
      <c r="CD360" s="307"/>
      <c r="CE360" s="307"/>
      <c r="CF360" s="307"/>
      <c r="CG360" s="307"/>
      <c r="CH360" s="307"/>
      <c r="CI360" s="307"/>
      <c r="CJ360" s="307"/>
      <c r="CK360" s="307"/>
      <c r="CL360" s="307"/>
      <c r="CM360" s="307"/>
      <c r="CN360" s="307"/>
      <c r="CO360" s="307"/>
      <c r="CP360" s="307"/>
      <c r="CQ360" s="307"/>
      <c r="CR360" s="307"/>
      <c r="CS360" s="307"/>
      <c r="CT360" s="307"/>
      <c r="CU360" s="307"/>
      <c r="CV360" s="307"/>
      <c r="CW360" s="307"/>
      <c r="CX360" s="307"/>
      <c r="CY360" s="307"/>
      <c r="CZ360" s="307"/>
      <c r="DA360" s="307"/>
      <c r="DB360" s="307"/>
      <c r="DC360" s="307"/>
      <c r="DD360" s="307"/>
      <c r="DE360" s="307"/>
      <c r="DF360" s="307"/>
      <c r="DG360" s="307"/>
      <c r="DH360" s="307"/>
      <c r="DI360" s="307"/>
      <c r="DJ360" s="307"/>
      <c r="DK360" s="307"/>
      <c r="DL360" s="307"/>
      <c r="DM360" s="307"/>
      <c r="DN360" s="307"/>
      <c r="DO360" s="307"/>
      <c r="DP360" s="307"/>
      <c r="DQ360" s="307"/>
      <c r="DR360" s="307"/>
      <c r="DS360" s="307"/>
      <c r="DT360" s="307"/>
      <c r="DU360" s="307"/>
      <c r="DV360" s="307"/>
      <c r="DW360" s="307"/>
      <c r="DX360" s="307"/>
      <c r="DY360" s="307"/>
      <c r="DZ360" s="307"/>
      <c r="EA360" s="307"/>
      <c r="EB360" s="307"/>
      <c r="EC360" s="307"/>
      <c r="ED360" s="307"/>
      <c r="EE360" s="307"/>
      <c r="EF360" s="307"/>
      <c r="EG360" s="307"/>
      <c r="EH360" s="307"/>
      <c r="EI360" s="307"/>
      <c r="EJ360" s="307"/>
      <c r="EK360" s="307"/>
    </row>
    <row r="361" spans="1:141" ht="24" customHeight="1" x14ac:dyDescent="0.2">
      <c r="A361" s="217"/>
      <c r="B361" s="153"/>
      <c r="C361" s="215" t="s">
        <v>728</v>
      </c>
      <c r="D361" s="154"/>
      <c r="E361" s="155"/>
      <c r="F361" s="156"/>
      <c r="G361" s="157"/>
    </row>
    <row r="362" spans="1:141" s="306" customFormat="1" ht="24" customHeight="1" x14ac:dyDescent="0.2">
      <c r="A362" s="297" t="str">
        <f t="shared" ref="A362:A375" si="105">IFERROR(VLOOKUP(C362,Tabla_Insumos,4,FALSE),"")</f>
        <v/>
      </c>
      <c r="B362" s="298" t="str">
        <f>IFERROR(VLOOKUP(C362,Tabla_Insumos,5,FALSE),"")</f>
        <v/>
      </c>
      <c r="C362" s="299"/>
      <c r="D362" s="300" t="str">
        <f t="shared" ref="D362:D375" si="106">IFERROR(VLOOKUP(C362,Tabla_Insumos,2,FALSE),"")</f>
        <v/>
      </c>
      <c r="E362" s="301"/>
      <c r="F362" s="302">
        <f t="shared" ref="F362:F375" si="107">IFERROR(VLOOKUP(C362,Tabla_Insumos,3,FALSE),0)</f>
        <v>0</v>
      </c>
      <c r="G362" s="305">
        <f>ROUND(E362*F362,2)</f>
        <v>0</v>
      </c>
    </row>
    <row r="363" spans="1:141" s="306" customFormat="1" ht="24" customHeight="1" x14ac:dyDescent="0.2">
      <c r="A363" s="297" t="str">
        <f t="shared" si="105"/>
        <v/>
      </c>
      <c r="B363" s="298" t="str">
        <f t="shared" ref="B363:B375" si="108">IFERROR(VLOOKUP(C363,Tabla_Insumos,5,FALSE),"")</f>
        <v/>
      </c>
      <c r="C363" s="299"/>
      <c r="D363" s="300" t="str">
        <f t="shared" si="106"/>
        <v/>
      </c>
      <c r="E363" s="301"/>
      <c r="F363" s="302">
        <f t="shared" si="107"/>
        <v>0</v>
      </c>
      <c r="G363" s="305">
        <f t="shared" ref="G363:G375" si="109">ROUND(E363*F363,2)</f>
        <v>0</v>
      </c>
    </row>
    <row r="364" spans="1:141" s="306" customFormat="1" ht="24" customHeight="1" x14ac:dyDescent="0.2">
      <c r="A364" s="297" t="str">
        <f t="shared" si="105"/>
        <v/>
      </c>
      <c r="B364" s="298" t="str">
        <f t="shared" si="108"/>
        <v/>
      </c>
      <c r="C364" s="299"/>
      <c r="D364" s="300" t="str">
        <f t="shared" si="106"/>
        <v/>
      </c>
      <c r="E364" s="301"/>
      <c r="F364" s="302">
        <f t="shared" si="107"/>
        <v>0</v>
      </c>
      <c r="G364" s="305">
        <f t="shared" si="109"/>
        <v>0</v>
      </c>
    </row>
    <row r="365" spans="1:141" s="306" customFormat="1" ht="24" customHeight="1" x14ac:dyDescent="0.2">
      <c r="A365" s="297" t="str">
        <f t="shared" si="105"/>
        <v/>
      </c>
      <c r="B365" s="298" t="str">
        <f t="shared" si="108"/>
        <v/>
      </c>
      <c r="C365" s="299"/>
      <c r="D365" s="300" t="str">
        <f t="shared" si="106"/>
        <v/>
      </c>
      <c r="E365" s="301"/>
      <c r="F365" s="302">
        <f t="shared" si="107"/>
        <v>0</v>
      </c>
      <c r="G365" s="305">
        <f t="shared" si="109"/>
        <v>0</v>
      </c>
    </row>
    <row r="366" spans="1:141" s="306" customFormat="1" ht="24" customHeight="1" x14ac:dyDescent="0.2">
      <c r="A366" s="297" t="str">
        <f t="shared" si="105"/>
        <v/>
      </c>
      <c r="B366" s="298" t="str">
        <f t="shared" si="108"/>
        <v/>
      </c>
      <c r="C366" s="299"/>
      <c r="D366" s="300" t="str">
        <f t="shared" si="106"/>
        <v/>
      </c>
      <c r="E366" s="301"/>
      <c r="F366" s="302">
        <f t="shared" si="107"/>
        <v>0</v>
      </c>
      <c r="G366" s="305">
        <f t="shared" si="109"/>
        <v>0</v>
      </c>
    </row>
    <row r="367" spans="1:141" s="306" customFormat="1" ht="24" customHeight="1" x14ac:dyDescent="0.2">
      <c r="A367" s="297" t="str">
        <f t="shared" si="105"/>
        <v/>
      </c>
      <c r="B367" s="298" t="str">
        <f t="shared" si="108"/>
        <v/>
      </c>
      <c r="C367" s="299"/>
      <c r="D367" s="300" t="str">
        <f t="shared" si="106"/>
        <v/>
      </c>
      <c r="E367" s="301"/>
      <c r="F367" s="302">
        <f t="shared" si="107"/>
        <v>0</v>
      </c>
      <c r="G367" s="305">
        <f t="shared" si="109"/>
        <v>0</v>
      </c>
    </row>
    <row r="368" spans="1:141" s="306" customFormat="1" ht="24" customHeight="1" x14ac:dyDescent="0.2">
      <c r="A368" s="297" t="str">
        <f t="shared" si="105"/>
        <v/>
      </c>
      <c r="B368" s="298" t="str">
        <f t="shared" si="108"/>
        <v/>
      </c>
      <c r="C368" s="299"/>
      <c r="D368" s="300" t="str">
        <f t="shared" si="106"/>
        <v/>
      </c>
      <c r="E368" s="301"/>
      <c r="F368" s="302">
        <f t="shared" si="107"/>
        <v>0</v>
      </c>
      <c r="G368" s="305">
        <f t="shared" si="109"/>
        <v>0</v>
      </c>
    </row>
    <row r="369" spans="1:7" s="306" customFormat="1" ht="24" customHeight="1" x14ac:dyDescent="0.2">
      <c r="A369" s="297" t="str">
        <f t="shared" si="105"/>
        <v/>
      </c>
      <c r="B369" s="298" t="str">
        <f t="shared" si="108"/>
        <v/>
      </c>
      <c r="C369" s="299"/>
      <c r="D369" s="300" t="str">
        <f t="shared" si="106"/>
        <v/>
      </c>
      <c r="E369" s="301"/>
      <c r="F369" s="302">
        <f t="shared" si="107"/>
        <v>0</v>
      </c>
      <c r="G369" s="305">
        <f t="shared" si="109"/>
        <v>0</v>
      </c>
    </row>
    <row r="370" spans="1:7" s="306" customFormat="1" ht="24" customHeight="1" x14ac:dyDescent="0.2">
      <c r="A370" s="297" t="str">
        <f t="shared" si="105"/>
        <v/>
      </c>
      <c r="B370" s="298" t="str">
        <f t="shared" si="108"/>
        <v/>
      </c>
      <c r="C370" s="299"/>
      <c r="D370" s="300" t="str">
        <f t="shared" si="106"/>
        <v/>
      </c>
      <c r="E370" s="301"/>
      <c r="F370" s="302">
        <f t="shared" si="107"/>
        <v>0</v>
      </c>
      <c r="G370" s="305">
        <f t="shared" si="109"/>
        <v>0</v>
      </c>
    </row>
    <row r="371" spans="1:7" s="306" customFormat="1" ht="24" customHeight="1" x14ac:dyDescent="0.2">
      <c r="A371" s="297" t="str">
        <f t="shared" si="105"/>
        <v/>
      </c>
      <c r="B371" s="298" t="str">
        <f t="shared" si="108"/>
        <v/>
      </c>
      <c r="C371" s="299"/>
      <c r="D371" s="300" t="str">
        <f t="shared" si="106"/>
        <v/>
      </c>
      <c r="E371" s="301"/>
      <c r="F371" s="302">
        <f t="shared" si="107"/>
        <v>0</v>
      </c>
      <c r="G371" s="305">
        <f t="shared" si="109"/>
        <v>0</v>
      </c>
    </row>
    <row r="372" spans="1:7" s="306" customFormat="1" ht="24" customHeight="1" x14ac:dyDescent="0.2">
      <c r="A372" s="297" t="str">
        <f t="shared" si="105"/>
        <v/>
      </c>
      <c r="B372" s="298" t="str">
        <f t="shared" si="108"/>
        <v/>
      </c>
      <c r="C372" s="299"/>
      <c r="D372" s="300" t="str">
        <f t="shared" si="106"/>
        <v/>
      </c>
      <c r="E372" s="301"/>
      <c r="F372" s="302">
        <f t="shared" si="107"/>
        <v>0</v>
      </c>
      <c r="G372" s="305">
        <f t="shared" si="109"/>
        <v>0</v>
      </c>
    </row>
    <row r="373" spans="1:7" s="306" customFormat="1" ht="24" customHeight="1" x14ac:dyDescent="0.2">
      <c r="A373" s="297" t="str">
        <f t="shared" si="105"/>
        <v/>
      </c>
      <c r="B373" s="298" t="str">
        <f t="shared" si="108"/>
        <v/>
      </c>
      <c r="C373" s="299"/>
      <c r="D373" s="300" t="str">
        <f t="shared" si="106"/>
        <v/>
      </c>
      <c r="E373" s="301"/>
      <c r="F373" s="302">
        <f t="shared" si="107"/>
        <v>0</v>
      </c>
      <c r="G373" s="305">
        <f t="shared" si="109"/>
        <v>0</v>
      </c>
    </row>
    <row r="374" spans="1:7" s="306" customFormat="1" ht="24" customHeight="1" x14ac:dyDescent="0.2">
      <c r="A374" s="297" t="str">
        <f t="shared" si="105"/>
        <v/>
      </c>
      <c r="B374" s="298" t="str">
        <f t="shared" si="108"/>
        <v/>
      </c>
      <c r="C374" s="299"/>
      <c r="D374" s="300" t="str">
        <f t="shared" si="106"/>
        <v/>
      </c>
      <c r="E374" s="301"/>
      <c r="F374" s="302">
        <f t="shared" si="107"/>
        <v>0</v>
      </c>
      <c r="G374" s="305">
        <f t="shared" si="109"/>
        <v>0</v>
      </c>
    </row>
    <row r="375" spans="1:7" s="306" customFormat="1" ht="24" customHeight="1" x14ac:dyDescent="0.2">
      <c r="A375" s="297" t="str">
        <f t="shared" si="105"/>
        <v/>
      </c>
      <c r="B375" s="298" t="str">
        <f t="shared" si="108"/>
        <v/>
      </c>
      <c r="C375" s="299"/>
      <c r="D375" s="300" t="str">
        <f t="shared" si="106"/>
        <v/>
      </c>
      <c r="E375" s="301"/>
      <c r="F375" s="303">
        <f t="shared" si="107"/>
        <v>0</v>
      </c>
      <c r="G375" s="305">
        <f t="shared" si="109"/>
        <v>0</v>
      </c>
    </row>
    <row r="376" spans="1:7" ht="24" customHeight="1" x14ac:dyDescent="0.2">
      <c r="A376" s="158"/>
      <c r="D376" s="145"/>
      <c r="E376" s="146"/>
      <c r="F376" s="218" t="s">
        <v>33</v>
      </c>
      <c r="G376" s="159">
        <f>SUBTOTAL(9,G362:G375)</f>
        <v>0</v>
      </c>
    </row>
    <row r="377" spans="1:7" ht="24" customHeight="1" x14ac:dyDescent="0.2">
      <c r="A377" s="158"/>
      <c r="C377" s="160" t="s">
        <v>729</v>
      </c>
      <c r="D377" s="145"/>
      <c r="E377" s="146"/>
      <c r="G377" s="161"/>
    </row>
    <row r="378" spans="1:7" s="306" customFormat="1" ht="24" customHeight="1" x14ac:dyDescent="0.2">
      <c r="A378" s="297" t="str">
        <f t="shared" ref="A378:A385" si="110">IFERROR(VLOOKUP(C378,Tabla_Insumos,4,FALSE),"")</f>
        <v/>
      </c>
      <c r="B378" s="298" t="str">
        <f t="shared" ref="B378:B385" si="111">IFERROR(VLOOKUP(C378,Tabla_Insumos,5,FALSE),"")</f>
        <v/>
      </c>
      <c r="C378" s="299"/>
      <c r="D378" s="300" t="str">
        <f t="shared" ref="D378:D385" si="112">IFERROR(VLOOKUP(C378,Tabla_Insumos,2,FALSE),"")</f>
        <v/>
      </c>
      <c r="E378" s="301"/>
      <c r="F378" s="304">
        <f t="shared" ref="F378:F385" si="113">IFERROR(VLOOKUP(C378,Tabla_Insumos,3,FALSE),0)</f>
        <v>0</v>
      </c>
      <c r="G378" s="305">
        <f>ROUND(E378*F378,2)</f>
        <v>0</v>
      </c>
    </row>
    <row r="379" spans="1:7" s="306" customFormat="1" ht="24" customHeight="1" x14ac:dyDescent="0.2">
      <c r="A379" s="297" t="str">
        <f t="shared" si="110"/>
        <v/>
      </c>
      <c r="B379" s="298" t="str">
        <f t="shared" si="111"/>
        <v/>
      </c>
      <c r="C379" s="299"/>
      <c r="D379" s="300" t="str">
        <f t="shared" si="112"/>
        <v/>
      </c>
      <c r="E379" s="301"/>
      <c r="F379" s="304">
        <f t="shared" si="113"/>
        <v>0</v>
      </c>
      <c r="G379" s="305">
        <f>ROUND(E379*F379,2)</f>
        <v>0</v>
      </c>
    </row>
    <row r="380" spans="1:7" s="306" customFormat="1" ht="24" customHeight="1" x14ac:dyDescent="0.2">
      <c r="A380" s="297" t="str">
        <f t="shared" si="110"/>
        <v/>
      </c>
      <c r="B380" s="298" t="str">
        <f t="shared" si="111"/>
        <v/>
      </c>
      <c r="C380" s="299"/>
      <c r="D380" s="300" t="str">
        <f t="shared" si="112"/>
        <v/>
      </c>
      <c r="E380" s="301"/>
      <c r="F380" s="304">
        <f t="shared" si="113"/>
        <v>0</v>
      </c>
      <c r="G380" s="305">
        <f t="shared" ref="G380:G385" si="114">ROUND(E380*F380,2)</f>
        <v>0</v>
      </c>
    </row>
    <row r="381" spans="1:7" s="306" customFormat="1" ht="24" customHeight="1" x14ac:dyDescent="0.2">
      <c r="A381" s="297" t="str">
        <f t="shared" si="110"/>
        <v/>
      </c>
      <c r="B381" s="298" t="str">
        <f t="shared" si="111"/>
        <v/>
      </c>
      <c r="C381" s="299"/>
      <c r="D381" s="300" t="str">
        <f t="shared" si="112"/>
        <v/>
      </c>
      <c r="E381" s="301"/>
      <c r="F381" s="304">
        <f t="shared" si="113"/>
        <v>0</v>
      </c>
      <c r="G381" s="305">
        <f t="shared" si="114"/>
        <v>0</v>
      </c>
    </row>
    <row r="382" spans="1:7" s="306" customFormat="1" ht="24" customHeight="1" x14ac:dyDescent="0.2">
      <c r="A382" s="297" t="str">
        <f t="shared" si="110"/>
        <v/>
      </c>
      <c r="B382" s="298" t="str">
        <f t="shared" si="111"/>
        <v/>
      </c>
      <c r="C382" s="299"/>
      <c r="D382" s="300" t="str">
        <f t="shared" si="112"/>
        <v/>
      </c>
      <c r="E382" s="301"/>
      <c r="F382" s="302">
        <f t="shared" si="113"/>
        <v>0</v>
      </c>
      <c r="G382" s="305">
        <f t="shared" si="114"/>
        <v>0</v>
      </c>
    </row>
    <row r="383" spans="1:7" s="306" customFormat="1" ht="24" customHeight="1" x14ac:dyDescent="0.2">
      <c r="A383" s="297" t="str">
        <f t="shared" si="110"/>
        <v/>
      </c>
      <c r="B383" s="298" t="str">
        <f t="shared" si="111"/>
        <v/>
      </c>
      <c r="C383" s="299"/>
      <c r="D383" s="300" t="str">
        <f t="shared" si="112"/>
        <v/>
      </c>
      <c r="E383" s="301"/>
      <c r="F383" s="302">
        <f t="shared" si="113"/>
        <v>0</v>
      </c>
      <c r="G383" s="305">
        <f t="shared" si="114"/>
        <v>0</v>
      </c>
    </row>
    <row r="384" spans="1:7" s="306" customFormat="1" ht="24" customHeight="1" x14ac:dyDescent="0.2">
      <c r="A384" s="297" t="str">
        <f t="shared" si="110"/>
        <v/>
      </c>
      <c r="B384" s="298" t="str">
        <f t="shared" si="111"/>
        <v/>
      </c>
      <c r="C384" s="299"/>
      <c r="D384" s="300" t="str">
        <f t="shared" si="112"/>
        <v/>
      </c>
      <c r="E384" s="301"/>
      <c r="F384" s="302">
        <f t="shared" si="113"/>
        <v>0</v>
      </c>
      <c r="G384" s="305">
        <f t="shared" si="114"/>
        <v>0</v>
      </c>
    </row>
    <row r="385" spans="1:7" s="306" customFormat="1" ht="24" customHeight="1" x14ac:dyDescent="0.2">
      <c r="A385" s="297" t="str">
        <f t="shared" si="110"/>
        <v/>
      </c>
      <c r="B385" s="298" t="str">
        <f t="shared" si="111"/>
        <v/>
      </c>
      <c r="C385" s="299"/>
      <c r="D385" s="300" t="str">
        <f t="shared" si="112"/>
        <v/>
      </c>
      <c r="E385" s="301"/>
      <c r="F385" s="302">
        <f t="shared" si="113"/>
        <v>0</v>
      </c>
      <c r="G385" s="305">
        <f t="shared" si="114"/>
        <v>0</v>
      </c>
    </row>
    <row r="386" spans="1:7" ht="24" customHeight="1" x14ac:dyDescent="0.2">
      <c r="A386" s="158"/>
      <c r="D386" s="145"/>
      <c r="E386" s="146"/>
      <c r="F386" s="218" t="s">
        <v>34</v>
      </c>
      <c r="G386" s="159">
        <f>SUBTOTAL(9,G378:G385)</f>
        <v>0</v>
      </c>
    </row>
    <row r="387" spans="1:7" ht="24" customHeight="1" x14ac:dyDescent="0.2">
      <c r="A387" s="158"/>
      <c r="C387" s="160" t="s">
        <v>730</v>
      </c>
      <c r="D387" s="145"/>
      <c r="E387" s="146"/>
      <c r="G387" s="161"/>
    </row>
    <row r="388" spans="1:7" s="306" customFormat="1" ht="24" customHeight="1" x14ac:dyDescent="0.2">
      <c r="A388" s="297" t="str">
        <f t="shared" ref="A388:A396" si="115">IFERROR(VLOOKUP(C388,Tabla_Insumos,4,FALSE),"")</f>
        <v/>
      </c>
      <c r="B388" s="298" t="str">
        <f t="shared" ref="B388:B396" si="116">IFERROR(VLOOKUP(C388,Tabla_Insumos,5,FALSE),"")</f>
        <v/>
      </c>
      <c r="C388" s="299"/>
      <c r="D388" s="300" t="str">
        <f t="shared" ref="D388:D396" si="117">IFERROR(VLOOKUP(C388,Tabla_Insumos,2,FALSE),"")</f>
        <v/>
      </c>
      <c r="E388" s="301"/>
      <c r="F388" s="302">
        <f t="shared" ref="F388:F396" si="118">IFERROR(VLOOKUP(C388,Tabla_Insumos,3,FALSE),0)</f>
        <v>0</v>
      </c>
      <c r="G388" s="305">
        <f t="shared" ref="G388:G396" si="119">ROUND(E388*F388,2)</f>
        <v>0</v>
      </c>
    </row>
    <row r="389" spans="1:7" s="306" customFormat="1" ht="24" customHeight="1" x14ac:dyDescent="0.2">
      <c r="A389" s="297" t="str">
        <f t="shared" si="115"/>
        <v/>
      </c>
      <c r="B389" s="298" t="str">
        <f t="shared" si="116"/>
        <v/>
      </c>
      <c r="C389" s="299"/>
      <c r="D389" s="300" t="str">
        <f t="shared" si="117"/>
        <v/>
      </c>
      <c r="E389" s="301"/>
      <c r="F389" s="302">
        <f t="shared" si="118"/>
        <v>0</v>
      </c>
      <c r="G389" s="305">
        <f t="shared" si="119"/>
        <v>0</v>
      </c>
    </row>
    <row r="390" spans="1:7" s="306" customFormat="1" ht="24" customHeight="1" x14ac:dyDescent="0.2">
      <c r="A390" s="297" t="str">
        <f t="shared" si="115"/>
        <v/>
      </c>
      <c r="B390" s="298" t="str">
        <f t="shared" si="116"/>
        <v/>
      </c>
      <c r="C390" s="299"/>
      <c r="D390" s="300" t="str">
        <f t="shared" si="117"/>
        <v/>
      </c>
      <c r="E390" s="301"/>
      <c r="F390" s="302">
        <f t="shared" si="118"/>
        <v>0</v>
      </c>
      <c r="G390" s="305">
        <f t="shared" si="119"/>
        <v>0</v>
      </c>
    </row>
    <row r="391" spans="1:7" s="306" customFormat="1" ht="24" customHeight="1" x14ac:dyDescent="0.2">
      <c r="A391" s="297" t="str">
        <f t="shared" si="115"/>
        <v/>
      </c>
      <c r="B391" s="298" t="str">
        <f t="shared" si="116"/>
        <v/>
      </c>
      <c r="C391" s="299"/>
      <c r="D391" s="300" t="str">
        <f t="shared" si="117"/>
        <v/>
      </c>
      <c r="E391" s="301"/>
      <c r="F391" s="302">
        <f t="shared" si="118"/>
        <v>0</v>
      </c>
      <c r="G391" s="305">
        <f t="shared" si="119"/>
        <v>0</v>
      </c>
    </row>
    <row r="392" spans="1:7" s="306" customFormat="1" ht="24" customHeight="1" x14ac:dyDescent="0.2">
      <c r="A392" s="297" t="str">
        <f t="shared" si="115"/>
        <v/>
      </c>
      <c r="B392" s="298" t="str">
        <f t="shared" si="116"/>
        <v/>
      </c>
      <c r="C392" s="299"/>
      <c r="D392" s="300" t="str">
        <f t="shared" si="117"/>
        <v/>
      </c>
      <c r="E392" s="301"/>
      <c r="F392" s="302">
        <f t="shared" si="118"/>
        <v>0</v>
      </c>
      <c r="G392" s="305">
        <f t="shared" si="119"/>
        <v>0</v>
      </c>
    </row>
    <row r="393" spans="1:7" s="306" customFormat="1" ht="24" customHeight="1" x14ac:dyDescent="0.2">
      <c r="A393" s="297" t="str">
        <f t="shared" si="115"/>
        <v/>
      </c>
      <c r="B393" s="298" t="str">
        <f t="shared" si="116"/>
        <v/>
      </c>
      <c r="C393" s="299"/>
      <c r="D393" s="300" t="str">
        <f t="shared" si="117"/>
        <v/>
      </c>
      <c r="E393" s="301"/>
      <c r="F393" s="302">
        <f t="shared" si="118"/>
        <v>0</v>
      </c>
      <c r="G393" s="305">
        <f t="shared" si="119"/>
        <v>0</v>
      </c>
    </row>
    <row r="394" spans="1:7" s="306" customFormat="1" ht="24" customHeight="1" x14ac:dyDescent="0.2">
      <c r="A394" s="297" t="str">
        <f t="shared" si="115"/>
        <v/>
      </c>
      <c r="B394" s="298" t="str">
        <f t="shared" si="116"/>
        <v/>
      </c>
      <c r="C394" s="299"/>
      <c r="D394" s="300" t="str">
        <f t="shared" si="117"/>
        <v/>
      </c>
      <c r="E394" s="301"/>
      <c r="F394" s="302">
        <f t="shared" si="118"/>
        <v>0</v>
      </c>
      <c r="G394" s="305">
        <f t="shared" si="119"/>
        <v>0</v>
      </c>
    </row>
    <row r="395" spans="1:7" s="306" customFormat="1" ht="24" customHeight="1" x14ac:dyDescent="0.2">
      <c r="A395" s="297" t="str">
        <f t="shared" si="115"/>
        <v/>
      </c>
      <c r="B395" s="298" t="str">
        <f t="shared" si="116"/>
        <v/>
      </c>
      <c r="C395" s="299"/>
      <c r="D395" s="300" t="str">
        <f t="shared" si="117"/>
        <v/>
      </c>
      <c r="E395" s="301"/>
      <c r="F395" s="302">
        <f t="shared" si="118"/>
        <v>0</v>
      </c>
      <c r="G395" s="305">
        <f t="shared" si="119"/>
        <v>0</v>
      </c>
    </row>
    <row r="396" spans="1:7" s="306" customFormat="1" ht="24" customHeight="1" x14ac:dyDescent="0.2">
      <c r="A396" s="297" t="str">
        <f t="shared" si="115"/>
        <v/>
      </c>
      <c r="B396" s="298" t="str">
        <f t="shared" si="116"/>
        <v/>
      </c>
      <c r="C396" s="299"/>
      <c r="D396" s="300" t="str">
        <f t="shared" si="117"/>
        <v/>
      </c>
      <c r="E396" s="301"/>
      <c r="F396" s="302">
        <f t="shared" si="118"/>
        <v>0</v>
      </c>
      <c r="G396" s="305">
        <f t="shared" si="119"/>
        <v>0</v>
      </c>
    </row>
    <row r="397" spans="1:7" ht="24" customHeight="1" x14ac:dyDescent="0.2">
      <c r="A397" s="162"/>
      <c r="B397" s="145"/>
      <c r="D397" s="145"/>
      <c r="E397" s="146"/>
      <c r="F397" s="218" t="s">
        <v>35</v>
      </c>
      <c r="G397" s="159">
        <f>SUBTOTAL(9,G388:G396)</f>
        <v>0</v>
      </c>
    </row>
    <row r="398" spans="1:7" ht="24" customHeight="1" thickBot="1" x14ac:dyDescent="0.25">
      <c r="A398" s="163"/>
      <c r="B398" s="164"/>
      <c r="C398" s="165"/>
      <c r="D398" s="164"/>
      <c r="E398" s="166"/>
      <c r="F398" s="167"/>
      <c r="G398" s="168"/>
    </row>
    <row r="399" spans="1:7" ht="24" customHeight="1" thickBot="1" x14ac:dyDescent="0.25">
      <c r="A399" s="169" t="str">
        <f>B357</f>
        <v>2.5</v>
      </c>
      <c r="B399" s="170" t="str">
        <f>C357</f>
        <v xml:space="preserve">Provisión y Colocación de Accesorios PE  (125, 90, 63, 50) </v>
      </c>
      <c r="C399" s="171"/>
      <c r="D399" s="171" t="s">
        <v>36</v>
      </c>
      <c r="E399" s="172"/>
      <c r="F399" s="173" t="s">
        <v>37</v>
      </c>
      <c r="G399" s="174">
        <f>SUBTOTAL(9,G362:G398)</f>
        <v>0</v>
      </c>
    </row>
    <row r="400" spans="1:7" ht="24" customHeight="1" thickTop="1" thickBot="1" x14ac:dyDescent="0.25"/>
    <row r="401" spans="1:141" ht="24" customHeight="1" thickTop="1" x14ac:dyDescent="0.2">
      <c r="A401" s="203" t="s">
        <v>39</v>
      </c>
      <c r="B401" s="204"/>
      <c r="C401" s="204"/>
      <c r="D401" s="204"/>
      <c r="E401" s="204"/>
      <c r="F401" s="204"/>
      <c r="G401" s="205"/>
      <c r="H401" s="135">
        <f>COUNTIF($A$1:A407,"ANALISIS DE PRECIOS")</f>
        <v>9</v>
      </c>
    </row>
    <row r="402" spans="1:141" ht="24" customHeight="1" x14ac:dyDescent="0.2">
      <c r="A402" s="136" t="s">
        <v>726</v>
      </c>
      <c r="B402" s="137" t="str">
        <f>Comitente</f>
        <v>DIRECCIÓN PROVINCIAL RED DE GAS</v>
      </c>
      <c r="C402" s="132"/>
      <c r="D402" s="138"/>
      <c r="E402" s="138"/>
      <c r="F402" s="139"/>
      <c r="G402" s="140"/>
    </row>
    <row r="403" spans="1:141" ht="24" customHeight="1" x14ac:dyDescent="0.2">
      <c r="A403" s="136" t="s">
        <v>727</v>
      </c>
      <c r="B403" s="137">
        <f>Contratista</f>
        <v>0</v>
      </c>
      <c r="C403" s="133"/>
      <c r="D403" s="133"/>
      <c r="E403" s="133"/>
      <c r="F403" s="141"/>
      <c r="G403" s="142"/>
    </row>
    <row r="404" spans="1:141" ht="24" customHeight="1" x14ac:dyDescent="0.2">
      <c r="A404" s="136" t="s">
        <v>26</v>
      </c>
      <c r="B404" s="137" t="str">
        <f>Obra</f>
        <v>RED DE MEDIA PRESIÓN Barrio Conjunto 1, 2, 3 y 4</v>
      </c>
      <c r="C404" s="133"/>
      <c r="D404" s="133"/>
      <c r="E404" s="133"/>
      <c r="F404" s="141" t="s">
        <v>40</v>
      </c>
      <c r="G404" s="143">
        <f>Fecha_Base</f>
        <v>0</v>
      </c>
    </row>
    <row r="405" spans="1:141" ht="24" customHeight="1" x14ac:dyDescent="0.2">
      <c r="A405" s="144" t="s">
        <v>725</v>
      </c>
      <c r="B405" s="134" t="str">
        <f>Ubicación</f>
        <v>Departamento Rivadavia</v>
      </c>
      <c r="C405" s="134"/>
      <c r="D405" s="145"/>
      <c r="E405" s="146"/>
      <c r="G405" s="148"/>
    </row>
    <row r="406" spans="1:141" ht="24" customHeight="1" x14ac:dyDescent="0.2">
      <c r="A406" s="144" t="s">
        <v>41</v>
      </c>
      <c r="B406" s="21">
        <f>IFERROR(VALUE(LEFT(B407,FIND(".",B407)-1)),"")</f>
        <v>2</v>
      </c>
      <c r="C406" s="135" t="str">
        <f>IFERROR(VLOOKUP(B406,Tabla_CyP,2,FALSE),"")</f>
        <v>CAÑERÍAS</v>
      </c>
      <c r="E406" s="146"/>
      <c r="G406" s="148"/>
    </row>
    <row r="407" spans="1:141" ht="24" customHeight="1" x14ac:dyDescent="0.2">
      <c r="A407" s="144" t="s">
        <v>27</v>
      </c>
      <c r="B407" s="149" t="s">
        <v>1401</v>
      </c>
      <c r="C407" s="135" t="str">
        <f>IFERROR(VLOOKUP(B407,Tabla_CyP,2,FALSE),"")</f>
        <v>Provisión y Colocación de Malla de advertencia 15 cm</v>
      </c>
      <c r="D407" s="145"/>
      <c r="E407" s="146"/>
      <c r="F407" s="141" t="s">
        <v>28</v>
      </c>
      <c r="G407" s="150" t="str">
        <f>IFERROR(VLOOKUP(B407,Tabla_CyP,4,FALSE),"")</f>
        <v>m</v>
      </c>
    </row>
    <row r="408" spans="1:141" ht="24" customHeight="1" x14ac:dyDescent="0.2">
      <c r="A408" s="144"/>
      <c r="B408" s="134"/>
      <c r="D408" s="145"/>
      <c r="E408" s="146"/>
      <c r="G408" s="148"/>
    </row>
    <row r="409" spans="1:141" ht="24" customHeight="1" x14ac:dyDescent="0.2">
      <c r="A409" s="385" t="s">
        <v>588</v>
      </c>
      <c r="B409" s="386"/>
      <c r="C409" s="387" t="s">
        <v>0</v>
      </c>
      <c r="D409" s="387" t="s">
        <v>29</v>
      </c>
      <c r="E409" s="389" t="s">
        <v>30</v>
      </c>
      <c r="F409" s="391" t="s">
        <v>31</v>
      </c>
      <c r="G409" s="393" t="s">
        <v>32</v>
      </c>
    </row>
    <row r="410" spans="1:141" s="145" customFormat="1" ht="24" customHeight="1" x14ac:dyDescent="0.2">
      <c r="A410" s="151" t="s">
        <v>589</v>
      </c>
      <c r="B410" s="152" t="s">
        <v>590</v>
      </c>
      <c r="C410" s="388"/>
      <c r="D410" s="388"/>
      <c r="E410" s="390"/>
      <c r="F410" s="392"/>
      <c r="G410" s="394"/>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c r="AJ410" s="307"/>
      <c r="AK410" s="307"/>
      <c r="AL410" s="307"/>
      <c r="AM410" s="307"/>
      <c r="AN410" s="307"/>
      <c r="AO410" s="307"/>
      <c r="AP410" s="307"/>
      <c r="AQ410" s="307"/>
      <c r="AR410" s="307"/>
      <c r="AS410" s="307"/>
      <c r="AT410" s="307"/>
      <c r="AU410" s="307"/>
      <c r="AV410" s="307"/>
      <c r="AW410" s="307"/>
      <c r="AX410" s="307"/>
      <c r="AY410" s="307"/>
      <c r="AZ410" s="307"/>
      <c r="BA410" s="307"/>
      <c r="BB410" s="307"/>
      <c r="BC410" s="307"/>
      <c r="BD410" s="307"/>
      <c r="BE410" s="307"/>
      <c r="BF410" s="307"/>
      <c r="BG410" s="307"/>
      <c r="BH410" s="307"/>
      <c r="BI410" s="307"/>
      <c r="BJ410" s="307"/>
      <c r="BK410" s="307"/>
      <c r="BL410" s="307"/>
      <c r="BM410" s="307"/>
      <c r="BN410" s="307"/>
      <c r="BO410" s="307"/>
      <c r="BP410" s="307"/>
      <c r="BQ410" s="307"/>
      <c r="BR410" s="307"/>
      <c r="BS410" s="307"/>
      <c r="BT410" s="307"/>
      <c r="BU410" s="307"/>
      <c r="BV410" s="307"/>
      <c r="BW410" s="307"/>
      <c r="BX410" s="307"/>
      <c r="BY410" s="307"/>
      <c r="BZ410" s="307"/>
      <c r="CA410" s="307"/>
      <c r="CB410" s="307"/>
      <c r="CC410" s="307"/>
      <c r="CD410" s="307"/>
      <c r="CE410" s="307"/>
      <c r="CF410" s="307"/>
      <c r="CG410" s="307"/>
      <c r="CH410" s="307"/>
      <c r="CI410" s="307"/>
      <c r="CJ410" s="307"/>
      <c r="CK410" s="307"/>
      <c r="CL410" s="307"/>
      <c r="CM410" s="307"/>
      <c r="CN410" s="307"/>
      <c r="CO410" s="307"/>
      <c r="CP410" s="307"/>
      <c r="CQ410" s="307"/>
      <c r="CR410" s="307"/>
      <c r="CS410" s="307"/>
      <c r="CT410" s="307"/>
      <c r="CU410" s="307"/>
      <c r="CV410" s="307"/>
      <c r="CW410" s="307"/>
      <c r="CX410" s="307"/>
      <c r="CY410" s="307"/>
      <c r="CZ410" s="307"/>
      <c r="DA410" s="307"/>
      <c r="DB410" s="307"/>
      <c r="DC410" s="307"/>
      <c r="DD410" s="307"/>
      <c r="DE410" s="307"/>
      <c r="DF410" s="307"/>
      <c r="DG410" s="307"/>
      <c r="DH410" s="307"/>
      <c r="DI410" s="307"/>
      <c r="DJ410" s="307"/>
      <c r="DK410" s="307"/>
      <c r="DL410" s="307"/>
      <c r="DM410" s="307"/>
      <c r="DN410" s="307"/>
      <c r="DO410" s="307"/>
      <c r="DP410" s="307"/>
      <c r="DQ410" s="307"/>
      <c r="DR410" s="307"/>
      <c r="DS410" s="307"/>
      <c r="DT410" s="307"/>
      <c r="DU410" s="307"/>
      <c r="DV410" s="307"/>
      <c r="DW410" s="307"/>
      <c r="DX410" s="307"/>
      <c r="DY410" s="307"/>
      <c r="DZ410" s="307"/>
      <c r="EA410" s="307"/>
      <c r="EB410" s="307"/>
      <c r="EC410" s="307"/>
      <c r="ED410" s="307"/>
      <c r="EE410" s="307"/>
      <c r="EF410" s="307"/>
      <c r="EG410" s="307"/>
      <c r="EH410" s="307"/>
      <c r="EI410" s="307"/>
      <c r="EJ410" s="307"/>
      <c r="EK410" s="307"/>
    </row>
    <row r="411" spans="1:141" ht="24" customHeight="1" x14ac:dyDescent="0.2">
      <c r="A411" s="217"/>
      <c r="B411" s="153"/>
      <c r="C411" s="215" t="s">
        <v>728</v>
      </c>
      <c r="D411" s="154"/>
      <c r="E411" s="155"/>
      <c r="F411" s="156"/>
      <c r="G411" s="157"/>
    </row>
    <row r="412" spans="1:141" s="306" customFormat="1" ht="24" customHeight="1" x14ac:dyDescent="0.2">
      <c r="A412" s="297" t="str">
        <f t="shared" ref="A412:A425" si="120">IFERROR(VLOOKUP(C412,Tabla_Insumos,4,FALSE),"")</f>
        <v/>
      </c>
      <c r="B412" s="298" t="str">
        <f>IFERROR(VLOOKUP(C412,Tabla_Insumos,5,FALSE),"")</f>
        <v/>
      </c>
      <c r="C412" s="299"/>
      <c r="D412" s="300" t="str">
        <f t="shared" ref="D412:D425" si="121">IFERROR(VLOOKUP(C412,Tabla_Insumos,2,FALSE),"")</f>
        <v/>
      </c>
      <c r="E412" s="301"/>
      <c r="F412" s="302">
        <f t="shared" ref="F412:F425" si="122">IFERROR(VLOOKUP(C412,Tabla_Insumos,3,FALSE),0)</f>
        <v>0</v>
      </c>
      <c r="G412" s="305">
        <f>ROUND(E412*F412,2)</f>
        <v>0</v>
      </c>
    </row>
    <row r="413" spans="1:141" s="306" customFormat="1" ht="24" customHeight="1" x14ac:dyDescent="0.2">
      <c r="A413" s="297" t="str">
        <f t="shared" si="120"/>
        <v/>
      </c>
      <c r="B413" s="298" t="str">
        <f t="shared" ref="B413:B425" si="123">IFERROR(VLOOKUP(C413,Tabla_Insumos,5,FALSE),"")</f>
        <v/>
      </c>
      <c r="C413" s="299"/>
      <c r="D413" s="300" t="str">
        <f t="shared" si="121"/>
        <v/>
      </c>
      <c r="E413" s="301"/>
      <c r="F413" s="302">
        <f t="shared" si="122"/>
        <v>0</v>
      </c>
      <c r="G413" s="305">
        <f t="shared" ref="G413:G425" si="124">ROUND(E413*F413,2)</f>
        <v>0</v>
      </c>
    </row>
    <row r="414" spans="1:141" s="306" customFormat="1" ht="24" customHeight="1" x14ac:dyDescent="0.2">
      <c r="A414" s="297" t="str">
        <f t="shared" si="120"/>
        <v/>
      </c>
      <c r="B414" s="298" t="str">
        <f t="shared" si="123"/>
        <v/>
      </c>
      <c r="C414" s="299"/>
      <c r="D414" s="300" t="str">
        <f t="shared" si="121"/>
        <v/>
      </c>
      <c r="E414" s="301"/>
      <c r="F414" s="302">
        <f t="shared" si="122"/>
        <v>0</v>
      </c>
      <c r="G414" s="305">
        <f t="shared" si="124"/>
        <v>0</v>
      </c>
    </row>
    <row r="415" spans="1:141" s="306" customFormat="1" ht="24" customHeight="1" x14ac:dyDescent="0.2">
      <c r="A415" s="297" t="str">
        <f t="shared" si="120"/>
        <v/>
      </c>
      <c r="B415" s="298" t="str">
        <f t="shared" si="123"/>
        <v/>
      </c>
      <c r="C415" s="299"/>
      <c r="D415" s="300" t="str">
        <f t="shared" si="121"/>
        <v/>
      </c>
      <c r="E415" s="301"/>
      <c r="F415" s="302">
        <f t="shared" si="122"/>
        <v>0</v>
      </c>
      <c r="G415" s="305">
        <f t="shared" si="124"/>
        <v>0</v>
      </c>
    </row>
    <row r="416" spans="1:141" s="306" customFormat="1" ht="24" customHeight="1" x14ac:dyDescent="0.2">
      <c r="A416" s="297" t="str">
        <f t="shared" si="120"/>
        <v/>
      </c>
      <c r="B416" s="298" t="str">
        <f t="shared" si="123"/>
        <v/>
      </c>
      <c r="C416" s="299"/>
      <c r="D416" s="300" t="str">
        <f t="shared" si="121"/>
        <v/>
      </c>
      <c r="E416" s="301"/>
      <c r="F416" s="302">
        <f t="shared" si="122"/>
        <v>0</v>
      </c>
      <c r="G416" s="305">
        <f t="shared" si="124"/>
        <v>0</v>
      </c>
    </row>
    <row r="417" spans="1:7" s="306" customFormat="1" ht="24" customHeight="1" x14ac:dyDescent="0.2">
      <c r="A417" s="297" t="str">
        <f t="shared" si="120"/>
        <v/>
      </c>
      <c r="B417" s="298" t="str">
        <f t="shared" si="123"/>
        <v/>
      </c>
      <c r="C417" s="299"/>
      <c r="D417" s="300" t="str">
        <f t="shared" si="121"/>
        <v/>
      </c>
      <c r="E417" s="301"/>
      <c r="F417" s="302">
        <f t="shared" si="122"/>
        <v>0</v>
      </c>
      <c r="G417" s="305">
        <f t="shared" si="124"/>
        <v>0</v>
      </c>
    </row>
    <row r="418" spans="1:7" s="306" customFormat="1" ht="24" customHeight="1" x14ac:dyDescent="0.2">
      <c r="A418" s="297" t="str">
        <f t="shared" si="120"/>
        <v/>
      </c>
      <c r="B418" s="298" t="str">
        <f t="shared" si="123"/>
        <v/>
      </c>
      <c r="C418" s="299"/>
      <c r="D418" s="300" t="str">
        <f t="shared" si="121"/>
        <v/>
      </c>
      <c r="E418" s="301"/>
      <c r="F418" s="302">
        <f t="shared" si="122"/>
        <v>0</v>
      </c>
      <c r="G418" s="305">
        <f t="shared" si="124"/>
        <v>0</v>
      </c>
    </row>
    <row r="419" spans="1:7" s="306" customFormat="1" ht="24" customHeight="1" x14ac:dyDescent="0.2">
      <c r="A419" s="297" t="str">
        <f t="shared" si="120"/>
        <v/>
      </c>
      <c r="B419" s="298" t="str">
        <f t="shared" si="123"/>
        <v/>
      </c>
      <c r="C419" s="299"/>
      <c r="D419" s="300" t="str">
        <f t="shared" si="121"/>
        <v/>
      </c>
      <c r="E419" s="301"/>
      <c r="F419" s="302">
        <f t="shared" si="122"/>
        <v>0</v>
      </c>
      <c r="G419" s="305">
        <f t="shared" si="124"/>
        <v>0</v>
      </c>
    </row>
    <row r="420" spans="1:7" s="306" customFormat="1" ht="24" customHeight="1" x14ac:dyDescent="0.2">
      <c r="A420" s="297" t="str">
        <f t="shared" si="120"/>
        <v/>
      </c>
      <c r="B420" s="298" t="str">
        <f t="shared" si="123"/>
        <v/>
      </c>
      <c r="C420" s="299"/>
      <c r="D420" s="300" t="str">
        <f t="shared" si="121"/>
        <v/>
      </c>
      <c r="E420" s="301"/>
      <c r="F420" s="302">
        <f t="shared" si="122"/>
        <v>0</v>
      </c>
      <c r="G420" s="305">
        <f t="shared" si="124"/>
        <v>0</v>
      </c>
    </row>
    <row r="421" spans="1:7" s="306" customFormat="1" ht="24" customHeight="1" x14ac:dyDescent="0.2">
      <c r="A421" s="297" t="str">
        <f t="shared" si="120"/>
        <v/>
      </c>
      <c r="B421" s="298" t="str">
        <f t="shared" si="123"/>
        <v/>
      </c>
      <c r="C421" s="299"/>
      <c r="D421" s="300" t="str">
        <f t="shared" si="121"/>
        <v/>
      </c>
      <c r="E421" s="301"/>
      <c r="F421" s="302">
        <f t="shared" si="122"/>
        <v>0</v>
      </c>
      <c r="G421" s="305">
        <f t="shared" si="124"/>
        <v>0</v>
      </c>
    </row>
    <row r="422" spans="1:7" s="306" customFormat="1" ht="24" customHeight="1" x14ac:dyDescent="0.2">
      <c r="A422" s="297" t="str">
        <f t="shared" si="120"/>
        <v/>
      </c>
      <c r="B422" s="298" t="str">
        <f t="shared" si="123"/>
        <v/>
      </c>
      <c r="C422" s="299"/>
      <c r="D422" s="300" t="str">
        <f t="shared" si="121"/>
        <v/>
      </c>
      <c r="E422" s="301"/>
      <c r="F422" s="302">
        <f t="shared" si="122"/>
        <v>0</v>
      </c>
      <c r="G422" s="305">
        <f t="shared" si="124"/>
        <v>0</v>
      </c>
    </row>
    <row r="423" spans="1:7" s="306" customFormat="1" ht="24" customHeight="1" x14ac:dyDescent="0.2">
      <c r="A423" s="297" t="str">
        <f t="shared" si="120"/>
        <v/>
      </c>
      <c r="B423" s="298" t="str">
        <f t="shared" si="123"/>
        <v/>
      </c>
      <c r="C423" s="299"/>
      <c r="D423" s="300" t="str">
        <f t="shared" si="121"/>
        <v/>
      </c>
      <c r="E423" s="301"/>
      <c r="F423" s="302">
        <f t="shared" si="122"/>
        <v>0</v>
      </c>
      <c r="G423" s="305">
        <f t="shared" si="124"/>
        <v>0</v>
      </c>
    </row>
    <row r="424" spans="1:7" s="306" customFormat="1" ht="24" customHeight="1" x14ac:dyDescent="0.2">
      <c r="A424" s="297" t="str">
        <f t="shared" si="120"/>
        <v/>
      </c>
      <c r="B424" s="298" t="str">
        <f t="shared" si="123"/>
        <v/>
      </c>
      <c r="C424" s="299"/>
      <c r="D424" s="300" t="str">
        <f t="shared" si="121"/>
        <v/>
      </c>
      <c r="E424" s="301"/>
      <c r="F424" s="302">
        <f t="shared" si="122"/>
        <v>0</v>
      </c>
      <c r="G424" s="305">
        <f t="shared" si="124"/>
        <v>0</v>
      </c>
    </row>
    <row r="425" spans="1:7" s="306" customFormat="1" ht="24" customHeight="1" x14ac:dyDescent="0.2">
      <c r="A425" s="297" t="str">
        <f t="shared" si="120"/>
        <v/>
      </c>
      <c r="B425" s="298" t="str">
        <f t="shared" si="123"/>
        <v/>
      </c>
      <c r="C425" s="299"/>
      <c r="D425" s="300" t="str">
        <f t="shared" si="121"/>
        <v/>
      </c>
      <c r="E425" s="301"/>
      <c r="F425" s="303">
        <f t="shared" si="122"/>
        <v>0</v>
      </c>
      <c r="G425" s="305">
        <f t="shared" si="124"/>
        <v>0</v>
      </c>
    </row>
    <row r="426" spans="1:7" ht="24" customHeight="1" x14ac:dyDescent="0.2">
      <c r="A426" s="158"/>
      <c r="D426" s="145"/>
      <c r="E426" s="146"/>
      <c r="F426" s="218" t="s">
        <v>33</v>
      </c>
      <c r="G426" s="159">
        <f>SUBTOTAL(9,G412:G425)</f>
        <v>0</v>
      </c>
    </row>
    <row r="427" spans="1:7" ht="24" customHeight="1" x14ac:dyDescent="0.2">
      <c r="A427" s="158"/>
      <c r="C427" s="160" t="s">
        <v>729</v>
      </c>
      <c r="D427" s="145"/>
      <c r="E427" s="146"/>
      <c r="G427" s="161"/>
    </row>
    <row r="428" spans="1:7" s="306" customFormat="1" ht="24" customHeight="1" x14ac:dyDescent="0.2">
      <c r="A428" s="297" t="str">
        <f t="shared" ref="A428:A435" si="125">IFERROR(VLOOKUP(C428,Tabla_Insumos,4,FALSE),"")</f>
        <v/>
      </c>
      <c r="B428" s="298" t="str">
        <f t="shared" ref="B428:B435" si="126">IFERROR(VLOOKUP(C428,Tabla_Insumos,5,FALSE),"")</f>
        <v/>
      </c>
      <c r="C428" s="299"/>
      <c r="D428" s="300" t="str">
        <f t="shared" ref="D428:D435" si="127">IFERROR(VLOOKUP(C428,Tabla_Insumos,2,FALSE),"")</f>
        <v/>
      </c>
      <c r="E428" s="301"/>
      <c r="F428" s="304">
        <f t="shared" ref="F428:F435" si="128">IFERROR(VLOOKUP(C428,Tabla_Insumos,3,FALSE),0)</f>
        <v>0</v>
      </c>
      <c r="G428" s="305">
        <f>ROUND(E428*F428,2)</f>
        <v>0</v>
      </c>
    </row>
    <row r="429" spans="1:7" s="306" customFormat="1" ht="24" customHeight="1" x14ac:dyDescent="0.2">
      <c r="A429" s="297" t="str">
        <f t="shared" si="125"/>
        <v/>
      </c>
      <c r="B429" s="298" t="str">
        <f t="shared" si="126"/>
        <v/>
      </c>
      <c r="C429" s="299"/>
      <c r="D429" s="300" t="str">
        <f t="shared" si="127"/>
        <v/>
      </c>
      <c r="E429" s="301"/>
      <c r="F429" s="304">
        <f t="shared" si="128"/>
        <v>0</v>
      </c>
      <c r="G429" s="305">
        <f>ROUND(E429*F429,2)</f>
        <v>0</v>
      </c>
    </row>
    <row r="430" spans="1:7" s="306" customFormat="1" ht="24" customHeight="1" x14ac:dyDescent="0.2">
      <c r="A430" s="297" t="str">
        <f t="shared" si="125"/>
        <v/>
      </c>
      <c r="B430" s="298" t="str">
        <f t="shared" si="126"/>
        <v/>
      </c>
      <c r="C430" s="299"/>
      <c r="D430" s="300" t="str">
        <f t="shared" si="127"/>
        <v/>
      </c>
      <c r="E430" s="301"/>
      <c r="F430" s="304">
        <f t="shared" si="128"/>
        <v>0</v>
      </c>
      <c r="G430" s="305">
        <f t="shared" ref="G430:G435" si="129">ROUND(E430*F430,2)</f>
        <v>0</v>
      </c>
    </row>
    <row r="431" spans="1:7" s="306" customFormat="1" ht="24" customHeight="1" x14ac:dyDescent="0.2">
      <c r="A431" s="297" t="str">
        <f t="shared" si="125"/>
        <v/>
      </c>
      <c r="B431" s="298" t="str">
        <f t="shared" si="126"/>
        <v/>
      </c>
      <c r="C431" s="299"/>
      <c r="D431" s="300" t="str">
        <f t="shared" si="127"/>
        <v/>
      </c>
      <c r="E431" s="301"/>
      <c r="F431" s="304">
        <f t="shared" si="128"/>
        <v>0</v>
      </c>
      <c r="G431" s="305">
        <f t="shared" si="129"/>
        <v>0</v>
      </c>
    </row>
    <row r="432" spans="1:7" s="306" customFormat="1" ht="24" customHeight="1" x14ac:dyDescent="0.2">
      <c r="A432" s="297" t="str">
        <f t="shared" si="125"/>
        <v/>
      </c>
      <c r="B432" s="298" t="str">
        <f t="shared" si="126"/>
        <v/>
      </c>
      <c r="C432" s="299"/>
      <c r="D432" s="300" t="str">
        <f t="shared" si="127"/>
        <v/>
      </c>
      <c r="E432" s="301"/>
      <c r="F432" s="302">
        <f t="shared" si="128"/>
        <v>0</v>
      </c>
      <c r="G432" s="305">
        <f t="shared" si="129"/>
        <v>0</v>
      </c>
    </row>
    <row r="433" spans="1:7" s="306" customFormat="1" ht="24" customHeight="1" x14ac:dyDescent="0.2">
      <c r="A433" s="297" t="str">
        <f t="shared" si="125"/>
        <v/>
      </c>
      <c r="B433" s="298" t="str">
        <f t="shared" si="126"/>
        <v/>
      </c>
      <c r="C433" s="299"/>
      <c r="D433" s="300" t="str">
        <f t="shared" si="127"/>
        <v/>
      </c>
      <c r="E433" s="301"/>
      <c r="F433" s="302">
        <f t="shared" si="128"/>
        <v>0</v>
      </c>
      <c r="G433" s="305">
        <f t="shared" si="129"/>
        <v>0</v>
      </c>
    </row>
    <row r="434" spans="1:7" s="306" customFormat="1" ht="24" customHeight="1" x14ac:dyDescent="0.2">
      <c r="A434" s="297" t="str">
        <f t="shared" si="125"/>
        <v/>
      </c>
      <c r="B434" s="298" t="str">
        <f t="shared" si="126"/>
        <v/>
      </c>
      <c r="C434" s="299"/>
      <c r="D434" s="300" t="str">
        <f t="shared" si="127"/>
        <v/>
      </c>
      <c r="E434" s="301"/>
      <c r="F434" s="302">
        <f t="shared" si="128"/>
        <v>0</v>
      </c>
      <c r="G434" s="305">
        <f t="shared" si="129"/>
        <v>0</v>
      </c>
    </row>
    <row r="435" spans="1:7" s="306" customFormat="1" ht="24" customHeight="1" x14ac:dyDescent="0.2">
      <c r="A435" s="297" t="str">
        <f t="shared" si="125"/>
        <v/>
      </c>
      <c r="B435" s="298" t="str">
        <f t="shared" si="126"/>
        <v/>
      </c>
      <c r="C435" s="299"/>
      <c r="D435" s="300" t="str">
        <f t="shared" si="127"/>
        <v/>
      </c>
      <c r="E435" s="301"/>
      <c r="F435" s="302">
        <f t="shared" si="128"/>
        <v>0</v>
      </c>
      <c r="G435" s="305">
        <f t="shared" si="129"/>
        <v>0</v>
      </c>
    </row>
    <row r="436" spans="1:7" ht="24" customHeight="1" x14ac:dyDescent="0.2">
      <c r="A436" s="158"/>
      <c r="D436" s="145"/>
      <c r="E436" s="146"/>
      <c r="F436" s="218" t="s">
        <v>34</v>
      </c>
      <c r="G436" s="159">
        <f>SUBTOTAL(9,G428:G435)</f>
        <v>0</v>
      </c>
    </row>
    <row r="437" spans="1:7" ht="24" customHeight="1" x14ac:dyDescent="0.2">
      <c r="A437" s="158"/>
      <c r="C437" s="160" t="s">
        <v>730</v>
      </c>
      <c r="D437" s="145"/>
      <c r="E437" s="146"/>
      <c r="G437" s="161"/>
    </row>
    <row r="438" spans="1:7" s="306" customFormat="1" ht="24" customHeight="1" x14ac:dyDescent="0.2">
      <c r="A438" s="297" t="str">
        <f t="shared" ref="A438:A446" si="130">IFERROR(VLOOKUP(C438,Tabla_Insumos,4,FALSE),"")</f>
        <v/>
      </c>
      <c r="B438" s="298" t="str">
        <f t="shared" ref="B438:B446" si="131">IFERROR(VLOOKUP(C438,Tabla_Insumos,5,FALSE),"")</f>
        <v/>
      </c>
      <c r="C438" s="299"/>
      <c r="D438" s="300" t="str">
        <f t="shared" ref="D438:D446" si="132">IFERROR(VLOOKUP(C438,Tabla_Insumos,2,FALSE),"")</f>
        <v/>
      </c>
      <c r="E438" s="301"/>
      <c r="F438" s="302">
        <f t="shared" ref="F438:F446" si="133">IFERROR(VLOOKUP(C438,Tabla_Insumos,3,FALSE),0)</f>
        <v>0</v>
      </c>
      <c r="G438" s="305">
        <f t="shared" ref="G438:G446" si="134">ROUND(E438*F438,2)</f>
        <v>0</v>
      </c>
    </row>
    <row r="439" spans="1:7" s="306" customFormat="1" ht="24" customHeight="1" x14ac:dyDescent="0.2">
      <c r="A439" s="297" t="str">
        <f t="shared" si="130"/>
        <v/>
      </c>
      <c r="B439" s="298" t="str">
        <f t="shared" si="131"/>
        <v/>
      </c>
      <c r="C439" s="299"/>
      <c r="D439" s="300" t="str">
        <f t="shared" si="132"/>
        <v/>
      </c>
      <c r="E439" s="301"/>
      <c r="F439" s="302">
        <f t="shared" si="133"/>
        <v>0</v>
      </c>
      <c r="G439" s="305">
        <f t="shared" si="134"/>
        <v>0</v>
      </c>
    </row>
    <row r="440" spans="1:7" s="306" customFormat="1" ht="24" customHeight="1" x14ac:dyDescent="0.2">
      <c r="A440" s="297" t="str">
        <f t="shared" si="130"/>
        <v/>
      </c>
      <c r="B440" s="298" t="str">
        <f t="shared" si="131"/>
        <v/>
      </c>
      <c r="C440" s="299"/>
      <c r="D440" s="300" t="str">
        <f t="shared" si="132"/>
        <v/>
      </c>
      <c r="E440" s="301"/>
      <c r="F440" s="302">
        <f t="shared" si="133"/>
        <v>0</v>
      </c>
      <c r="G440" s="305">
        <f t="shared" si="134"/>
        <v>0</v>
      </c>
    </row>
    <row r="441" spans="1:7" s="306" customFormat="1" ht="24" customHeight="1" x14ac:dyDescent="0.2">
      <c r="A441" s="297" t="str">
        <f t="shared" si="130"/>
        <v/>
      </c>
      <c r="B441" s="298" t="str">
        <f t="shared" si="131"/>
        <v/>
      </c>
      <c r="C441" s="299"/>
      <c r="D441" s="300" t="str">
        <f t="shared" si="132"/>
        <v/>
      </c>
      <c r="E441" s="301"/>
      <c r="F441" s="302">
        <f t="shared" si="133"/>
        <v>0</v>
      </c>
      <c r="G441" s="305">
        <f t="shared" si="134"/>
        <v>0</v>
      </c>
    </row>
    <row r="442" spans="1:7" s="306" customFormat="1" ht="24" customHeight="1" x14ac:dyDescent="0.2">
      <c r="A442" s="297" t="str">
        <f t="shared" si="130"/>
        <v/>
      </c>
      <c r="B442" s="298" t="str">
        <f t="shared" si="131"/>
        <v/>
      </c>
      <c r="C442" s="299"/>
      <c r="D442" s="300" t="str">
        <f t="shared" si="132"/>
        <v/>
      </c>
      <c r="E442" s="301"/>
      <c r="F442" s="302">
        <f t="shared" si="133"/>
        <v>0</v>
      </c>
      <c r="G442" s="305">
        <f t="shared" si="134"/>
        <v>0</v>
      </c>
    </row>
    <row r="443" spans="1:7" s="306" customFormat="1" ht="24" customHeight="1" x14ac:dyDescent="0.2">
      <c r="A443" s="297" t="str">
        <f t="shared" si="130"/>
        <v/>
      </c>
      <c r="B443" s="298" t="str">
        <f t="shared" si="131"/>
        <v/>
      </c>
      <c r="C443" s="299"/>
      <c r="D443" s="300" t="str">
        <f t="shared" si="132"/>
        <v/>
      </c>
      <c r="E443" s="301"/>
      <c r="F443" s="302">
        <f t="shared" si="133"/>
        <v>0</v>
      </c>
      <c r="G443" s="305">
        <f t="shared" si="134"/>
        <v>0</v>
      </c>
    </row>
    <row r="444" spans="1:7" s="306" customFormat="1" ht="24" customHeight="1" x14ac:dyDescent="0.2">
      <c r="A444" s="297" t="str">
        <f t="shared" si="130"/>
        <v/>
      </c>
      <c r="B444" s="298" t="str">
        <f t="shared" si="131"/>
        <v/>
      </c>
      <c r="C444" s="299"/>
      <c r="D444" s="300" t="str">
        <f t="shared" si="132"/>
        <v/>
      </c>
      <c r="E444" s="301"/>
      <c r="F444" s="302">
        <f t="shared" si="133"/>
        <v>0</v>
      </c>
      <c r="G444" s="305">
        <f t="shared" si="134"/>
        <v>0</v>
      </c>
    </row>
    <row r="445" spans="1:7" s="306" customFormat="1" ht="24" customHeight="1" x14ac:dyDescent="0.2">
      <c r="A445" s="297" t="str">
        <f t="shared" si="130"/>
        <v/>
      </c>
      <c r="B445" s="298" t="str">
        <f t="shared" si="131"/>
        <v/>
      </c>
      <c r="C445" s="299"/>
      <c r="D445" s="300" t="str">
        <f t="shared" si="132"/>
        <v/>
      </c>
      <c r="E445" s="301"/>
      <c r="F445" s="302">
        <f t="shared" si="133"/>
        <v>0</v>
      </c>
      <c r="G445" s="305">
        <f t="shared" si="134"/>
        <v>0</v>
      </c>
    </row>
    <row r="446" spans="1:7" s="306" customFormat="1" ht="24" customHeight="1" x14ac:dyDescent="0.2">
      <c r="A446" s="297" t="str">
        <f t="shared" si="130"/>
        <v/>
      </c>
      <c r="B446" s="298" t="str">
        <f t="shared" si="131"/>
        <v/>
      </c>
      <c r="C446" s="299"/>
      <c r="D446" s="300" t="str">
        <f t="shared" si="132"/>
        <v/>
      </c>
      <c r="E446" s="301"/>
      <c r="F446" s="302">
        <f t="shared" si="133"/>
        <v>0</v>
      </c>
      <c r="G446" s="305">
        <f t="shared" si="134"/>
        <v>0</v>
      </c>
    </row>
    <row r="447" spans="1:7" ht="24" customHeight="1" x14ac:dyDescent="0.2">
      <c r="A447" s="162"/>
      <c r="B447" s="145"/>
      <c r="D447" s="145"/>
      <c r="E447" s="146"/>
      <c r="F447" s="218" t="s">
        <v>35</v>
      </c>
      <c r="G447" s="159">
        <f>SUBTOTAL(9,G438:G446)</f>
        <v>0</v>
      </c>
    </row>
    <row r="448" spans="1:7" ht="24" customHeight="1" thickBot="1" x14ac:dyDescent="0.25">
      <c r="A448" s="163"/>
      <c r="B448" s="164"/>
      <c r="C448" s="165"/>
      <c r="D448" s="164"/>
      <c r="E448" s="166"/>
      <c r="F448" s="167"/>
      <c r="G448" s="168"/>
    </row>
    <row r="449" spans="1:141" ht="24" customHeight="1" thickBot="1" x14ac:dyDescent="0.25">
      <c r="A449" s="169" t="str">
        <f>B407</f>
        <v>2.6</v>
      </c>
      <c r="B449" s="170" t="str">
        <f>C407</f>
        <v>Provisión y Colocación de Malla de advertencia 15 cm</v>
      </c>
      <c r="C449" s="171"/>
      <c r="D449" s="171" t="s">
        <v>36</v>
      </c>
      <c r="E449" s="172"/>
      <c r="F449" s="173" t="s">
        <v>37</v>
      </c>
      <c r="G449" s="174">
        <f>SUBTOTAL(9,G412:G448)</f>
        <v>0</v>
      </c>
    </row>
    <row r="450" spans="1:141" ht="24" customHeight="1" thickTop="1" thickBot="1" x14ac:dyDescent="0.25"/>
    <row r="451" spans="1:141" ht="24" customHeight="1" thickTop="1" x14ac:dyDescent="0.2">
      <c r="A451" s="203" t="s">
        <v>39</v>
      </c>
      <c r="B451" s="204"/>
      <c r="C451" s="204"/>
      <c r="D451" s="204"/>
      <c r="E451" s="204"/>
      <c r="F451" s="204"/>
      <c r="G451" s="205"/>
      <c r="H451" s="135">
        <f>COUNTIF($A$1:A457,"ANALISIS DE PRECIOS")</f>
        <v>10</v>
      </c>
    </row>
    <row r="452" spans="1:141" ht="24" customHeight="1" x14ac:dyDescent="0.2">
      <c r="A452" s="136" t="s">
        <v>726</v>
      </c>
      <c r="B452" s="137" t="str">
        <f>Comitente</f>
        <v>DIRECCIÓN PROVINCIAL RED DE GAS</v>
      </c>
      <c r="C452" s="132"/>
      <c r="D452" s="138"/>
      <c r="E452" s="138"/>
      <c r="F452" s="139"/>
      <c r="G452" s="140"/>
    </row>
    <row r="453" spans="1:141" ht="24" customHeight="1" x14ac:dyDescent="0.2">
      <c r="A453" s="136" t="s">
        <v>727</v>
      </c>
      <c r="B453" s="137">
        <f>Contratista</f>
        <v>0</v>
      </c>
      <c r="C453" s="133"/>
      <c r="D453" s="133"/>
      <c r="E453" s="133"/>
      <c r="F453" s="141"/>
      <c r="G453" s="142"/>
    </row>
    <row r="454" spans="1:141" ht="24" customHeight="1" x14ac:dyDescent="0.2">
      <c r="A454" s="136" t="s">
        <v>26</v>
      </c>
      <c r="B454" s="137" t="str">
        <f>Obra</f>
        <v>RED DE MEDIA PRESIÓN Barrio Conjunto 1, 2, 3 y 4</v>
      </c>
      <c r="C454" s="133"/>
      <c r="D454" s="133"/>
      <c r="E454" s="133"/>
      <c r="F454" s="141" t="s">
        <v>40</v>
      </c>
      <c r="G454" s="143">
        <f>Fecha_Base</f>
        <v>0</v>
      </c>
    </row>
    <row r="455" spans="1:141" ht="24" customHeight="1" x14ac:dyDescent="0.2">
      <c r="A455" s="144" t="s">
        <v>725</v>
      </c>
      <c r="B455" s="134" t="str">
        <f>Ubicación</f>
        <v>Departamento Rivadavia</v>
      </c>
      <c r="C455" s="134"/>
      <c r="D455" s="145"/>
      <c r="E455" s="146"/>
      <c r="G455" s="148"/>
    </row>
    <row r="456" spans="1:141" ht="24" customHeight="1" x14ac:dyDescent="0.2">
      <c r="A456" s="144" t="s">
        <v>41</v>
      </c>
      <c r="B456" s="21">
        <f>IFERROR(VALUE(LEFT(B457,FIND(".",B457)-1)),"")</f>
        <v>2</v>
      </c>
      <c r="C456" s="135" t="str">
        <f>IFERROR(VLOOKUP(B456,Tabla_CyP,2,FALSE),"")</f>
        <v>CAÑERÍAS</v>
      </c>
      <c r="E456" s="146"/>
      <c r="G456" s="148"/>
    </row>
    <row r="457" spans="1:141" ht="24" customHeight="1" x14ac:dyDescent="0.2">
      <c r="A457" s="144" t="s">
        <v>27</v>
      </c>
      <c r="B457" s="149" t="s">
        <v>1402</v>
      </c>
      <c r="C457" s="135" t="str">
        <f>IFERROR(VLOOKUP(B457,Tabla_CyP,2,FALSE),"")</f>
        <v>Provisión y Colocación de Malla de advertencia 30 cm</v>
      </c>
      <c r="D457" s="145"/>
      <c r="E457" s="146"/>
      <c r="F457" s="141" t="s">
        <v>28</v>
      </c>
      <c r="G457" s="150" t="str">
        <f>IFERROR(VLOOKUP(B457,Tabla_CyP,4,FALSE),"")</f>
        <v>m</v>
      </c>
    </row>
    <row r="458" spans="1:141" ht="24" customHeight="1" x14ac:dyDescent="0.2">
      <c r="A458" s="144"/>
      <c r="B458" s="134"/>
      <c r="D458" s="145"/>
      <c r="E458" s="146"/>
      <c r="G458" s="148"/>
    </row>
    <row r="459" spans="1:141" ht="24" customHeight="1" x14ac:dyDescent="0.2">
      <c r="A459" s="385" t="s">
        <v>588</v>
      </c>
      <c r="B459" s="386"/>
      <c r="C459" s="387" t="s">
        <v>0</v>
      </c>
      <c r="D459" s="387" t="s">
        <v>29</v>
      </c>
      <c r="E459" s="389" t="s">
        <v>30</v>
      </c>
      <c r="F459" s="391" t="s">
        <v>31</v>
      </c>
      <c r="G459" s="393" t="s">
        <v>32</v>
      </c>
    </row>
    <row r="460" spans="1:141" s="145" customFormat="1" ht="24" customHeight="1" x14ac:dyDescent="0.2">
      <c r="A460" s="151" t="s">
        <v>589</v>
      </c>
      <c r="B460" s="152" t="s">
        <v>590</v>
      </c>
      <c r="C460" s="388"/>
      <c r="D460" s="388"/>
      <c r="E460" s="390"/>
      <c r="F460" s="392"/>
      <c r="G460" s="394"/>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c r="AJ460" s="307"/>
      <c r="AK460" s="307"/>
      <c r="AL460" s="307"/>
      <c r="AM460" s="307"/>
      <c r="AN460" s="307"/>
      <c r="AO460" s="307"/>
      <c r="AP460" s="307"/>
      <c r="AQ460" s="307"/>
      <c r="AR460" s="307"/>
      <c r="AS460" s="307"/>
      <c r="AT460" s="307"/>
      <c r="AU460" s="307"/>
      <c r="AV460" s="307"/>
      <c r="AW460" s="307"/>
      <c r="AX460" s="307"/>
      <c r="AY460" s="307"/>
      <c r="AZ460" s="307"/>
      <c r="BA460" s="307"/>
      <c r="BB460" s="307"/>
      <c r="BC460" s="307"/>
      <c r="BD460" s="307"/>
      <c r="BE460" s="307"/>
      <c r="BF460" s="307"/>
      <c r="BG460" s="307"/>
      <c r="BH460" s="307"/>
      <c r="BI460" s="307"/>
      <c r="BJ460" s="307"/>
      <c r="BK460" s="307"/>
      <c r="BL460" s="307"/>
      <c r="BM460" s="307"/>
      <c r="BN460" s="307"/>
      <c r="BO460" s="307"/>
      <c r="BP460" s="307"/>
      <c r="BQ460" s="307"/>
      <c r="BR460" s="307"/>
      <c r="BS460" s="307"/>
      <c r="BT460" s="307"/>
      <c r="BU460" s="307"/>
      <c r="BV460" s="307"/>
      <c r="BW460" s="307"/>
      <c r="BX460" s="307"/>
      <c r="BY460" s="307"/>
      <c r="BZ460" s="307"/>
      <c r="CA460" s="307"/>
      <c r="CB460" s="307"/>
      <c r="CC460" s="307"/>
      <c r="CD460" s="307"/>
      <c r="CE460" s="307"/>
      <c r="CF460" s="307"/>
      <c r="CG460" s="307"/>
      <c r="CH460" s="307"/>
      <c r="CI460" s="307"/>
      <c r="CJ460" s="307"/>
      <c r="CK460" s="307"/>
      <c r="CL460" s="307"/>
      <c r="CM460" s="307"/>
      <c r="CN460" s="307"/>
      <c r="CO460" s="307"/>
      <c r="CP460" s="307"/>
      <c r="CQ460" s="307"/>
      <c r="CR460" s="307"/>
      <c r="CS460" s="307"/>
      <c r="CT460" s="307"/>
      <c r="CU460" s="307"/>
      <c r="CV460" s="307"/>
      <c r="CW460" s="307"/>
      <c r="CX460" s="307"/>
      <c r="CY460" s="307"/>
      <c r="CZ460" s="307"/>
      <c r="DA460" s="307"/>
      <c r="DB460" s="307"/>
      <c r="DC460" s="307"/>
      <c r="DD460" s="307"/>
      <c r="DE460" s="307"/>
      <c r="DF460" s="307"/>
      <c r="DG460" s="307"/>
      <c r="DH460" s="307"/>
      <c r="DI460" s="307"/>
      <c r="DJ460" s="307"/>
      <c r="DK460" s="307"/>
      <c r="DL460" s="307"/>
      <c r="DM460" s="307"/>
      <c r="DN460" s="307"/>
      <c r="DO460" s="307"/>
      <c r="DP460" s="307"/>
      <c r="DQ460" s="307"/>
      <c r="DR460" s="307"/>
      <c r="DS460" s="307"/>
      <c r="DT460" s="307"/>
      <c r="DU460" s="307"/>
      <c r="DV460" s="307"/>
      <c r="DW460" s="307"/>
      <c r="DX460" s="307"/>
      <c r="DY460" s="307"/>
      <c r="DZ460" s="307"/>
      <c r="EA460" s="307"/>
      <c r="EB460" s="307"/>
      <c r="EC460" s="307"/>
      <c r="ED460" s="307"/>
      <c r="EE460" s="307"/>
      <c r="EF460" s="307"/>
      <c r="EG460" s="307"/>
      <c r="EH460" s="307"/>
      <c r="EI460" s="307"/>
      <c r="EJ460" s="307"/>
      <c r="EK460" s="307"/>
    </row>
    <row r="461" spans="1:141" ht="24" customHeight="1" x14ac:dyDescent="0.2">
      <c r="A461" s="217"/>
      <c r="B461" s="153"/>
      <c r="C461" s="215" t="s">
        <v>728</v>
      </c>
      <c r="D461" s="154"/>
      <c r="E461" s="155"/>
      <c r="F461" s="156"/>
      <c r="G461" s="157"/>
    </row>
    <row r="462" spans="1:141" s="306" customFormat="1" ht="24" customHeight="1" x14ac:dyDescent="0.2">
      <c r="A462" s="297" t="str">
        <f t="shared" ref="A462:A475" si="135">IFERROR(VLOOKUP(C462,Tabla_Insumos,4,FALSE),"")</f>
        <v/>
      </c>
      <c r="B462" s="298" t="str">
        <f>IFERROR(VLOOKUP(C462,Tabla_Insumos,5,FALSE),"")</f>
        <v/>
      </c>
      <c r="C462" s="299"/>
      <c r="D462" s="300" t="str">
        <f t="shared" ref="D462:D475" si="136">IFERROR(VLOOKUP(C462,Tabla_Insumos,2,FALSE),"")</f>
        <v/>
      </c>
      <c r="E462" s="301"/>
      <c r="F462" s="302">
        <f t="shared" ref="F462:F475" si="137">IFERROR(VLOOKUP(C462,Tabla_Insumos,3,FALSE),0)</f>
        <v>0</v>
      </c>
      <c r="G462" s="305">
        <f>ROUND(E462*F462,2)</f>
        <v>0</v>
      </c>
    </row>
    <row r="463" spans="1:141" s="306" customFormat="1" ht="24" customHeight="1" x14ac:dyDescent="0.2">
      <c r="A463" s="297" t="str">
        <f t="shared" si="135"/>
        <v/>
      </c>
      <c r="B463" s="298" t="str">
        <f t="shared" ref="B463:B475" si="138">IFERROR(VLOOKUP(C463,Tabla_Insumos,5,FALSE),"")</f>
        <v/>
      </c>
      <c r="C463" s="299"/>
      <c r="D463" s="300" t="str">
        <f t="shared" si="136"/>
        <v/>
      </c>
      <c r="E463" s="301"/>
      <c r="F463" s="302">
        <f t="shared" si="137"/>
        <v>0</v>
      </c>
      <c r="G463" s="305">
        <f t="shared" ref="G463:G475" si="139">ROUND(E463*F463,2)</f>
        <v>0</v>
      </c>
    </row>
    <row r="464" spans="1:141" s="306" customFormat="1" ht="24" customHeight="1" x14ac:dyDescent="0.2">
      <c r="A464" s="297" t="str">
        <f t="shared" si="135"/>
        <v/>
      </c>
      <c r="B464" s="298" t="str">
        <f t="shared" si="138"/>
        <v/>
      </c>
      <c r="C464" s="299"/>
      <c r="D464" s="300" t="str">
        <f t="shared" si="136"/>
        <v/>
      </c>
      <c r="E464" s="301"/>
      <c r="F464" s="302">
        <f t="shared" si="137"/>
        <v>0</v>
      </c>
      <c r="G464" s="305">
        <f t="shared" si="139"/>
        <v>0</v>
      </c>
    </row>
    <row r="465" spans="1:7" s="306" customFormat="1" ht="24" customHeight="1" x14ac:dyDescent="0.2">
      <c r="A465" s="297" t="str">
        <f t="shared" si="135"/>
        <v/>
      </c>
      <c r="B465" s="298" t="str">
        <f t="shared" si="138"/>
        <v/>
      </c>
      <c r="C465" s="299"/>
      <c r="D465" s="300" t="str">
        <f t="shared" si="136"/>
        <v/>
      </c>
      <c r="E465" s="301"/>
      <c r="F465" s="302">
        <f t="shared" si="137"/>
        <v>0</v>
      </c>
      <c r="G465" s="305">
        <f t="shared" si="139"/>
        <v>0</v>
      </c>
    </row>
    <row r="466" spans="1:7" s="306" customFormat="1" ht="24" customHeight="1" x14ac:dyDescent="0.2">
      <c r="A466" s="297" t="str">
        <f t="shared" si="135"/>
        <v/>
      </c>
      <c r="B466" s="298" t="str">
        <f t="shared" si="138"/>
        <v/>
      </c>
      <c r="C466" s="299"/>
      <c r="D466" s="300" t="str">
        <f t="shared" si="136"/>
        <v/>
      </c>
      <c r="E466" s="301"/>
      <c r="F466" s="302">
        <f t="shared" si="137"/>
        <v>0</v>
      </c>
      <c r="G466" s="305">
        <f t="shared" si="139"/>
        <v>0</v>
      </c>
    </row>
    <row r="467" spans="1:7" s="306" customFormat="1" ht="24" customHeight="1" x14ac:dyDescent="0.2">
      <c r="A467" s="297" t="str">
        <f t="shared" si="135"/>
        <v/>
      </c>
      <c r="B467" s="298" t="str">
        <f t="shared" si="138"/>
        <v/>
      </c>
      <c r="C467" s="299"/>
      <c r="D467" s="300" t="str">
        <f t="shared" si="136"/>
        <v/>
      </c>
      <c r="E467" s="301"/>
      <c r="F467" s="302">
        <f t="shared" si="137"/>
        <v>0</v>
      </c>
      <c r="G467" s="305">
        <f t="shared" si="139"/>
        <v>0</v>
      </c>
    </row>
    <row r="468" spans="1:7" s="306" customFormat="1" ht="24" customHeight="1" x14ac:dyDescent="0.2">
      <c r="A468" s="297" t="str">
        <f t="shared" si="135"/>
        <v/>
      </c>
      <c r="B468" s="298" t="str">
        <f t="shared" si="138"/>
        <v/>
      </c>
      <c r="C468" s="299"/>
      <c r="D468" s="300" t="str">
        <f t="shared" si="136"/>
        <v/>
      </c>
      <c r="E468" s="301"/>
      <c r="F468" s="302">
        <f t="shared" si="137"/>
        <v>0</v>
      </c>
      <c r="G468" s="305">
        <f t="shared" si="139"/>
        <v>0</v>
      </c>
    </row>
    <row r="469" spans="1:7" s="306" customFormat="1" ht="24" customHeight="1" x14ac:dyDescent="0.2">
      <c r="A469" s="297" t="str">
        <f t="shared" si="135"/>
        <v/>
      </c>
      <c r="B469" s="298" t="str">
        <f t="shared" si="138"/>
        <v/>
      </c>
      <c r="C469" s="299"/>
      <c r="D469" s="300" t="str">
        <f t="shared" si="136"/>
        <v/>
      </c>
      <c r="E469" s="301"/>
      <c r="F469" s="302">
        <f t="shared" si="137"/>
        <v>0</v>
      </c>
      <c r="G469" s="305">
        <f t="shared" si="139"/>
        <v>0</v>
      </c>
    </row>
    <row r="470" spans="1:7" s="306" customFormat="1" ht="24" customHeight="1" x14ac:dyDescent="0.2">
      <c r="A470" s="297" t="str">
        <f t="shared" si="135"/>
        <v/>
      </c>
      <c r="B470" s="298" t="str">
        <f t="shared" si="138"/>
        <v/>
      </c>
      <c r="C470" s="299"/>
      <c r="D470" s="300" t="str">
        <f t="shared" si="136"/>
        <v/>
      </c>
      <c r="E470" s="301"/>
      <c r="F470" s="302">
        <f t="shared" si="137"/>
        <v>0</v>
      </c>
      <c r="G470" s="305">
        <f t="shared" si="139"/>
        <v>0</v>
      </c>
    </row>
    <row r="471" spans="1:7" s="306" customFormat="1" ht="24" customHeight="1" x14ac:dyDescent="0.2">
      <c r="A471" s="297" t="str">
        <f t="shared" si="135"/>
        <v/>
      </c>
      <c r="B471" s="298" t="str">
        <f t="shared" si="138"/>
        <v/>
      </c>
      <c r="C471" s="299"/>
      <c r="D471" s="300" t="str">
        <f t="shared" si="136"/>
        <v/>
      </c>
      <c r="E471" s="301"/>
      <c r="F471" s="302">
        <f t="shared" si="137"/>
        <v>0</v>
      </c>
      <c r="G471" s="305">
        <f t="shared" si="139"/>
        <v>0</v>
      </c>
    </row>
    <row r="472" spans="1:7" s="306" customFormat="1" ht="24" customHeight="1" x14ac:dyDescent="0.2">
      <c r="A472" s="297" t="str">
        <f t="shared" si="135"/>
        <v/>
      </c>
      <c r="B472" s="298" t="str">
        <f t="shared" si="138"/>
        <v/>
      </c>
      <c r="C472" s="299"/>
      <c r="D472" s="300" t="str">
        <f t="shared" si="136"/>
        <v/>
      </c>
      <c r="E472" s="301"/>
      <c r="F472" s="302">
        <f t="shared" si="137"/>
        <v>0</v>
      </c>
      <c r="G472" s="305">
        <f t="shared" si="139"/>
        <v>0</v>
      </c>
    </row>
    <row r="473" spans="1:7" s="306" customFormat="1" ht="24" customHeight="1" x14ac:dyDescent="0.2">
      <c r="A473" s="297" t="str">
        <f t="shared" si="135"/>
        <v/>
      </c>
      <c r="B473" s="298" t="str">
        <f t="shared" si="138"/>
        <v/>
      </c>
      <c r="C473" s="299"/>
      <c r="D473" s="300" t="str">
        <f t="shared" si="136"/>
        <v/>
      </c>
      <c r="E473" s="301"/>
      <c r="F473" s="302">
        <f t="shared" si="137"/>
        <v>0</v>
      </c>
      <c r="G473" s="305">
        <f t="shared" si="139"/>
        <v>0</v>
      </c>
    </row>
    <row r="474" spans="1:7" s="306" customFormat="1" ht="24" customHeight="1" x14ac:dyDescent="0.2">
      <c r="A474" s="297" t="str">
        <f t="shared" si="135"/>
        <v/>
      </c>
      <c r="B474" s="298" t="str">
        <f t="shared" si="138"/>
        <v/>
      </c>
      <c r="C474" s="299"/>
      <c r="D474" s="300" t="str">
        <f t="shared" si="136"/>
        <v/>
      </c>
      <c r="E474" s="301"/>
      <c r="F474" s="302">
        <f t="shared" si="137"/>
        <v>0</v>
      </c>
      <c r="G474" s="305">
        <f t="shared" si="139"/>
        <v>0</v>
      </c>
    </row>
    <row r="475" spans="1:7" s="306" customFormat="1" ht="24" customHeight="1" x14ac:dyDescent="0.2">
      <c r="A475" s="297" t="str">
        <f t="shared" si="135"/>
        <v/>
      </c>
      <c r="B475" s="298" t="str">
        <f t="shared" si="138"/>
        <v/>
      </c>
      <c r="C475" s="299"/>
      <c r="D475" s="300" t="str">
        <f t="shared" si="136"/>
        <v/>
      </c>
      <c r="E475" s="301"/>
      <c r="F475" s="303">
        <f t="shared" si="137"/>
        <v>0</v>
      </c>
      <c r="G475" s="305">
        <f t="shared" si="139"/>
        <v>0</v>
      </c>
    </row>
    <row r="476" spans="1:7" ht="24" customHeight="1" x14ac:dyDescent="0.2">
      <c r="A476" s="158"/>
      <c r="D476" s="145"/>
      <c r="E476" s="146"/>
      <c r="F476" s="218" t="s">
        <v>33</v>
      </c>
      <c r="G476" s="159">
        <f>SUBTOTAL(9,G462:G475)</f>
        <v>0</v>
      </c>
    </row>
    <row r="477" spans="1:7" ht="24" customHeight="1" x14ac:dyDescent="0.2">
      <c r="A477" s="158"/>
      <c r="C477" s="160" t="s">
        <v>729</v>
      </c>
      <c r="D477" s="145"/>
      <c r="E477" s="146"/>
      <c r="G477" s="161"/>
    </row>
    <row r="478" spans="1:7" s="306" customFormat="1" ht="24" customHeight="1" x14ac:dyDescent="0.2">
      <c r="A478" s="297" t="str">
        <f t="shared" ref="A478:A485" si="140">IFERROR(VLOOKUP(C478,Tabla_Insumos,4,FALSE),"")</f>
        <v/>
      </c>
      <c r="B478" s="298" t="str">
        <f t="shared" ref="B478:B485" si="141">IFERROR(VLOOKUP(C478,Tabla_Insumos,5,FALSE),"")</f>
        <v/>
      </c>
      <c r="C478" s="299"/>
      <c r="D478" s="300" t="str">
        <f t="shared" ref="D478:D485" si="142">IFERROR(VLOOKUP(C478,Tabla_Insumos,2,FALSE),"")</f>
        <v/>
      </c>
      <c r="E478" s="301"/>
      <c r="F478" s="304">
        <f t="shared" ref="F478:F485" si="143">IFERROR(VLOOKUP(C478,Tabla_Insumos,3,FALSE),0)</f>
        <v>0</v>
      </c>
      <c r="G478" s="305">
        <f>ROUND(E478*F478,2)</f>
        <v>0</v>
      </c>
    </row>
    <row r="479" spans="1:7" s="306" customFormat="1" ht="24" customHeight="1" x14ac:dyDescent="0.2">
      <c r="A479" s="297" t="str">
        <f t="shared" si="140"/>
        <v/>
      </c>
      <c r="B479" s="298" t="str">
        <f t="shared" si="141"/>
        <v/>
      </c>
      <c r="C479" s="299"/>
      <c r="D479" s="300" t="str">
        <f t="shared" si="142"/>
        <v/>
      </c>
      <c r="E479" s="301"/>
      <c r="F479" s="304">
        <f t="shared" si="143"/>
        <v>0</v>
      </c>
      <c r="G479" s="305">
        <f>ROUND(E479*F479,2)</f>
        <v>0</v>
      </c>
    </row>
    <row r="480" spans="1:7" s="306" customFormat="1" ht="24" customHeight="1" x14ac:dyDescent="0.2">
      <c r="A480" s="297" t="str">
        <f t="shared" si="140"/>
        <v/>
      </c>
      <c r="B480" s="298" t="str">
        <f t="shared" si="141"/>
        <v/>
      </c>
      <c r="C480" s="299"/>
      <c r="D480" s="300" t="str">
        <f t="shared" si="142"/>
        <v/>
      </c>
      <c r="E480" s="301"/>
      <c r="F480" s="304">
        <f t="shared" si="143"/>
        <v>0</v>
      </c>
      <c r="G480" s="305">
        <f t="shared" ref="G480:G485" si="144">ROUND(E480*F480,2)</f>
        <v>0</v>
      </c>
    </row>
    <row r="481" spans="1:7" s="306" customFormat="1" ht="24" customHeight="1" x14ac:dyDescent="0.2">
      <c r="A481" s="297" t="str">
        <f t="shared" si="140"/>
        <v/>
      </c>
      <c r="B481" s="298" t="str">
        <f t="shared" si="141"/>
        <v/>
      </c>
      <c r="C481" s="299"/>
      <c r="D481" s="300" t="str">
        <f t="shared" si="142"/>
        <v/>
      </c>
      <c r="E481" s="301"/>
      <c r="F481" s="304">
        <f t="shared" si="143"/>
        <v>0</v>
      </c>
      <c r="G481" s="305">
        <f t="shared" si="144"/>
        <v>0</v>
      </c>
    </row>
    <row r="482" spans="1:7" s="306" customFormat="1" ht="24" customHeight="1" x14ac:dyDescent="0.2">
      <c r="A482" s="297" t="str">
        <f t="shared" si="140"/>
        <v/>
      </c>
      <c r="B482" s="298" t="str">
        <f t="shared" si="141"/>
        <v/>
      </c>
      <c r="C482" s="299"/>
      <c r="D482" s="300" t="str">
        <f t="shared" si="142"/>
        <v/>
      </c>
      <c r="E482" s="301"/>
      <c r="F482" s="302">
        <f t="shared" si="143"/>
        <v>0</v>
      </c>
      <c r="G482" s="305">
        <f t="shared" si="144"/>
        <v>0</v>
      </c>
    </row>
    <row r="483" spans="1:7" s="306" customFormat="1" ht="24" customHeight="1" x14ac:dyDescent="0.2">
      <c r="A483" s="297" t="str">
        <f t="shared" si="140"/>
        <v/>
      </c>
      <c r="B483" s="298" t="str">
        <f t="shared" si="141"/>
        <v/>
      </c>
      <c r="C483" s="299"/>
      <c r="D483" s="300" t="str">
        <f t="shared" si="142"/>
        <v/>
      </c>
      <c r="E483" s="301"/>
      <c r="F483" s="302">
        <f t="shared" si="143"/>
        <v>0</v>
      </c>
      <c r="G483" s="305">
        <f t="shared" si="144"/>
        <v>0</v>
      </c>
    </row>
    <row r="484" spans="1:7" s="306" customFormat="1" ht="24" customHeight="1" x14ac:dyDescent="0.2">
      <c r="A484" s="297" t="str">
        <f t="shared" si="140"/>
        <v/>
      </c>
      <c r="B484" s="298" t="str">
        <f t="shared" si="141"/>
        <v/>
      </c>
      <c r="C484" s="299"/>
      <c r="D484" s="300" t="str">
        <f t="shared" si="142"/>
        <v/>
      </c>
      <c r="E484" s="301"/>
      <c r="F484" s="302">
        <f t="shared" si="143"/>
        <v>0</v>
      </c>
      <c r="G484" s="305">
        <f t="shared" si="144"/>
        <v>0</v>
      </c>
    </row>
    <row r="485" spans="1:7" s="306" customFormat="1" ht="24" customHeight="1" x14ac:dyDescent="0.2">
      <c r="A485" s="297" t="str">
        <f t="shared" si="140"/>
        <v/>
      </c>
      <c r="B485" s="298" t="str">
        <f t="shared" si="141"/>
        <v/>
      </c>
      <c r="C485" s="299"/>
      <c r="D485" s="300" t="str">
        <f t="shared" si="142"/>
        <v/>
      </c>
      <c r="E485" s="301"/>
      <c r="F485" s="302">
        <f t="shared" si="143"/>
        <v>0</v>
      </c>
      <c r="G485" s="305">
        <f t="shared" si="144"/>
        <v>0</v>
      </c>
    </row>
    <row r="486" spans="1:7" ht="24" customHeight="1" x14ac:dyDescent="0.2">
      <c r="A486" s="158"/>
      <c r="D486" s="145"/>
      <c r="E486" s="146"/>
      <c r="F486" s="218" t="s">
        <v>34</v>
      </c>
      <c r="G486" s="159">
        <f>SUBTOTAL(9,G478:G485)</f>
        <v>0</v>
      </c>
    </row>
    <row r="487" spans="1:7" ht="24" customHeight="1" x14ac:dyDescent="0.2">
      <c r="A487" s="158"/>
      <c r="C487" s="160" t="s">
        <v>730</v>
      </c>
      <c r="D487" s="145"/>
      <c r="E487" s="146"/>
      <c r="G487" s="161"/>
    </row>
    <row r="488" spans="1:7" s="306" customFormat="1" ht="24" customHeight="1" x14ac:dyDescent="0.2">
      <c r="A488" s="297" t="str">
        <f t="shared" ref="A488:A496" si="145">IFERROR(VLOOKUP(C488,Tabla_Insumos,4,FALSE),"")</f>
        <v/>
      </c>
      <c r="B488" s="298" t="str">
        <f t="shared" ref="B488:B496" si="146">IFERROR(VLOOKUP(C488,Tabla_Insumos,5,FALSE),"")</f>
        <v/>
      </c>
      <c r="C488" s="299"/>
      <c r="D488" s="300" t="str">
        <f t="shared" ref="D488:D496" si="147">IFERROR(VLOOKUP(C488,Tabla_Insumos,2,FALSE),"")</f>
        <v/>
      </c>
      <c r="E488" s="301"/>
      <c r="F488" s="302">
        <f t="shared" ref="F488:F496" si="148">IFERROR(VLOOKUP(C488,Tabla_Insumos,3,FALSE),0)</f>
        <v>0</v>
      </c>
      <c r="G488" s="305">
        <f t="shared" ref="G488:G496" si="149">ROUND(E488*F488,2)</f>
        <v>0</v>
      </c>
    </row>
    <row r="489" spans="1:7" s="306" customFormat="1" ht="24" customHeight="1" x14ac:dyDescent="0.2">
      <c r="A489" s="297" t="str">
        <f t="shared" si="145"/>
        <v/>
      </c>
      <c r="B489" s="298" t="str">
        <f t="shared" si="146"/>
        <v/>
      </c>
      <c r="C489" s="299"/>
      <c r="D489" s="300" t="str">
        <f t="shared" si="147"/>
        <v/>
      </c>
      <c r="E489" s="301"/>
      <c r="F489" s="302">
        <f t="shared" si="148"/>
        <v>0</v>
      </c>
      <c r="G489" s="305">
        <f t="shared" si="149"/>
        <v>0</v>
      </c>
    </row>
    <row r="490" spans="1:7" s="306" customFormat="1" ht="24" customHeight="1" x14ac:dyDescent="0.2">
      <c r="A490" s="297" t="str">
        <f t="shared" si="145"/>
        <v/>
      </c>
      <c r="B490" s="298" t="str">
        <f t="shared" si="146"/>
        <v/>
      </c>
      <c r="C490" s="299"/>
      <c r="D490" s="300" t="str">
        <f t="shared" si="147"/>
        <v/>
      </c>
      <c r="E490" s="301"/>
      <c r="F490" s="302">
        <f t="shared" si="148"/>
        <v>0</v>
      </c>
      <c r="G490" s="305">
        <f t="shared" si="149"/>
        <v>0</v>
      </c>
    </row>
    <row r="491" spans="1:7" s="306" customFormat="1" ht="24" customHeight="1" x14ac:dyDescent="0.2">
      <c r="A491" s="297" t="str">
        <f t="shared" si="145"/>
        <v/>
      </c>
      <c r="B491" s="298" t="str">
        <f t="shared" si="146"/>
        <v/>
      </c>
      <c r="C491" s="299"/>
      <c r="D491" s="300" t="str">
        <f t="shared" si="147"/>
        <v/>
      </c>
      <c r="E491" s="301"/>
      <c r="F491" s="302">
        <f t="shared" si="148"/>
        <v>0</v>
      </c>
      <c r="G491" s="305">
        <f t="shared" si="149"/>
        <v>0</v>
      </c>
    </row>
    <row r="492" spans="1:7" s="306" customFormat="1" ht="24" customHeight="1" x14ac:dyDescent="0.2">
      <c r="A492" s="297" t="str">
        <f t="shared" si="145"/>
        <v/>
      </c>
      <c r="B492" s="298" t="str">
        <f t="shared" si="146"/>
        <v/>
      </c>
      <c r="C492" s="299"/>
      <c r="D492" s="300" t="str">
        <f t="shared" si="147"/>
        <v/>
      </c>
      <c r="E492" s="301"/>
      <c r="F492" s="302">
        <f t="shared" si="148"/>
        <v>0</v>
      </c>
      <c r="G492" s="305">
        <f t="shared" si="149"/>
        <v>0</v>
      </c>
    </row>
    <row r="493" spans="1:7" s="306" customFormat="1" ht="24" customHeight="1" x14ac:dyDescent="0.2">
      <c r="A493" s="297" t="str">
        <f t="shared" si="145"/>
        <v/>
      </c>
      <c r="B493" s="298" t="str">
        <f t="shared" si="146"/>
        <v/>
      </c>
      <c r="C493" s="299"/>
      <c r="D493" s="300" t="str">
        <f t="shared" si="147"/>
        <v/>
      </c>
      <c r="E493" s="301"/>
      <c r="F493" s="302">
        <f t="shared" si="148"/>
        <v>0</v>
      </c>
      <c r="G493" s="305">
        <f t="shared" si="149"/>
        <v>0</v>
      </c>
    </row>
    <row r="494" spans="1:7" s="306" customFormat="1" ht="24" customHeight="1" x14ac:dyDescent="0.2">
      <c r="A494" s="297" t="str">
        <f t="shared" si="145"/>
        <v/>
      </c>
      <c r="B494" s="298" t="str">
        <f t="shared" si="146"/>
        <v/>
      </c>
      <c r="C494" s="299"/>
      <c r="D494" s="300" t="str">
        <f t="shared" si="147"/>
        <v/>
      </c>
      <c r="E494" s="301"/>
      <c r="F494" s="302">
        <f t="shared" si="148"/>
        <v>0</v>
      </c>
      <c r="G494" s="305">
        <f t="shared" si="149"/>
        <v>0</v>
      </c>
    </row>
    <row r="495" spans="1:7" s="306" customFormat="1" ht="24" customHeight="1" x14ac:dyDescent="0.2">
      <c r="A495" s="297" t="str">
        <f t="shared" si="145"/>
        <v/>
      </c>
      <c r="B495" s="298" t="str">
        <f t="shared" si="146"/>
        <v/>
      </c>
      <c r="C495" s="299"/>
      <c r="D495" s="300" t="str">
        <f t="shared" si="147"/>
        <v/>
      </c>
      <c r="E495" s="301"/>
      <c r="F495" s="302">
        <f t="shared" si="148"/>
        <v>0</v>
      </c>
      <c r="G495" s="305">
        <f t="shared" si="149"/>
        <v>0</v>
      </c>
    </row>
    <row r="496" spans="1:7" s="306" customFormat="1" ht="24" customHeight="1" x14ac:dyDescent="0.2">
      <c r="A496" s="297" t="str">
        <f t="shared" si="145"/>
        <v/>
      </c>
      <c r="B496" s="298" t="str">
        <f t="shared" si="146"/>
        <v/>
      </c>
      <c r="C496" s="299"/>
      <c r="D496" s="300" t="str">
        <f t="shared" si="147"/>
        <v/>
      </c>
      <c r="E496" s="301"/>
      <c r="F496" s="302">
        <f t="shared" si="148"/>
        <v>0</v>
      </c>
      <c r="G496" s="305">
        <f t="shared" si="149"/>
        <v>0</v>
      </c>
    </row>
    <row r="497" spans="1:141" ht="24" customHeight="1" x14ac:dyDescent="0.2">
      <c r="A497" s="162"/>
      <c r="B497" s="145"/>
      <c r="D497" s="145"/>
      <c r="E497" s="146"/>
      <c r="F497" s="218" t="s">
        <v>35</v>
      </c>
      <c r="G497" s="159">
        <f>SUBTOTAL(9,G488:G496)</f>
        <v>0</v>
      </c>
    </row>
    <row r="498" spans="1:141" ht="24" customHeight="1" thickBot="1" x14ac:dyDescent="0.25">
      <c r="A498" s="163"/>
      <c r="B498" s="164"/>
      <c r="C498" s="165"/>
      <c r="D498" s="164"/>
      <c r="E498" s="166"/>
      <c r="F498" s="167"/>
      <c r="G498" s="168"/>
    </row>
    <row r="499" spans="1:141" ht="24" customHeight="1" thickBot="1" x14ac:dyDescent="0.25">
      <c r="A499" s="169" t="str">
        <f>B457</f>
        <v>2.7</v>
      </c>
      <c r="B499" s="170" t="str">
        <f>C457</f>
        <v>Provisión y Colocación de Malla de advertencia 30 cm</v>
      </c>
      <c r="C499" s="171"/>
      <c r="D499" s="171" t="s">
        <v>36</v>
      </c>
      <c r="E499" s="172"/>
      <c r="F499" s="173" t="s">
        <v>37</v>
      </c>
      <c r="G499" s="174">
        <f>SUBTOTAL(9,G462:G498)</f>
        <v>0</v>
      </c>
    </row>
    <row r="500" spans="1:141" ht="24" customHeight="1" thickTop="1" thickBot="1" x14ac:dyDescent="0.25"/>
    <row r="501" spans="1:141" ht="24" customHeight="1" thickTop="1" x14ac:dyDescent="0.2">
      <c r="A501" s="203" t="s">
        <v>39</v>
      </c>
      <c r="B501" s="204"/>
      <c r="C501" s="204"/>
      <c r="D501" s="204"/>
      <c r="E501" s="204"/>
      <c r="F501" s="204"/>
      <c r="G501" s="205"/>
      <c r="H501" s="135">
        <f>COUNTIF($A$1:A507,"ANALISIS DE PRECIOS")</f>
        <v>11</v>
      </c>
    </row>
    <row r="502" spans="1:141" ht="24" customHeight="1" x14ac:dyDescent="0.2">
      <c r="A502" s="136" t="s">
        <v>726</v>
      </c>
      <c r="B502" s="137" t="str">
        <f>Comitente</f>
        <v>DIRECCIÓN PROVINCIAL RED DE GAS</v>
      </c>
      <c r="C502" s="132"/>
      <c r="D502" s="138"/>
      <c r="E502" s="138"/>
      <c r="F502" s="139"/>
      <c r="G502" s="140"/>
    </row>
    <row r="503" spans="1:141" ht="24" customHeight="1" x14ac:dyDescent="0.2">
      <c r="A503" s="136" t="s">
        <v>727</v>
      </c>
      <c r="B503" s="137">
        <f>Contratista</f>
        <v>0</v>
      </c>
      <c r="C503" s="133"/>
      <c r="D503" s="133"/>
      <c r="E503" s="133"/>
      <c r="F503" s="141"/>
      <c r="G503" s="142"/>
    </row>
    <row r="504" spans="1:141" ht="24" customHeight="1" x14ac:dyDescent="0.2">
      <c r="A504" s="136" t="s">
        <v>26</v>
      </c>
      <c r="B504" s="137" t="str">
        <f>Obra</f>
        <v>RED DE MEDIA PRESIÓN Barrio Conjunto 1, 2, 3 y 4</v>
      </c>
      <c r="C504" s="133"/>
      <c r="D504" s="133"/>
      <c r="E504" s="133"/>
      <c r="F504" s="141" t="s">
        <v>40</v>
      </c>
      <c r="G504" s="143">
        <f>Fecha_Base</f>
        <v>0</v>
      </c>
    </row>
    <row r="505" spans="1:141" ht="24" customHeight="1" x14ac:dyDescent="0.2">
      <c r="A505" s="144" t="s">
        <v>725</v>
      </c>
      <c r="B505" s="134" t="str">
        <f>Ubicación</f>
        <v>Departamento Rivadavia</v>
      </c>
      <c r="C505" s="134"/>
      <c r="D505" s="145"/>
      <c r="E505" s="146"/>
      <c r="G505" s="148"/>
    </row>
    <row r="506" spans="1:141" ht="24" customHeight="1" x14ac:dyDescent="0.2">
      <c r="A506" s="144" t="s">
        <v>41</v>
      </c>
      <c r="B506" s="21">
        <f>IFERROR(VALUE(LEFT(B507,FIND(".",B507)-1)),"")</f>
        <v>2</v>
      </c>
      <c r="C506" s="135" t="str">
        <f>IFERROR(VLOOKUP(B506,Tabla_CyP,2,FALSE),"")</f>
        <v>CAÑERÍAS</v>
      </c>
      <c r="E506" s="146"/>
      <c r="G506" s="148"/>
    </row>
    <row r="507" spans="1:141" ht="24" customHeight="1" x14ac:dyDescent="0.2">
      <c r="A507" s="144" t="s">
        <v>27</v>
      </c>
      <c r="B507" s="149" t="s">
        <v>1403</v>
      </c>
      <c r="C507" s="135" t="str">
        <f>IFERROR(VLOOKUP(B507,Tabla_CyP,2,FALSE),"")</f>
        <v>Excavación de zanja para la instalación de cañeria PE -Red Media Presión</v>
      </c>
      <c r="D507" s="145"/>
      <c r="E507" s="146"/>
      <c r="F507" s="141" t="s">
        <v>28</v>
      </c>
      <c r="G507" s="150" t="str">
        <f>IFERROR(VLOOKUP(B507,Tabla_CyP,4,FALSE),"")</f>
        <v>m</v>
      </c>
    </row>
    <row r="508" spans="1:141" ht="24" customHeight="1" x14ac:dyDescent="0.2">
      <c r="A508" s="144"/>
      <c r="B508" s="134"/>
      <c r="D508" s="145"/>
      <c r="E508" s="146"/>
      <c r="G508" s="148"/>
    </row>
    <row r="509" spans="1:141" ht="24" customHeight="1" x14ac:dyDescent="0.2">
      <c r="A509" s="385" t="s">
        <v>588</v>
      </c>
      <c r="B509" s="386"/>
      <c r="C509" s="387" t="s">
        <v>0</v>
      </c>
      <c r="D509" s="387" t="s">
        <v>29</v>
      </c>
      <c r="E509" s="389" t="s">
        <v>30</v>
      </c>
      <c r="F509" s="391" t="s">
        <v>31</v>
      </c>
      <c r="G509" s="393" t="s">
        <v>32</v>
      </c>
    </row>
    <row r="510" spans="1:141" s="145" customFormat="1" ht="24" customHeight="1" x14ac:dyDescent="0.2">
      <c r="A510" s="151" t="s">
        <v>589</v>
      </c>
      <c r="B510" s="152" t="s">
        <v>590</v>
      </c>
      <c r="C510" s="388"/>
      <c r="D510" s="388"/>
      <c r="E510" s="390"/>
      <c r="F510" s="392"/>
      <c r="G510" s="394"/>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c r="AJ510" s="307"/>
      <c r="AK510" s="307"/>
      <c r="AL510" s="307"/>
      <c r="AM510" s="307"/>
      <c r="AN510" s="307"/>
      <c r="AO510" s="307"/>
      <c r="AP510" s="307"/>
      <c r="AQ510" s="307"/>
      <c r="AR510" s="307"/>
      <c r="AS510" s="307"/>
      <c r="AT510" s="307"/>
      <c r="AU510" s="307"/>
      <c r="AV510" s="307"/>
      <c r="AW510" s="307"/>
      <c r="AX510" s="307"/>
      <c r="AY510" s="307"/>
      <c r="AZ510" s="307"/>
      <c r="BA510" s="307"/>
      <c r="BB510" s="307"/>
      <c r="BC510" s="307"/>
      <c r="BD510" s="307"/>
      <c r="BE510" s="307"/>
      <c r="BF510" s="307"/>
      <c r="BG510" s="307"/>
      <c r="BH510" s="307"/>
      <c r="BI510" s="307"/>
      <c r="BJ510" s="307"/>
      <c r="BK510" s="307"/>
      <c r="BL510" s="307"/>
      <c r="BM510" s="307"/>
      <c r="BN510" s="307"/>
      <c r="BO510" s="307"/>
      <c r="BP510" s="307"/>
      <c r="BQ510" s="307"/>
      <c r="BR510" s="307"/>
      <c r="BS510" s="307"/>
      <c r="BT510" s="307"/>
      <c r="BU510" s="307"/>
      <c r="BV510" s="307"/>
      <c r="BW510" s="307"/>
      <c r="BX510" s="307"/>
      <c r="BY510" s="307"/>
      <c r="BZ510" s="307"/>
      <c r="CA510" s="307"/>
      <c r="CB510" s="307"/>
      <c r="CC510" s="307"/>
      <c r="CD510" s="307"/>
      <c r="CE510" s="307"/>
      <c r="CF510" s="307"/>
      <c r="CG510" s="307"/>
      <c r="CH510" s="307"/>
      <c r="CI510" s="307"/>
      <c r="CJ510" s="307"/>
      <c r="CK510" s="307"/>
      <c r="CL510" s="307"/>
      <c r="CM510" s="307"/>
      <c r="CN510" s="307"/>
      <c r="CO510" s="307"/>
      <c r="CP510" s="307"/>
      <c r="CQ510" s="307"/>
      <c r="CR510" s="307"/>
      <c r="CS510" s="307"/>
      <c r="CT510" s="307"/>
      <c r="CU510" s="307"/>
      <c r="CV510" s="307"/>
      <c r="CW510" s="307"/>
      <c r="CX510" s="307"/>
      <c r="CY510" s="307"/>
      <c r="CZ510" s="307"/>
      <c r="DA510" s="307"/>
      <c r="DB510" s="307"/>
      <c r="DC510" s="307"/>
      <c r="DD510" s="307"/>
      <c r="DE510" s="307"/>
      <c r="DF510" s="307"/>
      <c r="DG510" s="307"/>
      <c r="DH510" s="307"/>
      <c r="DI510" s="307"/>
      <c r="DJ510" s="307"/>
      <c r="DK510" s="307"/>
      <c r="DL510" s="307"/>
      <c r="DM510" s="307"/>
      <c r="DN510" s="307"/>
      <c r="DO510" s="307"/>
      <c r="DP510" s="307"/>
      <c r="DQ510" s="307"/>
      <c r="DR510" s="307"/>
      <c r="DS510" s="307"/>
      <c r="DT510" s="307"/>
      <c r="DU510" s="307"/>
      <c r="DV510" s="307"/>
      <c r="DW510" s="307"/>
      <c r="DX510" s="307"/>
      <c r="DY510" s="307"/>
      <c r="DZ510" s="307"/>
      <c r="EA510" s="307"/>
      <c r="EB510" s="307"/>
      <c r="EC510" s="307"/>
      <c r="ED510" s="307"/>
      <c r="EE510" s="307"/>
      <c r="EF510" s="307"/>
      <c r="EG510" s="307"/>
      <c r="EH510" s="307"/>
      <c r="EI510" s="307"/>
      <c r="EJ510" s="307"/>
      <c r="EK510" s="307"/>
    </row>
    <row r="511" spans="1:141" ht="24" customHeight="1" x14ac:dyDescent="0.2">
      <c r="A511" s="217"/>
      <c r="B511" s="153"/>
      <c r="C511" s="215" t="s">
        <v>728</v>
      </c>
      <c r="D511" s="154"/>
      <c r="E511" s="155"/>
      <c r="F511" s="156"/>
      <c r="G511" s="157"/>
    </row>
    <row r="512" spans="1:141" s="306" customFormat="1" ht="24" customHeight="1" x14ac:dyDescent="0.2">
      <c r="A512" s="297" t="str">
        <f t="shared" ref="A512:A525" si="150">IFERROR(VLOOKUP(C512,Tabla_Insumos,4,FALSE),"")</f>
        <v/>
      </c>
      <c r="B512" s="298" t="str">
        <f>IFERROR(VLOOKUP(C512,Tabla_Insumos,5,FALSE),"")</f>
        <v/>
      </c>
      <c r="C512" s="299"/>
      <c r="D512" s="300" t="str">
        <f t="shared" ref="D512:D525" si="151">IFERROR(VLOOKUP(C512,Tabla_Insumos,2,FALSE),"")</f>
        <v/>
      </c>
      <c r="E512" s="301"/>
      <c r="F512" s="302">
        <f t="shared" ref="F512:F525" si="152">IFERROR(VLOOKUP(C512,Tabla_Insumos,3,FALSE),0)</f>
        <v>0</v>
      </c>
      <c r="G512" s="305">
        <f>ROUND(E512*F512,2)</f>
        <v>0</v>
      </c>
    </row>
    <row r="513" spans="1:7" s="306" customFormat="1" ht="24" customHeight="1" x14ac:dyDescent="0.2">
      <c r="A513" s="297" t="str">
        <f t="shared" si="150"/>
        <v/>
      </c>
      <c r="B513" s="298" t="str">
        <f t="shared" ref="B513:B525" si="153">IFERROR(VLOOKUP(C513,Tabla_Insumos,5,FALSE),"")</f>
        <v/>
      </c>
      <c r="C513" s="299"/>
      <c r="D513" s="300" t="str">
        <f t="shared" si="151"/>
        <v/>
      </c>
      <c r="E513" s="301"/>
      <c r="F513" s="302">
        <f t="shared" si="152"/>
        <v>0</v>
      </c>
      <c r="G513" s="305">
        <f t="shared" ref="G513:G525" si="154">ROUND(E513*F513,2)</f>
        <v>0</v>
      </c>
    </row>
    <row r="514" spans="1:7" s="306" customFormat="1" ht="24" customHeight="1" x14ac:dyDescent="0.2">
      <c r="A514" s="297" t="str">
        <f t="shared" si="150"/>
        <v/>
      </c>
      <c r="B514" s="298" t="str">
        <f t="shared" si="153"/>
        <v/>
      </c>
      <c r="C514" s="299"/>
      <c r="D514" s="300" t="str">
        <f t="shared" si="151"/>
        <v/>
      </c>
      <c r="E514" s="301"/>
      <c r="F514" s="302">
        <f t="shared" si="152"/>
        <v>0</v>
      </c>
      <c r="G514" s="305">
        <f t="shared" si="154"/>
        <v>0</v>
      </c>
    </row>
    <row r="515" spans="1:7" s="306" customFormat="1" ht="24" customHeight="1" x14ac:dyDescent="0.2">
      <c r="A515" s="297" t="str">
        <f t="shared" si="150"/>
        <v/>
      </c>
      <c r="B515" s="298" t="str">
        <f t="shared" si="153"/>
        <v/>
      </c>
      <c r="C515" s="299"/>
      <c r="D515" s="300" t="str">
        <f t="shared" si="151"/>
        <v/>
      </c>
      <c r="E515" s="301"/>
      <c r="F515" s="302">
        <f t="shared" si="152"/>
        <v>0</v>
      </c>
      <c r="G515" s="305">
        <f t="shared" si="154"/>
        <v>0</v>
      </c>
    </row>
    <row r="516" spans="1:7" s="306" customFormat="1" ht="24" customHeight="1" x14ac:dyDescent="0.2">
      <c r="A516" s="297" t="str">
        <f t="shared" si="150"/>
        <v/>
      </c>
      <c r="B516" s="298" t="str">
        <f t="shared" si="153"/>
        <v/>
      </c>
      <c r="C516" s="299"/>
      <c r="D516" s="300" t="str">
        <f t="shared" si="151"/>
        <v/>
      </c>
      <c r="E516" s="301"/>
      <c r="F516" s="302">
        <f t="shared" si="152"/>
        <v>0</v>
      </c>
      <c r="G516" s="305">
        <f t="shared" si="154"/>
        <v>0</v>
      </c>
    </row>
    <row r="517" spans="1:7" s="306" customFormat="1" ht="24" customHeight="1" x14ac:dyDescent="0.2">
      <c r="A517" s="297" t="str">
        <f t="shared" si="150"/>
        <v/>
      </c>
      <c r="B517" s="298" t="str">
        <f t="shared" si="153"/>
        <v/>
      </c>
      <c r="C517" s="299"/>
      <c r="D517" s="300" t="str">
        <f t="shared" si="151"/>
        <v/>
      </c>
      <c r="E517" s="301"/>
      <c r="F517" s="302">
        <f t="shared" si="152"/>
        <v>0</v>
      </c>
      <c r="G517" s="305">
        <f t="shared" si="154"/>
        <v>0</v>
      </c>
    </row>
    <row r="518" spans="1:7" s="306" customFormat="1" ht="24" customHeight="1" x14ac:dyDescent="0.2">
      <c r="A518" s="297" t="str">
        <f t="shared" si="150"/>
        <v/>
      </c>
      <c r="B518" s="298" t="str">
        <f t="shared" si="153"/>
        <v/>
      </c>
      <c r="C518" s="299"/>
      <c r="D518" s="300" t="str">
        <f t="shared" si="151"/>
        <v/>
      </c>
      <c r="E518" s="301"/>
      <c r="F518" s="302">
        <f t="shared" si="152"/>
        <v>0</v>
      </c>
      <c r="G518" s="305">
        <f t="shared" si="154"/>
        <v>0</v>
      </c>
    </row>
    <row r="519" spans="1:7" s="306" customFormat="1" ht="24" customHeight="1" x14ac:dyDescent="0.2">
      <c r="A519" s="297" t="str">
        <f t="shared" si="150"/>
        <v/>
      </c>
      <c r="B519" s="298" t="str">
        <f t="shared" si="153"/>
        <v/>
      </c>
      <c r="C519" s="299"/>
      <c r="D519" s="300" t="str">
        <f t="shared" si="151"/>
        <v/>
      </c>
      <c r="E519" s="301"/>
      <c r="F519" s="302">
        <f t="shared" si="152"/>
        <v>0</v>
      </c>
      <c r="G519" s="305">
        <f t="shared" si="154"/>
        <v>0</v>
      </c>
    </row>
    <row r="520" spans="1:7" s="306" customFormat="1" ht="24" customHeight="1" x14ac:dyDescent="0.2">
      <c r="A520" s="297" t="str">
        <f t="shared" si="150"/>
        <v/>
      </c>
      <c r="B520" s="298" t="str">
        <f t="shared" si="153"/>
        <v/>
      </c>
      <c r="C520" s="299"/>
      <c r="D520" s="300" t="str">
        <f t="shared" si="151"/>
        <v/>
      </c>
      <c r="E520" s="301"/>
      <c r="F520" s="302">
        <f t="shared" si="152"/>
        <v>0</v>
      </c>
      <c r="G520" s="305">
        <f t="shared" si="154"/>
        <v>0</v>
      </c>
    </row>
    <row r="521" spans="1:7" s="306" customFormat="1" ht="24" customHeight="1" x14ac:dyDescent="0.2">
      <c r="A521" s="297" t="str">
        <f t="shared" si="150"/>
        <v/>
      </c>
      <c r="B521" s="298" t="str">
        <f t="shared" si="153"/>
        <v/>
      </c>
      <c r="C521" s="299"/>
      <c r="D521" s="300" t="str">
        <f t="shared" si="151"/>
        <v/>
      </c>
      <c r="E521" s="301"/>
      <c r="F521" s="302">
        <f t="shared" si="152"/>
        <v>0</v>
      </c>
      <c r="G521" s="305">
        <f t="shared" si="154"/>
        <v>0</v>
      </c>
    </row>
    <row r="522" spans="1:7" s="306" customFormat="1" ht="24" customHeight="1" x14ac:dyDescent="0.2">
      <c r="A522" s="297" t="str">
        <f t="shared" si="150"/>
        <v/>
      </c>
      <c r="B522" s="298" t="str">
        <f t="shared" si="153"/>
        <v/>
      </c>
      <c r="C522" s="299"/>
      <c r="D522" s="300" t="str">
        <f t="shared" si="151"/>
        <v/>
      </c>
      <c r="E522" s="301"/>
      <c r="F522" s="302">
        <f t="shared" si="152"/>
        <v>0</v>
      </c>
      <c r="G522" s="305">
        <f t="shared" si="154"/>
        <v>0</v>
      </c>
    </row>
    <row r="523" spans="1:7" s="306" customFormat="1" ht="24" customHeight="1" x14ac:dyDescent="0.2">
      <c r="A523" s="297" t="str">
        <f t="shared" si="150"/>
        <v/>
      </c>
      <c r="B523" s="298" t="str">
        <f t="shared" si="153"/>
        <v/>
      </c>
      <c r="C523" s="299"/>
      <c r="D523" s="300" t="str">
        <f t="shared" si="151"/>
        <v/>
      </c>
      <c r="E523" s="301"/>
      <c r="F523" s="302">
        <f t="shared" si="152"/>
        <v>0</v>
      </c>
      <c r="G523" s="305">
        <f t="shared" si="154"/>
        <v>0</v>
      </c>
    </row>
    <row r="524" spans="1:7" s="306" customFormat="1" ht="24" customHeight="1" x14ac:dyDescent="0.2">
      <c r="A524" s="297" t="str">
        <f t="shared" si="150"/>
        <v/>
      </c>
      <c r="B524" s="298" t="str">
        <f t="shared" si="153"/>
        <v/>
      </c>
      <c r="C524" s="299"/>
      <c r="D524" s="300" t="str">
        <f t="shared" si="151"/>
        <v/>
      </c>
      <c r="E524" s="301"/>
      <c r="F524" s="302">
        <f t="shared" si="152"/>
        <v>0</v>
      </c>
      <c r="G524" s="305">
        <f t="shared" si="154"/>
        <v>0</v>
      </c>
    </row>
    <row r="525" spans="1:7" s="306" customFormat="1" ht="24" customHeight="1" x14ac:dyDescent="0.2">
      <c r="A525" s="297" t="str">
        <f t="shared" si="150"/>
        <v/>
      </c>
      <c r="B525" s="298" t="str">
        <f t="shared" si="153"/>
        <v/>
      </c>
      <c r="C525" s="299"/>
      <c r="D525" s="300" t="str">
        <f t="shared" si="151"/>
        <v/>
      </c>
      <c r="E525" s="301"/>
      <c r="F525" s="303">
        <f t="shared" si="152"/>
        <v>0</v>
      </c>
      <c r="G525" s="305">
        <f t="shared" si="154"/>
        <v>0</v>
      </c>
    </row>
    <row r="526" spans="1:7" ht="24" customHeight="1" x14ac:dyDescent="0.2">
      <c r="A526" s="158"/>
      <c r="D526" s="145"/>
      <c r="E526" s="146"/>
      <c r="F526" s="218" t="s">
        <v>33</v>
      </c>
      <c r="G526" s="159">
        <f>SUBTOTAL(9,G512:G525)</f>
        <v>0</v>
      </c>
    </row>
    <row r="527" spans="1:7" ht="24" customHeight="1" x14ac:dyDescent="0.2">
      <c r="A527" s="158"/>
      <c r="C527" s="160" t="s">
        <v>729</v>
      </c>
      <c r="D527" s="145"/>
      <c r="E527" s="146"/>
      <c r="G527" s="161"/>
    </row>
    <row r="528" spans="1:7" s="306" customFormat="1" ht="24" customHeight="1" x14ac:dyDescent="0.2">
      <c r="A528" s="297" t="str">
        <f t="shared" ref="A528:A535" si="155">IFERROR(VLOOKUP(C528,Tabla_Insumos,4,FALSE),"")</f>
        <v/>
      </c>
      <c r="B528" s="298" t="str">
        <f t="shared" ref="B528:B535" si="156">IFERROR(VLOOKUP(C528,Tabla_Insumos,5,FALSE),"")</f>
        <v/>
      </c>
      <c r="C528" s="299"/>
      <c r="D528" s="300" t="str">
        <f t="shared" ref="D528:D535" si="157">IFERROR(VLOOKUP(C528,Tabla_Insumos,2,FALSE),"")</f>
        <v/>
      </c>
      <c r="E528" s="301"/>
      <c r="F528" s="304">
        <f t="shared" ref="F528:F535" si="158">IFERROR(VLOOKUP(C528,Tabla_Insumos,3,FALSE),0)</f>
        <v>0</v>
      </c>
      <c r="G528" s="305">
        <f>ROUND(E528*F528,2)</f>
        <v>0</v>
      </c>
    </row>
    <row r="529" spans="1:7" s="306" customFormat="1" ht="24" customHeight="1" x14ac:dyDescent="0.2">
      <c r="A529" s="297" t="str">
        <f t="shared" si="155"/>
        <v/>
      </c>
      <c r="B529" s="298" t="str">
        <f t="shared" si="156"/>
        <v/>
      </c>
      <c r="C529" s="299"/>
      <c r="D529" s="300" t="str">
        <f t="shared" si="157"/>
        <v/>
      </c>
      <c r="E529" s="301"/>
      <c r="F529" s="304">
        <f t="shared" si="158"/>
        <v>0</v>
      </c>
      <c r="G529" s="305">
        <f>ROUND(E529*F529,2)</f>
        <v>0</v>
      </c>
    </row>
    <row r="530" spans="1:7" s="306" customFormat="1" ht="24" customHeight="1" x14ac:dyDescent="0.2">
      <c r="A530" s="297" t="str">
        <f t="shared" si="155"/>
        <v/>
      </c>
      <c r="B530" s="298" t="str">
        <f t="shared" si="156"/>
        <v/>
      </c>
      <c r="C530" s="299"/>
      <c r="D530" s="300" t="str">
        <f t="shared" si="157"/>
        <v/>
      </c>
      <c r="E530" s="301"/>
      <c r="F530" s="304">
        <f t="shared" si="158"/>
        <v>0</v>
      </c>
      <c r="G530" s="305">
        <f t="shared" ref="G530:G535" si="159">ROUND(E530*F530,2)</f>
        <v>0</v>
      </c>
    </row>
    <row r="531" spans="1:7" s="306" customFormat="1" ht="24" customHeight="1" x14ac:dyDescent="0.2">
      <c r="A531" s="297" t="str">
        <f t="shared" si="155"/>
        <v/>
      </c>
      <c r="B531" s="298" t="str">
        <f t="shared" si="156"/>
        <v/>
      </c>
      <c r="C531" s="299"/>
      <c r="D531" s="300" t="str">
        <f t="shared" si="157"/>
        <v/>
      </c>
      <c r="E531" s="301"/>
      <c r="F531" s="304">
        <f t="shared" si="158"/>
        <v>0</v>
      </c>
      <c r="G531" s="305">
        <f t="shared" si="159"/>
        <v>0</v>
      </c>
    </row>
    <row r="532" spans="1:7" s="306" customFormat="1" ht="24" customHeight="1" x14ac:dyDescent="0.2">
      <c r="A532" s="297" t="str">
        <f t="shared" si="155"/>
        <v/>
      </c>
      <c r="B532" s="298" t="str">
        <f t="shared" si="156"/>
        <v/>
      </c>
      <c r="C532" s="299"/>
      <c r="D532" s="300" t="str">
        <f t="shared" si="157"/>
        <v/>
      </c>
      <c r="E532" s="301"/>
      <c r="F532" s="302">
        <f t="shared" si="158"/>
        <v>0</v>
      </c>
      <c r="G532" s="305">
        <f t="shared" si="159"/>
        <v>0</v>
      </c>
    </row>
    <row r="533" spans="1:7" s="306" customFormat="1" ht="24" customHeight="1" x14ac:dyDescent="0.2">
      <c r="A533" s="297" t="str">
        <f t="shared" si="155"/>
        <v/>
      </c>
      <c r="B533" s="298" t="str">
        <f t="shared" si="156"/>
        <v/>
      </c>
      <c r="C533" s="299"/>
      <c r="D533" s="300" t="str">
        <f t="shared" si="157"/>
        <v/>
      </c>
      <c r="E533" s="301"/>
      <c r="F533" s="302">
        <f t="shared" si="158"/>
        <v>0</v>
      </c>
      <c r="G533" s="305">
        <f t="shared" si="159"/>
        <v>0</v>
      </c>
    </row>
    <row r="534" spans="1:7" s="306" customFormat="1" ht="24" customHeight="1" x14ac:dyDescent="0.2">
      <c r="A534" s="297" t="str">
        <f t="shared" si="155"/>
        <v/>
      </c>
      <c r="B534" s="298" t="str">
        <f t="shared" si="156"/>
        <v/>
      </c>
      <c r="C534" s="299"/>
      <c r="D534" s="300" t="str">
        <f t="shared" si="157"/>
        <v/>
      </c>
      <c r="E534" s="301"/>
      <c r="F534" s="302">
        <f t="shared" si="158"/>
        <v>0</v>
      </c>
      <c r="G534" s="305">
        <f t="shared" si="159"/>
        <v>0</v>
      </c>
    </row>
    <row r="535" spans="1:7" s="306" customFormat="1" ht="24" customHeight="1" x14ac:dyDescent="0.2">
      <c r="A535" s="297" t="str">
        <f t="shared" si="155"/>
        <v/>
      </c>
      <c r="B535" s="298" t="str">
        <f t="shared" si="156"/>
        <v/>
      </c>
      <c r="C535" s="299"/>
      <c r="D535" s="300" t="str">
        <f t="shared" si="157"/>
        <v/>
      </c>
      <c r="E535" s="301"/>
      <c r="F535" s="302">
        <f t="shared" si="158"/>
        <v>0</v>
      </c>
      <c r="G535" s="305">
        <f t="shared" si="159"/>
        <v>0</v>
      </c>
    </row>
    <row r="536" spans="1:7" ht="24" customHeight="1" x14ac:dyDescent="0.2">
      <c r="A536" s="158"/>
      <c r="D536" s="145"/>
      <c r="E536" s="146"/>
      <c r="F536" s="218" t="s">
        <v>34</v>
      </c>
      <c r="G536" s="159">
        <f>SUBTOTAL(9,G528:G535)</f>
        <v>0</v>
      </c>
    </row>
    <row r="537" spans="1:7" ht="24" customHeight="1" x14ac:dyDescent="0.2">
      <c r="A537" s="158"/>
      <c r="C537" s="160" t="s">
        <v>730</v>
      </c>
      <c r="D537" s="145"/>
      <c r="E537" s="146"/>
      <c r="G537" s="161"/>
    </row>
    <row r="538" spans="1:7" s="306" customFormat="1" ht="24" customHeight="1" x14ac:dyDescent="0.2">
      <c r="A538" s="297" t="str">
        <f t="shared" ref="A538:A546" si="160">IFERROR(VLOOKUP(C538,Tabla_Insumos,4,FALSE),"")</f>
        <v/>
      </c>
      <c r="B538" s="298" t="str">
        <f t="shared" ref="B538:B546" si="161">IFERROR(VLOOKUP(C538,Tabla_Insumos,5,FALSE),"")</f>
        <v/>
      </c>
      <c r="C538" s="299"/>
      <c r="D538" s="300" t="str">
        <f t="shared" ref="D538:D546" si="162">IFERROR(VLOOKUP(C538,Tabla_Insumos,2,FALSE),"")</f>
        <v/>
      </c>
      <c r="E538" s="301"/>
      <c r="F538" s="302">
        <f t="shared" ref="F538:F546" si="163">IFERROR(VLOOKUP(C538,Tabla_Insumos,3,FALSE),0)</f>
        <v>0</v>
      </c>
      <c r="G538" s="305">
        <f t="shared" ref="G538:G546" si="164">ROUND(E538*F538,2)</f>
        <v>0</v>
      </c>
    </row>
    <row r="539" spans="1:7" s="306" customFormat="1" ht="24" customHeight="1" x14ac:dyDescent="0.2">
      <c r="A539" s="297" t="str">
        <f t="shared" si="160"/>
        <v/>
      </c>
      <c r="B539" s="298" t="str">
        <f t="shared" si="161"/>
        <v/>
      </c>
      <c r="C539" s="299"/>
      <c r="D539" s="300" t="str">
        <f t="shared" si="162"/>
        <v/>
      </c>
      <c r="E539" s="301"/>
      <c r="F539" s="302">
        <f t="shared" si="163"/>
        <v>0</v>
      </c>
      <c r="G539" s="305">
        <f t="shared" si="164"/>
        <v>0</v>
      </c>
    </row>
    <row r="540" spans="1:7" s="306" customFormat="1" ht="24" customHeight="1" x14ac:dyDescent="0.2">
      <c r="A540" s="297" t="str">
        <f t="shared" si="160"/>
        <v/>
      </c>
      <c r="B540" s="298" t="str">
        <f t="shared" si="161"/>
        <v/>
      </c>
      <c r="C540" s="299"/>
      <c r="D540" s="300" t="str">
        <f t="shared" si="162"/>
        <v/>
      </c>
      <c r="E540" s="301"/>
      <c r="F540" s="302">
        <f t="shared" si="163"/>
        <v>0</v>
      </c>
      <c r="G540" s="305">
        <f t="shared" si="164"/>
        <v>0</v>
      </c>
    </row>
    <row r="541" spans="1:7" s="306" customFormat="1" ht="24" customHeight="1" x14ac:dyDescent="0.2">
      <c r="A541" s="297" t="str">
        <f t="shared" si="160"/>
        <v/>
      </c>
      <c r="B541" s="298" t="str">
        <f t="shared" si="161"/>
        <v/>
      </c>
      <c r="C541" s="299"/>
      <c r="D541" s="300" t="str">
        <f t="shared" si="162"/>
        <v/>
      </c>
      <c r="E541" s="301"/>
      <c r="F541" s="302">
        <f t="shared" si="163"/>
        <v>0</v>
      </c>
      <c r="G541" s="305">
        <f t="shared" si="164"/>
        <v>0</v>
      </c>
    </row>
    <row r="542" spans="1:7" s="306" customFormat="1" ht="24" customHeight="1" x14ac:dyDescent="0.2">
      <c r="A542" s="297" t="str">
        <f t="shared" si="160"/>
        <v/>
      </c>
      <c r="B542" s="298" t="str">
        <f t="shared" si="161"/>
        <v/>
      </c>
      <c r="C542" s="299"/>
      <c r="D542" s="300" t="str">
        <f t="shared" si="162"/>
        <v/>
      </c>
      <c r="E542" s="301"/>
      <c r="F542" s="302">
        <f t="shared" si="163"/>
        <v>0</v>
      </c>
      <c r="G542" s="305">
        <f t="shared" si="164"/>
        <v>0</v>
      </c>
    </row>
    <row r="543" spans="1:7" s="306" customFormat="1" ht="24" customHeight="1" x14ac:dyDescent="0.2">
      <c r="A543" s="297" t="str">
        <f t="shared" si="160"/>
        <v/>
      </c>
      <c r="B543" s="298" t="str">
        <f t="shared" si="161"/>
        <v/>
      </c>
      <c r="C543" s="299"/>
      <c r="D543" s="300" t="str">
        <f t="shared" si="162"/>
        <v/>
      </c>
      <c r="E543" s="301"/>
      <c r="F543" s="302">
        <f t="shared" si="163"/>
        <v>0</v>
      </c>
      <c r="G543" s="305">
        <f t="shared" si="164"/>
        <v>0</v>
      </c>
    </row>
    <row r="544" spans="1:7" s="306" customFormat="1" ht="24" customHeight="1" x14ac:dyDescent="0.2">
      <c r="A544" s="297" t="str">
        <f t="shared" si="160"/>
        <v/>
      </c>
      <c r="B544" s="298" t="str">
        <f t="shared" si="161"/>
        <v/>
      </c>
      <c r="C544" s="299"/>
      <c r="D544" s="300" t="str">
        <f t="shared" si="162"/>
        <v/>
      </c>
      <c r="E544" s="301"/>
      <c r="F544" s="302">
        <f t="shared" si="163"/>
        <v>0</v>
      </c>
      <c r="G544" s="305">
        <f t="shared" si="164"/>
        <v>0</v>
      </c>
    </row>
    <row r="545" spans="1:141" s="306" customFormat="1" ht="24" customHeight="1" x14ac:dyDescent="0.2">
      <c r="A545" s="297" t="str">
        <f t="shared" si="160"/>
        <v/>
      </c>
      <c r="B545" s="298" t="str">
        <f t="shared" si="161"/>
        <v/>
      </c>
      <c r="C545" s="299"/>
      <c r="D545" s="300" t="str">
        <f t="shared" si="162"/>
        <v/>
      </c>
      <c r="E545" s="301"/>
      <c r="F545" s="302">
        <f t="shared" si="163"/>
        <v>0</v>
      </c>
      <c r="G545" s="305">
        <f t="shared" si="164"/>
        <v>0</v>
      </c>
    </row>
    <row r="546" spans="1:141" s="306" customFormat="1" ht="24" customHeight="1" x14ac:dyDescent="0.2">
      <c r="A546" s="297" t="str">
        <f t="shared" si="160"/>
        <v/>
      </c>
      <c r="B546" s="298" t="str">
        <f t="shared" si="161"/>
        <v/>
      </c>
      <c r="C546" s="299"/>
      <c r="D546" s="300" t="str">
        <f t="shared" si="162"/>
        <v/>
      </c>
      <c r="E546" s="301"/>
      <c r="F546" s="302">
        <f t="shared" si="163"/>
        <v>0</v>
      </c>
      <c r="G546" s="305">
        <f t="shared" si="164"/>
        <v>0</v>
      </c>
    </row>
    <row r="547" spans="1:141" ht="24" customHeight="1" x14ac:dyDescent="0.2">
      <c r="A547" s="162"/>
      <c r="B547" s="145"/>
      <c r="D547" s="145"/>
      <c r="E547" s="146"/>
      <c r="F547" s="218" t="s">
        <v>35</v>
      </c>
      <c r="G547" s="159">
        <f>SUBTOTAL(9,G538:G546)</f>
        <v>0</v>
      </c>
    </row>
    <row r="548" spans="1:141" ht="24" customHeight="1" thickBot="1" x14ac:dyDescent="0.25">
      <c r="A548" s="163"/>
      <c r="B548" s="164"/>
      <c r="C548" s="165"/>
      <c r="D548" s="164"/>
      <c r="E548" s="166"/>
      <c r="F548" s="167"/>
      <c r="G548" s="168"/>
    </row>
    <row r="549" spans="1:141" ht="24" customHeight="1" thickBot="1" x14ac:dyDescent="0.25">
      <c r="A549" s="169" t="str">
        <f>B507</f>
        <v>2.8</v>
      </c>
      <c r="B549" s="170" t="str">
        <f>C507</f>
        <v>Excavación de zanja para la instalación de cañeria PE -Red Media Presión</v>
      </c>
      <c r="C549" s="171"/>
      <c r="D549" s="171" t="s">
        <v>36</v>
      </c>
      <c r="E549" s="172"/>
      <c r="F549" s="173" t="s">
        <v>37</v>
      </c>
      <c r="G549" s="174">
        <f>SUBTOTAL(9,G512:G548)</f>
        <v>0</v>
      </c>
    </row>
    <row r="550" spans="1:141" ht="24" customHeight="1" thickTop="1" thickBot="1" x14ac:dyDescent="0.25"/>
    <row r="551" spans="1:141" ht="24" customHeight="1" thickTop="1" x14ac:dyDescent="0.2">
      <c r="A551" s="203" t="s">
        <v>39</v>
      </c>
      <c r="B551" s="204"/>
      <c r="C551" s="204"/>
      <c r="D551" s="204"/>
      <c r="E551" s="204"/>
      <c r="F551" s="204"/>
      <c r="G551" s="205"/>
      <c r="H551" s="135">
        <f>COUNTIF($A$1:A557,"ANALISIS DE PRECIOS")</f>
        <v>12</v>
      </c>
    </row>
    <row r="552" spans="1:141" ht="24" customHeight="1" x14ac:dyDescent="0.2">
      <c r="A552" s="136" t="s">
        <v>726</v>
      </c>
      <c r="B552" s="137" t="str">
        <f>Comitente</f>
        <v>DIRECCIÓN PROVINCIAL RED DE GAS</v>
      </c>
      <c r="C552" s="132"/>
      <c r="D552" s="138"/>
      <c r="E552" s="138"/>
      <c r="F552" s="139"/>
      <c r="G552" s="140"/>
    </row>
    <row r="553" spans="1:141" ht="24" customHeight="1" x14ac:dyDescent="0.2">
      <c r="A553" s="136" t="s">
        <v>727</v>
      </c>
      <c r="B553" s="137">
        <f>Contratista</f>
        <v>0</v>
      </c>
      <c r="C553" s="133"/>
      <c r="D553" s="133"/>
      <c r="E553" s="133"/>
      <c r="F553" s="141"/>
      <c r="G553" s="142"/>
    </row>
    <row r="554" spans="1:141" ht="24" customHeight="1" x14ac:dyDescent="0.2">
      <c r="A554" s="136" t="s">
        <v>26</v>
      </c>
      <c r="B554" s="137" t="str">
        <f>Obra</f>
        <v>RED DE MEDIA PRESIÓN Barrio Conjunto 1, 2, 3 y 4</v>
      </c>
      <c r="C554" s="133"/>
      <c r="D554" s="133"/>
      <c r="E554" s="133"/>
      <c r="F554" s="141" t="s">
        <v>40</v>
      </c>
      <c r="G554" s="143">
        <f>Fecha_Base</f>
        <v>0</v>
      </c>
    </row>
    <row r="555" spans="1:141" ht="24" customHeight="1" x14ac:dyDescent="0.2">
      <c r="A555" s="144" t="s">
        <v>725</v>
      </c>
      <c r="B555" s="134" t="str">
        <f>Ubicación</f>
        <v>Departamento Rivadavia</v>
      </c>
      <c r="C555" s="134"/>
      <c r="D555" s="145"/>
      <c r="E555" s="146"/>
      <c r="G555" s="148"/>
    </row>
    <row r="556" spans="1:141" ht="24" customHeight="1" x14ac:dyDescent="0.2">
      <c r="A556" s="144" t="s">
        <v>41</v>
      </c>
      <c r="B556" s="21">
        <f>IFERROR(VALUE(LEFT(B557,FIND(".",B557)-1)),"")</f>
        <v>2</v>
      </c>
      <c r="C556" s="135" t="str">
        <f>IFERROR(VLOOKUP(B556,Tabla_CyP,2,FALSE),"")</f>
        <v>CAÑERÍAS</v>
      </c>
      <c r="E556" s="146"/>
      <c r="G556" s="148"/>
    </row>
    <row r="557" spans="1:141" ht="24" customHeight="1" x14ac:dyDescent="0.2">
      <c r="A557" s="144" t="s">
        <v>27</v>
      </c>
      <c r="B557" s="149" t="s">
        <v>1404</v>
      </c>
      <c r="C557" s="135" t="str">
        <f>IFERROR(VLOOKUP(B557,Tabla_CyP,2,FALSE),"")</f>
        <v>Provisión e Instalación de Servicios Integrales Domiciliarios</v>
      </c>
      <c r="D557" s="145"/>
      <c r="E557" s="146"/>
      <c r="F557" s="141" t="s">
        <v>28</v>
      </c>
      <c r="G557" s="150" t="str">
        <f>IFERROR(VLOOKUP(B557,Tabla_CyP,4,FALSE),"")</f>
        <v>un</v>
      </c>
    </row>
    <row r="558" spans="1:141" ht="24" customHeight="1" x14ac:dyDescent="0.2">
      <c r="A558" s="144"/>
      <c r="B558" s="134"/>
      <c r="D558" s="145"/>
      <c r="E558" s="146"/>
      <c r="G558" s="148"/>
    </row>
    <row r="559" spans="1:141" ht="24" customHeight="1" x14ac:dyDescent="0.2">
      <c r="A559" s="385" t="s">
        <v>588</v>
      </c>
      <c r="B559" s="386"/>
      <c r="C559" s="387" t="s">
        <v>0</v>
      </c>
      <c r="D559" s="387" t="s">
        <v>29</v>
      </c>
      <c r="E559" s="389" t="s">
        <v>30</v>
      </c>
      <c r="F559" s="391" t="s">
        <v>31</v>
      </c>
      <c r="G559" s="393" t="s">
        <v>32</v>
      </c>
    </row>
    <row r="560" spans="1:141" s="145" customFormat="1" ht="24" customHeight="1" x14ac:dyDescent="0.2">
      <c r="A560" s="151" t="s">
        <v>589</v>
      </c>
      <c r="B560" s="152" t="s">
        <v>590</v>
      </c>
      <c r="C560" s="388"/>
      <c r="D560" s="388"/>
      <c r="E560" s="390"/>
      <c r="F560" s="392"/>
      <c r="G560" s="394"/>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c r="AJ560" s="307"/>
      <c r="AK560" s="307"/>
      <c r="AL560" s="307"/>
      <c r="AM560" s="307"/>
      <c r="AN560" s="307"/>
      <c r="AO560" s="307"/>
      <c r="AP560" s="307"/>
      <c r="AQ560" s="307"/>
      <c r="AR560" s="307"/>
      <c r="AS560" s="307"/>
      <c r="AT560" s="307"/>
      <c r="AU560" s="307"/>
      <c r="AV560" s="307"/>
      <c r="AW560" s="307"/>
      <c r="AX560" s="307"/>
      <c r="AY560" s="307"/>
      <c r="AZ560" s="307"/>
      <c r="BA560" s="307"/>
      <c r="BB560" s="307"/>
      <c r="BC560" s="307"/>
      <c r="BD560" s="307"/>
      <c r="BE560" s="307"/>
      <c r="BF560" s="307"/>
      <c r="BG560" s="307"/>
      <c r="BH560" s="307"/>
      <c r="BI560" s="307"/>
      <c r="BJ560" s="307"/>
      <c r="BK560" s="307"/>
      <c r="BL560" s="307"/>
      <c r="BM560" s="307"/>
      <c r="BN560" s="307"/>
      <c r="BO560" s="307"/>
      <c r="BP560" s="307"/>
      <c r="BQ560" s="307"/>
      <c r="BR560" s="307"/>
      <c r="BS560" s="307"/>
      <c r="BT560" s="307"/>
      <c r="BU560" s="307"/>
      <c r="BV560" s="307"/>
      <c r="BW560" s="307"/>
      <c r="BX560" s="307"/>
      <c r="BY560" s="307"/>
      <c r="BZ560" s="307"/>
      <c r="CA560" s="307"/>
      <c r="CB560" s="307"/>
      <c r="CC560" s="307"/>
      <c r="CD560" s="307"/>
      <c r="CE560" s="307"/>
      <c r="CF560" s="307"/>
      <c r="CG560" s="307"/>
      <c r="CH560" s="307"/>
      <c r="CI560" s="307"/>
      <c r="CJ560" s="307"/>
      <c r="CK560" s="307"/>
      <c r="CL560" s="307"/>
      <c r="CM560" s="307"/>
      <c r="CN560" s="307"/>
      <c r="CO560" s="307"/>
      <c r="CP560" s="307"/>
      <c r="CQ560" s="307"/>
      <c r="CR560" s="307"/>
      <c r="CS560" s="307"/>
      <c r="CT560" s="307"/>
      <c r="CU560" s="307"/>
      <c r="CV560" s="307"/>
      <c r="CW560" s="307"/>
      <c r="CX560" s="307"/>
      <c r="CY560" s="307"/>
      <c r="CZ560" s="307"/>
      <c r="DA560" s="307"/>
      <c r="DB560" s="307"/>
      <c r="DC560" s="307"/>
      <c r="DD560" s="307"/>
      <c r="DE560" s="307"/>
      <c r="DF560" s="307"/>
      <c r="DG560" s="307"/>
      <c r="DH560" s="307"/>
      <c r="DI560" s="307"/>
      <c r="DJ560" s="307"/>
      <c r="DK560" s="307"/>
      <c r="DL560" s="307"/>
      <c r="DM560" s="307"/>
      <c r="DN560" s="307"/>
      <c r="DO560" s="307"/>
      <c r="DP560" s="307"/>
      <c r="DQ560" s="307"/>
      <c r="DR560" s="307"/>
      <c r="DS560" s="307"/>
      <c r="DT560" s="307"/>
      <c r="DU560" s="307"/>
      <c r="DV560" s="307"/>
      <c r="DW560" s="307"/>
      <c r="DX560" s="307"/>
      <c r="DY560" s="307"/>
      <c r="DZ560" s="307"/>
      <c r="EA560" s="307"/>
      <c r="EB560" s="307"/>
      <c r="EC560" s="307"/>
      <c r="ED560" s="307"/>
      <c r="EE560" s="307"/>
      <c r="EF560" s="307"/>
      <c r="EG560" s="307"/>
      <c r="EH560" s="307"/>
      <c r="EI560" s="307"/>
      <c r="EJ560" s="307"/>
      <c r="EK560" s="307"/>
    </row>
    <row r="561" spans="1:7" ht="24" customHeight="1" x14ac:dyDescent="0.2">
      <c r="A561" s="217"/>
      <c r="B561" s="153"/>
      <c r="C561" s="215" t="s">
        <v>728</v>
      </c>
      <c r="D561" s="154"/>
      <c r="E561" s="155"/>
      <c r="F561" s="156"/>
      <c r="G561" s="157"/>
    </row>
    <row r="562" spans="1:7" s="306" customFormat="1" ht="24" customHeight="1" x14ac:dyDescent="0.2">
      <c r="A562" s="297" t="str">
        <f t="shared" ref="A562:A575" si="165">IFERROR(VLOOKUP(C562,Tabla_Insumos,4,FALSE),"")</f>
        <v/>
      </c>
      <c r="B562" s="298" t="str">
        <f>IFERROR(VLOOKUP(C562,Tabla_Insumos,5,FALSE),"")</f>
        <v/>
      </c>
      <c r="C562" s="299"/>
      <c r="D562" s="300" t="str">
        <f t="shared" ref="D562:D575" si="166">IFERROR(VLOOKUP(C562,Tabla_Insumos,2,FALSE),"")</f>
        <v/>
      </c>
      <c r="E562" s="301"/>
      <c r="F562" s="302">
        <f t="shared" ref="F562:F575" si="167">IFERROR(VLOOKUP(C562,Tabla_Insumos,3,FALSE),0)</f>
        <v>0</v>
      </c>
      <c r="G562" s="305">
        <f>ROUND(E562*F562,2)</f>
        <v>0</v>
      </c>
    </row>
    <row r="563" spans="1:7" s="306" customFormat="1" ht="24" customHeight="1" x14ac:dyDescent="0.2">
      <c r="A563" s="297" t="str">
        <f t="shared" si="165"/>
        <v/>
      </c>
      <c r="B563" s="298" t="str">
        <f t="shared" ref="B563:B575" si="168">IFERROR(VLOOKUP(C563,Tabla_Insumos,5,FALSE),"")</f>
        <v/>
      </c>
      <c r="C563" s="299"/>
      <c r="D563" s="300" t="str">
        <f t="shared" si="166"/>
        <v/>
      </c>
      <c r="E563" s="301"/>
      <c r="F563" s="302">
        <f t="shared" si="167"/>
        <v>0</v>
      </c>
      <c r="G563" s="305">
        <f t="shared" ref="G563:G575" si="169">ROUND(E563*F563,2)</f>
        <v>0</v>
      </c>
    </row>
    <row r="564" spans="1:7" s="306" customFormat="1" ht="24" customHeight="1" x14ac:dyDescent="0.2">
      <c r="A564" s="297" t="str">
        <f t="shared" si="165"/>
        <v/>
      </c>
      <c r="B564" s="298" t="str">
        <f t="shared" si="168"/>
        <v/>
      </c>
      <c r="C564" s="299"/>
      <c r="D564" s="300" t="str">
        <f t="shared" si="166"/>
        <v/>
      </c>
      <c r="E564" s="301"/>
      <c r="F564" s="302">
        <f t="shared" si="167"/>
        <v>0</v>
      </c>
      <c r="G564" s="305">
        <f t="shared" si="169"/>
        <v>0</v>
      </c>
    </row>
    <row r="565" spans="1:7" s="306" customFormat="1" ht="24" customHeight="1" x14ac:dyDescent="0.2">
      <c r="A565" s="297" t="str">
        <f t="shared" si="165"/>
        <v/>
      </c>
      <c r="B565" s="298" t="str">
        <f t="shared" si="168"/>
        <v/>
      </c>
      <c r="C565" s="299"/>
      <c r="D565" s="300" t="str">
        <f t="shared" si="166"/>
        <v/>
      </c>
      <c r="E565" s="301"/>
      <c r="F565" s="302">
        <f t="shared" si="167"/>
        <v>0</v>
      </c>
      <c r="G565" s="305">
        <f t="shared" si="169"/>
        <v>0</v>
      </c>
    </row>
    <row r="566" spans="1:7" s="306" customFormat="1" ht="24" customHeight="1" x14ac:dyDescent="0.2">
      <c r="A566" s="297" t="str">
        <f t="shared" si="165"/>
        <v/>
      </c>
      <c r="B566" s="298" t="str">
        <f t="shared" si="168"/>
        <v/>
      </c>
      <c r="C566" s="299"/>
      <c r="D566" s="300" t="str">
        <f t="shared" si="166"/>
        <v/>
      </c>
      <c r="E566" s="301"/>
      <c r="F566" s="302">
        <f t="shared" si="167"/>
        <v>0</v>
      </c>
      <c r="G566" s="305">
        <f t="shared" si="169"/>
        <v>0</v>
      </c>
    </row>
    <row r="567" spans="1:7" s="306" customFormat="1" ht="24" customHeight="1" x14ac:dyDescent="0.2">
      <c r="A567" s="297" t="str">
        <f t="shared" si="165"/>
        <v/>
      </c>
      <c r="B567" s="298" t="str">
        <f t="shared" si="168"/>
        <v/>
      </c>
      <c r="C567" s="299"/>
      <c r="D567" s="300" t="str">
        <f t="shared" si="166"/>
        <v/>
      </c>
      <c r="E567" s="301"/>
      <c r="F567" s="302">
        <f t="shared" si="167"/>
        <v>0</v>
      </c>
      <c r="G567" s="305">
        <f t="shared" si="169"/>
        <v>0</v>
      </c>
    </row>
    <row r="568" spans="1:7" s="306" customFormat="1" ht="24" customHeight="1" x14ac:dyDescent="0.2">
      <c r="A568" s="297" t="str">
        <f t="shared" si="165"/>
        <v/>
      </c>
      <c r="B568" s="298" t="str">
        <f t="shared" si="168"/>
        <v/>
      </c>
      <c r="C568" s="299"/>
      <c r="D568" s="300" t="str">
        <f t="shared" si="166"/>
        <v/>
      </c>
      <c r="E568" s="301"/>
      <c r="F568" s="302">
        <f t="shared" si="167"/>
        <v>0</v>
      </c>
      <c r="G568" s="305">
        <f t="shared" si="169"/>
        <v>0</v>
      </c>
    </row>
    <row r="569" spans="1:7" s="306" customFormat="1" ht="24" customHeight="1" x14ac:dyDescent="0.2">
      <c r="A569" s="297" t="str">
        <f t="shared" si="165"/>
        <v/>
      </c>
      <c r="B569" s="298" t="str">
        <f t="shared" si="168"/>
        <v/>
      </c>
      <c r="C569" s="299"/>
      <c r="D569" s="300" t="str">
        <f t="shared" si="166"/>
        <v/>
      </c>
      <c r="E569" s="301"/>
      <c r="F569" s="302">
        <f t="shared" si="167"/>
        <v>0</v>
      </c>
      <c r="G569" s="305">
        <f t="shared" si="169"/>
        <v>0</v>
      </c>
    </row>
    <row r="570" spans="1:7" s="306" customFormat="1" ht="24" customHeight="1" x14ac:dyDescent="0.2">
      <c r="A570" s="297" t="str">
        <f t="shared" si="165"/>
        <v/>
      </c>
      <c r="B570" s="298" t="str">
        <f t="shared" si="168"/>
        <v/>
      </c>
      <c r="C570" s="299"/>
      <c r="D570" s="300" t="str">
        <f t="shared" si="166"/>
        <v/>
      </c>
      <c r="E570" s="301"/>
      <c r="F570" s="302">
        <f t="shared" si="167"/>
        <v>0</v>
      </c>
      <c r="G570" s="305">
        <f t="shared" si="169"/>
        <v>0</v>
      </c>
    </row>
    <row r="571" spans="1:7" s="306" customFormat="1" ht="24" customHeight="1" x14ac:dyDescent="0.2">
      <c r="A571" s="297" t="str">
        <f t="shared" si="165"/>
        <v/>
      </c>
      <c r="B571" s="298" t="str">
        <f t="shared" si="168"/>
        <v/>
      </c>
      <c r="C571" s="299"/>
      <c r="D571" s="300" t="str">
        <f t="shared" si="166"/>
        <v/>
      </c>
      <c r="E571" s="301"/>
      <c r="F571" s="302">
        <f t="shared" si="167"/>
        <v>0</v>
      </c>
      <c r="G571" s="305">
        <f t="shared" si="169"/>
        <v>0</v>
      </c>
    </row>
    <row r="572" spans="1:7" s="306" customFormat="1" ht="24" customHeight="1" x14ac:dyDescent="0.2">
      <c r="A572" s="297" t="str">
        <f t="shared" si="165"/>
        <v/>
      </c>
      <c r="B572" s="298" t="str">
        <f t="shared" si="168"/>
        <v/>
      </c>
      <c r="C572" s="299"/>
      <c r="D572" s="300" t="str">
        <f t="shared" si="166"/>
        <v/>
      </c>
      <c r="E572" s="301"/>
      <c r="F572" s="302">
        <f t="shared" si="167"/>
        <v>0</v>
      </c>
      <c r="G572" s="305">
        <f t="shared" si="169"/>
        <v>0</v>
      </c>
    </row>
    <row r="573" spans="1:7" s="306" customFormat="1" ht="24" customHeight="1" x14ac:dyDescent="0.2">
      <c r="A573" s="297" t="str">
        <f t="shared" si="165"/>
        <v/>
      </c>
      <c r="B573" s="298" t="str">
        <f t="shared" si="168"/>
        <v/>
      </c>
      <c r="C573" s="299"/>
      <c r="D573" s="300" t="str">
        <f t="shared" si="166"/>
        <v/>
      </c>
      <c r="E573" s="301"/>
      <c r="F573" s="302">
        <f t="shared" si="167"/>
        <v>0</v>
      </c>
      <c r="G573" s="305">
        <f t="shared" si="169"/>
        <v>0</v>
      </c>
    </row>
    <row r="574" spans="1:7" s="306" customFormat="1" ht="24" customHeight="1" x14ac:dyDescent="0.2">
      <c r="A574" s="297" t="str">
        <f t="shared" si="165"/>
        <v/>
      </c>
      <c r="B574" s="298" t="str">
        <f t="shared" si="168"/>
        <v/>
      </c>
      <c r="C574" s="299"/>
      <c r="D574" s="300" t="str">
        <f t="shared" si="166"/>
        <v/>
      </c>
      <c r="E574" s="301"/>
      <c r="F574" s="302">
        <f t="shared" si="167"/>
        <v>0</v>
      </c>
      <c r="G574" s="305">
        <f t="shared" si="169"/>
        <v>0</v>
      </c>
    </row>
    <row r="575" spans="1:7" s="306" customFormat="1" ht="24" customHeight="1" x14ac:dyDescent="0.2">
      <c r="A575" s="297" t="str">
        <f t="shared" si="165"/>
        <v/>
      </c>
      <c r="B575" s="298" t="str">
        <f t="shared" si="168"/>
        <v/>
      </c>
      <c r="C575" s="299"/>
      <c r="D575" s="300" t="str">
        <f t="shared" si="166"/>
        <v/>
      </c>
      <c r="E575" s="301"/>
      <c r="F575" s="303">
        <f t="shared" si="167"/>
        <v>0</v>
      </c>
      <c r="G575" s="305">
        <f t="shared" si="169"/>
        <v>0</v>
      </c>
    </row>
    <row r="576" spans="1:7" ht="24" customHeight="1" x14ac:dyDescent="0.2">
      <c r="A576" s="158"/>
      <c r="D576" s="145"/>
      <c r="E576" s="146"/>
      <c r="F576" s="218" t="s">
        <v>33</v>
      </c>
      <c r="G576" s="159">
        <f>SUBTOTAL(9,G562:G575)</f>
        <v>0</v>
      </c>
    </row>
    <row r="577" spans="1:7" ht="24" customHeight="1" x14ac:dyDescent="0.2">
      <c r="A577" s="158"/>
      <c r="C577" s="160" t="s">
        <v>729</v>
      </c>
      <c r="D577" s="145"/>
      <c r="E577" s="146"/>
      <c r="G577" s="161"/>
    </row>
    <row r="578" spans="1:7" s="306" customFormat="1" ht="24" customHeight="1" x14ac:dyDescent="0.2">
      <c r="A578" s="297" t="str">
        <f t="shared" ref="A578:A585" si="170">IFERROR(VLOOKUP(C578,Tabla_Insumos,4,FALSE),"")</f>
        <v/>
      </c>
      <c r="B578" s="298" t="str">
        <f t="shared" ref="B578:B585" si="171">IFERROR(VLOOKUP(C578,Tabla_Insumos,5,FALSE),"")</f>
        <v/>
      </c>
      <c r="C578" s="299"/>
      <c r="D578" s="300" t="str">
        <f t="shared" ref="D578:D585" si="172">IFERROR(VLOOKUP(C578,Tabla_Insumos,2,FALSE),"")</f>
        <v/>
      </c>
      <c r="E578" s="301"/>
      <c r="F578" s="304">
        <f t="shared" ref="F578:F585" si="173">IFERROR(VLOOKUP(C578,Tabla_Insumos,3,FALSE),0)</f>
        <v>0</v>
      </c>
      <c r="G578" s="305">
        <f>ROUND(E578*F578,2)</f>
        <v>0</v>
      </c>
    </row>
    <row r="579" spans="1:7" s="306" customFormat="1" ht="24" customHeight="1" x14ac:dyDescent="0.2">
      <c r="A579" s="297" t="str">
        <f t="shared" si="170"/>
        <v/>
      </c>
      <c r="B579" s="298" t="str">
        <f t="shared" si="171"/>
        <v/>
      </c>
      <c r="C579" s="299"/>
      <c r="D579" s="300" t="str">
        <f t="shared" si="172"/>
        <v/>
      </c>
      <c r="E579" s="301"/>
      <c r="F579" s="304">
        <f t="shared" si="173"/>
        <v>0</v>
      </c>
      <c r="G579" s="305">
        <f>ROUND(E579*F579,2)</f>
        <v>0</v>
      </c>
    </row>
    <row r="580" spans="1:7" s="306" customFormat="1" ht="24" customHeight="1" x14ac:dyDescent="0.2">
      <c r="A580" s="297" t="str">
        <f t="shared" si="170"/>
        <v/>
      </c>
      <c r="B580" s="298" t="str">
        <f t="shared" si="171"/>
        <v/>
      </c>
      <c r="C580" s="299"/>
      <c r="D580" s="300" t="str">
        <f t="shared" si="172"/>
        <v/>
      </c>
      <c r="E580" s="301"/>
      <c r="F580" s="304">
        <f t="shared" si="173"/>
        <v>0</v>
      </c>
      <c r="G580" s="305">
        <f t="shared" ref="G580:G585" si="174">ROUND(E580*F580,2)</f>
        <v>0</v>
      </c>
    </row>
    <row r="581" spans="1:7" s="306" customFormat="1" ht="24" customHeight="1" x14ac:dyDescent="0.2">
      <c r="A581" s="297" t="str">
        <f t="shared" si="170"/>
        <v/>
      </c>
      <c r="B581" s="298" t="str">
        <f t="shared" si="171"/>
        <v/>
      </c>
      <c r="C581" s="299"/>
      <c r="D581" s="300" t="str">
        <f t="shared" si="172"/>
        <v/>
      </c>
      <c r="E581" s="301"/>
      <c r="F581" s="304">
        <f t="shared" si="173"/>
        <v>0</v>
      </c>
      <c r="G581" s="305">
        <f t="shared" si="174"/>
        <v>0</v>
      </c>
    </row>
    <row r="582" spans="1:7" s="306" customFormat="1" ht="24" customHeight="1" x14ac:dyDescent="0.2">
      <c r="A582" s="297" t="str">
        <f t="shared" si="170"/>
        <v/>
      </c>
      <c r="B582" s="298" t="str">
        <f t="shared" si="171"/>
        <v/>
      </c>
      <c r="C582" s="299"/>
      <c r="D582" s="300" t="str">
        <f t="shared" si="172"/>
        <v/>
      </c>
      <c r="E582" s="301"/>
      <c r="F582" s="302">
        <f t="shared" si="173"/>
        <v>0</v>
      </c>
      <c r="G582" s="305">
        <f t="shared" si="174"/>
        <v>0</v>
      </c>
    </row>
    <row r="583" spans="1:7" s="306" customFormat="1" ht="24" customHeight="1" x14ac:dyDescent="0.2">
      <c r="A583" s="297" t="str">
        <f t="shared" si="170"/>
        <v/>
      </c>
      <c r="B583" s="298" t="str">
        <f t="shared" si="171"/>
        <v/>
      </c>
      <c r="C583" s="299"/>
      <c r="D583" s="300" t="str">
        <f t="shared" si="172"/>
        <v/>
      </c>
      <c r="E583" s="301"/>
      <c r="F583" s="302">
        <f t="shared" si="173"/>
        <v>0</v>
      </c>
      <c r="G583" s="305">
        <f t="shared" si="174"/>
        <v>0</v>
      </c>
    </row>
    <row r="584" spans="1:7" s="306" customFormat="1" ht="24" customHeight="1" x14ac:dyDescent="0.2">
      <c r="A584" s="297" t="str">
        <f t="shared" si="170"/>
        <v/>
      </c>
      <c r="B584" s="298" t="str">
        <f t="shared" si="171"/>
        <v/>
      </c>
      <c r="C584" s="299"/>
      <c r="D584" s="300" t="str">
        <f t="shared" si="172"/>
        <v/>
      </c>
      <c r="E584" s="301"/>
      <c r="F584" s="302">
        <f t="shared" si="173"/>
        <v>0</v>
      </c>
      <c r="G584" s="305">
        <f t="shared" si="174"/>
        <v>0</v>
      </c>
    </row>
    <row r="585" spans="1:7" s="306" customFormat="1" ht="24" customHeight="1" x14ac:dyDescent="0.2">
      <c r="A585" s="297" t="str">
        <f t="shared" si="170"/>
        <v/>
      </c>
      <c r="B585" s="298" t="str">
        <f t="shared" si="171"/>
        <v/>
      </c>
      <c r="C585" s="299"/>
      <c r="D585" s="300" t="str">
        <f t="shared" si="172"/>
        <v/>
      </c>
      <c r="E585" s="301"/>
      <c r="F585" s="302">
        <f t="shared" si="173"/>
        <v>0</v>
      </c>
      <c r="G585" s="305">
        <f t="shared" si="174"/>
        <v>0</v>
      </c>
    </row>
    <row r="586" spans="1:7" ht="24" customHeight="1" x14ac:dyDescent="0.2">
      <c r="A586" s="158"/>
      <c r="D586" s="145"/>
      <c r="E586" s="146"/>
      <c r="F586" s="218" t="s">
        <v>34</v>
      </c>
      <c r="G586" s="159">
        <f>SUBTOTAL(9,G578:G585)</f>
        <v>0</v>
      </c>
    </row>
    <row r="587" spans="1:7" ht="24" customHeight="1" x14ac:dyDescent="0.2">
      <c r="A587" s="158"/>
      <c r="C587" s="160" t="s">
        <v>730</v>
      </c>
      <c r="D587" s="145"/>
      <c r="E587" s="146"/>
      <c r="G587" s="161"/>
    </row>
    <row r="588" spans="1:7" s="306" customFormat="1" ht="24" customHeight="1" x14ac:dyDescent="0.2">
      <c r="A588" s="297" t="str">
        <f t="shared" ref="A588:A596" si="175">IFERROR(VLOOKUP(C588,Tabla_Insumos,4,FALSE),"")</f>
        <v/>
      </c>
      <c r="B588" s="298" t="str">
        <f t="shared" ref="B588:B596" si="176">IFERROR(VLOOKUP(C588,Tabla_Insumos,5,FALSE),"")</f>
        <v/>
      </c>
      <c r="C588" s="299"/>
      <c r="D588" s="300" t="str">
        <f t="shared" ref="D588:D596" si="177">IFERROR(VLOOKUP(C588,Tabla_Insumos,2,FALSE),"")</f>
        <v/>
      </c>
      <c r="E588" s="301"/>
      <c r="F588" s="302">
        <f t="shared" ref="F588:F596" si="178">IFERROR(VLOOKUP(C588,Tabla_Insumos,3,FALSE),0)</f>
        <v>0</v>
      </c>
      <c r="G588" s="305">
        <f t="shared" ref="G588:G596" si="179">ROUND(E588*F588,2)</f>
        <v>0</v>
      </c>
    </row>
    <row r="589" spans="1:7" s="306" customFormat="1" ht="24" customHeight="1" x14ac:dyDescent="0.2">
      <c r="A589" s="297" t="str">
        <f t="shared" si="175"/>
        <v/>
      </c>
      <c r="B589" s="298" t="str">
        <f t="shared" si="176"/>
        <v/>
      </c>
      <c r="C589" s="299"/>
      <c r="D589" s="300" t="str">
        <f t="shared" si="177"/>
        <v/>
      </c>
      <c r="E589" s="301"/>
      <c r="F589" s="302">
        <f t="shared" si="178"/>
        <v>0</v>
      </c>
      <c r="G589" s="305">
        <f t="shared" si="179"/>
        <v>0</v>
      </c>
    </row>
    <row r="590" spans="1:7" s="306" customFormat="1" ht="24" customHeight="1" x14ac:dyDescent="0.2">
      <c r="A590" s="297" t="str">
        <f t="shared" si="175"/>
        <v/>
      </c>
      <c r="B590" s="298" t="str">
        <f t="shared" si="176"/>
        <v/>
      </c>
      <c r="C590" s="299"/>
      <c r="D590" s="300" t="str">
        <f t="shared" si="177"/>
        <v/>
      </c>
      <c r="E590" s="301"/>
      <c r="F590" s="302">
        <f t="shared" si="178"/>
        <v>0</v>
      </c>
      <c r="G590" s="305">
        <f t="shared" si="179"/>
        <v>0</v>
      </c>
    </row>
    <row r="591" spans="1:7" s="306" customFormat="1" ht="24" customHeight="1" x14ac:dyDescent="0.2">
      <c r="A591" s="297" t="str">
        <f t="shared" si="175"/>
        <v/>
      </c>
      <c r="B591" s="298" t="str">
        <f t="shared" si="176"/>
        <v/>
      </c>
      <c r="C591" s="299"/>
      <c r="D591" s="300" t="str">
        <f t="shared" si="177"/>
        <v/>
      </c>
      <c r="E591" s="301"/>
      <c r="F591" s="302">
        <f t="shared" si="178"/>
        <v>0</v>
      </c>
      <c r="G591" s="305">
        <f t="shared" si="179"/>
        <v>0</v>
      </c>
    </row>
    <row r="592" spans="1:7" s="306" customFormat="1" ht="24" customHeight="1" x14ac:dyDescent="0.2">
      <c r="A592" s="297" t="str">
        <f t="shared" si="175"/>
        <v/>
      </c>
      <c r="B592" s="298" t="str">
        <f t="shared" si="176"/>
        <v/>
      </c>
      <c r="C592" s="299"/>
      <c r="D592" s="300" t="str">
        <f t="shared" si="177"/>
        <v/>
      </c>
      <c r="E592" s="301"/>
      <c r="F592" s="302">
        <f t="shared" si="178"/>
        <v>0</v>
      </c>
      <c r="G592" s="305">
        <f t="shared" si="179"/>
        <v>0</v>
      </c>
    </row>
    <row r="593" spans="1:8" s="306" customFormat="1" ht="24" customHeight="1" x14ac:dyDescent="0.2">
      <c r="A593" s="297" t="str">
        <f t="shared" si="175"/>
        <v/>
      </c>
      <c r="B593" s="298" t="str">
        <f t="shared" si="176"/>
        <v/>
      </c>
      <c r="C593" s="299"/>
      <c r="D593" s="300" t="str">
        <f t="shared" si="177"/>
        <v/>
      </c>
      <c r="E593" s="301"/>
      <c r="F593" s="302">
        <f t="shared" si="178"/>
        <v>0</v>
      </c>
      <c r="G593" s="305">
        <f t="shared" si="179"/>
        <v>0</v>
      </c>
    </row>
    <row r="594" spans="1:8" s="306" customFormat="1" ht="24" customHeight="1" x14ac:dyDescent="0.2">
      <c r="A594" s="297" t="str">
        <f t="shared" si="175"/>
        <v/>
      </c>
      <c r="B594" s="298" t="str">
        <f t="shared" si="176"/>
        <v/>
      </c>
      <c r="C594" s="299"/>
      <c r="D594" s="300" t="str">
        <f t="shared" si="177"/>
        <v/>
      </c>
      <c r="E594" s="301"/>
      <c r="F594" s="302">
        <f t="shared" si="178"/>
        <v>0</v>
      </c>
      <c r="G594" s="305">
        <f t="shared" si="179"/>
        <v>0</v>
      </c>
    </row>
    <row r="595" spans="1:8" s="306" customFormat="1" ht="24" customHeight="1" x14ac:dyDescent="0.2">
      <c r="A595" s="297" t="str">
        <f t="shared" si="175"/>
        <v/>
      </c>
      <c r="B595" s="298" t="str">
        <f t="shared" si="176"/>
        <v/>
      </c>
      <c r="C595" s="299"/>
      <c r="D595" s="300" t="str">
        <f t="shared" si="177"/>
        <v/>
      </c>
      <c r="E595" s="301"/>
      <c r="F595" s="302">
        <f t="shared" si="178"/>
        <v>0</v>
      </c>
      <c r="G595" s="305">
        <f t="shared" si="179"/>
        <v>0</v>
      </c>
    </row>
    <row r="596" spans="1:8" s="306" customFormat="1" ht="24" customHeight="1" x14ac:dyDescent="0.2">
      <c r="A596" s="297" t="str">
        <f t="shared" si="175"/>
        <v/>
      </c>
      <c r="B596" s="298" t="str">
        <f t="shared" si="176"/>
        <v/>
      </c>
      <c r="C596" s="299"/>
      <c r="D596" s="300" t="str">
        <f t="shared" si="177"/>
        <v/>
      </c>
      <c r="E596" s="301"/>
      <c r="F596" s="302">
        <f t="shared" si="178"/>
        <v>0</v>
      </c>
      <c r="G596" s="305">
        <f t="shared" si="179"/>
        <v>0</v>
      </c>
    </row>
    <row r="597" spans="1:8" ht="24" customHeight="1" x14ac:dyDescent="0.2">
      <c r="A597" s="162"/>
      <c r="B597" s="145"/>
      <c r="D597" s="145"/>
      <c r="E597" s="146"/>
      <c r="F597" s="218" t="s">
        <v>35</v>
      </c>
      <c r="G597" s="159">
        <f>SUBTOTAL(9,G588:G596)</f>
        <v>0</v>
      </c>
    </row>
    <row r="598" spans="1:8" ht="24" customHeight="1" thickBot="1" x14ac:dyDescent="0.25">
      <c r="A598" s="163"/>
      <c r="B598" s="164"/>
      <c r="C598" s="165"/>
      <c r="D598" s="164"/>
      <c r="E598" s="166"/>
      <c r="F598" s="167"/>
      <c r="G598" s="168"/>
    </row>
    <row r="599" spans="1:8" ht="24" customHeight="1" thickBot="1" x14ac:dyDescent="0.25">
      <c r="A599" s="169" t="str">
        <f>B557</f>
        <v>2.9</v>
      </c>
      <c r="B599" s="170" t="str">
        <f>C557</f>
        <v>Provisión e Instalación de Servicios Integrales Domiciliarios</v>
      </c>
      <c r="C599" s="171"/>
      <c r="D599" s="171" t="s">
        <v>36</v>
      </c>
      <c r="E599" s="172"/>
      <c r="F599" s="173" t="s">
        <v>37</v>
      </c>
      <c r="G599" s="174">
        <f>SUBTOTAL(9,G562:G598)</f>
        <v>0</v>
      </c>
    </row>
    <row r="600" spans="1:8" ht="24" customHeight="1" thickTop="1" thickBot="1" x14ac:dyDescent="0.25"/>
    <row r="601" spans="1:8" ht="24" customHeight="1" thickTop="1" x14ac:dyDescent="0.2">
      <c r="A601" s="203" t="s">
        <v>39</v>
      </c>
      <c r="B601" s="204"/>
      <c r="C601" s="204"/>
      <c r="D601" s="204"/>
      <c r="E601" s="204"/>
      <c r="F601" s="204"/>
      <c r="G601" s="205"/>
      <c r="H601" s="135">
        <f>COUNTIF($A$1:A607,"ANALISIS DE PRECIOS")</f>
        <v>13</v>
      </c>
    </row>
    <row r="602" spans="1:8" ht="24" customHeight="1" x14ac:dyDescent="0.2">
      <c r="A602" s="136" t="s">
        <v>726</v>
      </c>
      <c r="B602" s="137" t="str">
        <f>Comitente</f>
        <v>DIRECCIÓN PROVINCIAL RED DE GAS</v>
      </c>
      <c r="C602" s="132"/>
      <c r="D602" s="138"/>
      <c r="E602" s="138"/>
      <c r="F602" s="139"/>
      <c r="G602" s="140"/>
    </row>
    <row r="603" spans="1:8" ht="24" customHeight="1" x14ac:dyDescent="0.2">
      <c r="A603" s="136" t="s">
        <v>727</v>
      </c>
      <c r="B603" s="137">
        <f>Contratista</f>
        <v>0</v>
      </c>
      <c r="C603" s="133"/>
      <c r="D603" s="133"/>
      <c r="E603" s="133"/>
      <c r="F603" s="141"/>
      <c r="G603" s="142"/>
    </row>
    <row r="604" spans="1:8" ht="24" customHeight="1" x14ac:dyDescent="0.2">
      <c r="A604" s="136" t="s">
        <v>26</v>
      </c>
      <c r="B604" s="137" t="str">
        <f>Obra</f>
        <v>RED DE MEDIA PRESIÓN Barrio Conjunto 1, 2, 3 y 4</v>
      </c>
      <c r="C604" s="133"/>
      <c r="D604" s="133"/>
      <c r="E604" s="133"/>
      <c r="F604" s="141" t="s">
        <v>40</v>
      </c>
      <c r="G604" s="143">
        <f>Fecha_Base</f>
        <v>0</v>
      </c>
    </row>
    <row r="605" spans="1:8" ht="24" customHeight="1" x14ac:dyDescent="0.2">
      <c r="A605" s="144" t="s">
        <v>725</v>
      </c>
      <c r="B605" s="134" t="str">
        <f>Ubicación</f>
        <v>Departamento Rivadavia</v>
      </c>
      <c r="C605" s="134"/>
      <c r="D605" s="145"/>
      <c r="E605" s="146"/>
      <c r="G605" s="148"/>
    </row>
    <row r="606" spans="1:8" ht="24" customHeight="1" x14ac:dyDescent="0.2">
      <c r="A606" s="144" t="s">
        <v>41</v>
      </c>
      <c r="B606" s="21">
        <f>IFERROR(VALUE(LEFT(B607,FIND(".",B607)-1)),"")</f>
        <v>2</v>
      </c>
      <c r="C606" s="135" t="str">
        <f>IFERROR(VLOOKUP(B606,Tabla_CyP,2,FALSE),"")</f>
        <v>CAÑERÍAS</v>
      </c>
      <c r="E606" s="146"/>
      <c r="G606" s="148"/>
    </row>
    <row r="607" spans="1:8" ht="24" customHeight="1" x14ac:dyDescent="0.2">
      <c r="A607" s="144" t="s">
        <v>27</v>
      </c>
      <c r="B607" s="149" t="s">
        <v>1405</v>
      </c>
      <c r="C607" s="135" t="str">
        <f>IFERROR(VLOOKUP(B607,Tabla_CyP,2,FALSE),"")</f>
        <v>Tapado  y Compactación de zanja cañeria PE Red media presión</v>
      </c>
      <c r="D607" s="145"/>
      <c r="E607" s="146"/>
      <c r="F607" s="141" t="s">
        <v>28</v>
      </c>
      <c r="G607" s="150" t="str">
        <f>IFERROR(VLOOKUP(B607,Tabla_CyP,4,FALSE),"")</f>
        <v>m</v>
      </c>
    </row>
    <row r="608" spans="1:8" ht="24" customHeight="1" x14ac:dyDescent="0.2">
      <c r="A608" s="144"/>
      <c r="B608" s="134"/>
      <c r="D608" s="145"/>
      <c r="E608" s="146"/>
      <c r="G608" s="148"/>
    </row>
    <row r="609" spans="1:141" ht="24" customHeight="1" x14ac:dyDescent="0.2">
      <c r="A609" s="385" t="s">
        <v>588</v>
      </c>
      <c r="B609" s="386"/>
      <c r="C609" s="387" t="s">
        <v>0</v>
      </c>
      <c r="D609" s="387" t="s">
        <v>29</v>
      </c>
      <c r="E609" s="389" t="s">
        <v>30</v>
      </c>
      <c r="F609" s="391" t="s">
        <v>31</v>
      </c>
      <c r="G609" s="393" t="s">
        <v>32</v>
      </c>
    </row>
    <row r="610" spans="1:141" s="145" customFormat="1" ht="24" customHeight="1" x14ac:dyDescent="0.2">
      <c r="A610" s="151" t="s">
        <v>589</v>
      </c>
      <c r="B610" s="152" t="s">
        <v>590</v>
      </c>
      <c r="C610" s="388"/>
      <c r="D610" s="388"/>
      <c r="E610" s="390"/>
      <c r="F610" s="392"/>
      <c r="G610" s="394"/>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c r="AJ610" s="307"/>
      <c r="AK610" s="307"/>
      <c r="AL610" s="307"/>
      <c r="AM610" s="307"/>
      <c r="AN610" s="307"/>
      <c r="AO610" s="307"/>
      <c r="AP610" s="307"/>
      <c r="AQ610" s="307"/>
      <c r="AR610" s="307"/>
      <c r="AS610" s="307"/>
      <c r="AT610" s="307"/>
      <c r="AU610" s="307"/>
      <c r="AV610" s="307"/>
      <c r="AW610" s="307"/>
      <c r="AX610" s="307"/>
      <c r="AY610" s="307"/>
      <c r="AZ610" s="307"/>
      <c r="BA610" s="307"/>
      <c r="BB610" s="307"/>
      <c r="BC610" s="307"/>
      <c r="BD610" s="307"/>
      <c r="BE610" s="307"/>
      <c r="BF610" s="307"/>
      <c r="BG610" s="307"/>
      <c r="BH610" s="307"/>
      <c r="BI610" s="307"/>
      <c r="BJ610" s="307"/>
      <c r="BK610" s="307"/>
      <c r="BL610" s="307"/>
      <c r="BM610" s="307"/>
      <c r="BN610" s="307"/>
      <c r="BO610" s="307"/>
      <c r="BP610" s="307"/>
      <c r="BQ610" s="307"/>
      <c r="BR610" s="307"/>
      <c r="BS610" s="307"/>
      <c r="BT610" s="307"/>
      <c r="BU610" s="307"/>
      <c r="BV610" s="307"/>
      <c r="BW610" s="307"/>
      <c r="BX610" s="307"/>
      <c r="BY610" s="307"/>
      <c r="BZ610" s="307"/>
      <c r="CA610" s="307"/>
      <c r="CB610" s="307"/>
      <c r="CC610" s="307"/>
      <c r="CD610" s="307"/>
      <c r="CE610" s="307"/>
      <c r="CF610" s="307"/>
      <c r="CG610" s="307"/>
      <c r="CH610" s="307"/>
      <c r="CI610" s="307"/>
      <c r="CJ610" s="307"/>
      <c r="CK610" s="307"/>
      <c r="CL610" s="307"/>
      <c r="CM610" s="307"/>
      <c r="CN610" s="307"/>
      <c r="CO610" s="307"/>
      <c r="CP610" s="307"/>
      <c r="CQ610" s="307"/>
      <c r="CR610" s="307"/>
      <c r="CS610" s="307"/>
      <c r="CT610" s="307"/>
      <c r="CU610" s="307"/>
      <c r="CV610" s="307"/>
      <c r="CW610" s="307"/>
      <c r="CX610" s="307"/>
      <c r="CY610" s="307"/>
      <c r="CZ610" s="307"/>
      <c r="DA610" s="307"/>
      <c r="DB610" s="307"/>
      <c r="DC610" s="307"/>
      <c r="DD610" s="307"/>
      <c r="DE610" s="307"/>
      <c r="DF610" s="307"/>
      <c r="DG610" s="307"/>
      <c r="DH610" s="307"/>
      <c r="DI610" s="307"/>
      <c r="DJ610" s="307"/>
      <c r="DK610" s="307"/>
      <c r="DL610" s="307"/>
      <c r="DM610" s="307"/>
      <c r="DN610" s="307"/>
      <c r="DO610" s="307"/>
      <c r="DP610" s="307"/>
      <c r="DQ610" s="307"/>
      <c r="DR610" s="307"/>
      <c r="DS610" s="307"/>
      <c r="DT610" s="307"/>
      <c r="DU610" s="307"/>
      <c r="DV610" s="307"/>
      <c r="DW610" s="307"/>
      <c r="DX610" s="307"/>
      <c r="DY610" s="307"/>
      <c r="DZ610" s="307"/>
      <c r="EA610" s="307"/>
      <c r="EB610" s="307"/>
      <c r="EC610" s="307"/>
      <c r="ED610" s="307"/>
      <c r="EE610" s="307"/>
      <c r="EF610" s="307"/>
      <c r="EG610" s="307"/>
      <c r="EH610" s="307"/>
      <c r="EI610" s="307"/>
      <c r="EJ610" s="307"/>
      <c r="EK610" s="307"/>
    </row>
    <row r="611" spans="1:141" ht="24" customHeight="1" x14ac:dyDescent="0.2">
      <c r="A611" s="217"/>
      <c r="B611" s="153"/>
      <c r="C611" s="215" t="s">
        <v>728</v>
      </c>
      <c r="D611" s="154"/>
      <c r="E611" s="155"/>
      <c r="F611" s="156"/>
      <c r="G611" s="157"/>
    </row>
    <row r="612" spans="1:141" s="306" customFormat="1" ht="24" customHeight="1" x14ac:dyDescent="0.2">
      <c r="A612" s="297" t="str">
        <f t="shared" ref="A612:A625" si="180">IFERROR(VLOOKUP(C612,Tabla_Insumos,4,FALSE),"")</f>
        <v/>
      </c>
      <c r="B612" s="298" t="str">
        <f>IFERROR(VLOOKUP(C612,Tabla_Insumos,5,FALSE),"")</f>
        <v/>
      </c>
      <c r="C612" s="299"/>
      <c r="D612" s="300" t="str">
        <f t="shared" ref="D612:D625" si="181">IFERROR(VLOOKUP(C612,Tabla_Insumos,2,FALSE),"")</f>
        <v/>
      </c>
      <c r="E612" s="301"/>
      <c r="F612" s="302">
        <f t="shared" ref="F612:F625" si="182">IFERROR(VLOOKUP(C612,Tabla_Insumos,3,FALSE),0)</f>
        <v>0</v>
      </c>
      <c r="G612" s="305">
        <f>ROUND(E612*F612,2)</f>
        <v>0</v>
      </c>
    </row>
    <row r="613" spans="1:141" s="306" customFormat="1" ht="24" customHeight="1" x14ac:dyDescent="0.2">
      <c r="A613" s="297" t="str">
        <f t="shared" si="180"/>
        <v/>
      </c>
      <c r="B613" s="298" t="str">
        <f t="shared" ref="B613:B625" si="183">IFERROR(VLOOKUP(C613,Tabla_Insumos,5,FALSE),"")</f>
        <v/>
      </c>
      <c r="C613" s="299"/>
      <c r="D613" s="300" t="str">
        <f t="shared" si="181"/>
        <v/>
      </c>
      <c r="E613" s="301"/>
      <c r="F613" s="302">
        <f t="shared" si="182"/>
        <v>0</v>
      </c>
      <c r="G613" s="305">
        <f t="shared" ref="G613:G625" si="184">ROUND(E613*F613,2)</f>
        <v>0</v>
      </c>
    </row>
    <row r="614" spans="1:141" s="306" customFormat="1" ht="24" customHeight="1" x14ac:dyDescent="0.2">
      <c r="A614" s="297" t="str">
        <f t="shared" si="180"/>
        <v/>
      </c>
      <c r="B614" s="298" t="str">
        <f t="shared" si="183"/>
        <v/>
      </c>
      <c r="C614" s="299"/>
      <c r="D614" s="300" t="str">
        <f t="shared" si="181"/>
        <v/>
      </c>
      <c r="E614" s="301"/>
      <c r="F614" s="302">
        <f t="shared" si="182"/>
        <v>0</v>
      </c>
      <c r="G614" s="305">
        <f t="shared" si="184"/>
        <v>0</v>
      </c>
    </row>
    <row r="615" spans="1:141" s="306" customFormat="1" ht="24" customHeight="1" x14ac:dyDescent="0.2">
      <c r="A615" s="297" t="str">
        <f t="shared" si="180"/>
        <v/>
      </c>
      <c r="B615" s="298" t="str">
        <f t="shared" si="183"/>
        <v/>
      </c>
      <c r="C615" s="299"/>
      <c r="D615" s="300" t="str">
        <f t="shared" si="181"/>
        <v/>
      </c>
      <c r="E615" s="301"/>
      <c r="F615" s="302">
        <f t="shared" si="182"/>
        <v>0</v>
      </c>
      <c r="G615" s="305">
        <f t="shared" si="184"/>
        <v>0</v>
      </c>
    </row>
    <row r="616" spans="1:141" s="306" customFormat="1" ht="24" customHeight="1" x14ac:dyDescent="0.2">
      <c r="A616" s="297" t="str">
        <f t="shared" si="180"/>
        <v/>
      </c>
      <c r="B616" s="298" t="str">
        <f t="shared" si="183"/>
        <v/>
      </c>
      <c r="C616" s="299"/>
      <c r="D616" s="300" t="str">
        <f t="shared" si="181"/>
        <v/>
      </c>
      <c r="E616" s="301"/>
      <c r="F616" s="302">
        <f t="shared" si="182"/>
        <v>0</v>
      </c>
      <c r="G616" s="305">
        <f t="shared" si="184"/>
        <v>0</v>
      </c>
    </row>
    <row r="617" spans="1:141" s="306" customFormat="1" ht="24" customHeight="1" x14ac:dyDescent="0.2">
      <c r="A617" s="297" t="str">
        <f t="shared" si="180"/>
        <v/>
      </c>
      <c r="B617" s="298" t="str">
        <f t="shared" si="183"/>
        <v/>
      </c>
      <c r="C617" s="299"/>
      <c r="D617" s="300" t="str">
        <f t="shared" si="181"/>
        <v/>
      </c>
      <c r="E617" s="301"/>
      <c r="F617" s="302">
        <f t="shared" si="182"/>
        <v>0</v>
      </c>
      <c r="G617" s="305">
        <f t="shared" si="184"/>
        <v>0</v>
      </c>
    </row>
    <row r="618" spans="1:141" s="306" customFormat="1" ht="24" customHeight="1" x14ac:dyDescent="0.2">
      <c r="A618" s="297" t="str">
        <f t="shared" si="180"/>
        <v/>
      </c>
      <c r="B618" s="298" t="str">
        <f t="shared" si="183"/>
        <v/>
      </c>
      <c r="C618" s="299"/>
      <c r="D618" s="300" t="str">
        <f t="shared" si="181"/>
        <v/>
      </c>
      <c r="E618" s="301"/>
      <c r="F618" s="302">
        <f t="shared" si="182"/>
        <v>0</v>
      </c>
      <c r="G618" s="305">
        <f t="shared" si="184"/>
        <v>0</v>
      </c>
    </row>
    <row r="619" spans="1:141" s="306" customFormat="1" ht="24" customHeight="1" x14ac:dyDescent="0.2">
      <c r="A619" s="297" t="str">
        <f t="shared" si="180"/>
        <v/>
      </c>
      <c r="B619" s="298" t="str">
        <f t="shared" si="183"/>
        <v/>
      </c>
      <c r="C619" s="299"/>
      <c r="D619" s="300" t="str">
        <f t="shared" si="181"/>
        <v/>
      </c>
      <c r="E619" s="301"/>
      <c r="F619" s="302">
        <f t="shared" si="182"/>
        <v>0</v>
      </c>
      <c r="G619" s="305">
        <f t="shared" si="184"/>
        <v>0</v>
      </c>
    </row>
    <row r="620" spans="1:141" s="306" customFormat="1" ht="24" customHeight="1" x14ac:dyDescent="0.2">
      <c r="A620" s="297" t="str">
        <f t="shared" si="180"/>
        <v/>
      </c>
      <c r="B620" s="298" t="str">
        <f t="shared" si="183"/>
        <v/>
      </c>
      <c r="C620" s="299"/>
      <c r="D620" s="300" t="str">
        <f t="shared" si="181"/>
        <v/>
      </c>
      <c r="E620" s="301"/>
      <c r="F620" s="302">
        <f t="shared" si="182"/>
        <v>0</v>
      </c>
      <c r="G620" s="305">
        <f t="shared" si="184"/>
        <v>0</v>
      </c>
    </row>
    <row r="621" spans="1:141" s="306" customFormat="1" ht="24" customHeight="1" x14ac:dyDescent="0.2">
      <c r="A621" s="297" t="str">
        <f t="shared" si="180"/>
        <v/>
      </c>
      <c r="B621" s="298" t="str">
        <f t="shared" si="183"/>
        <v/>
      </c>
      <c r="C621" s="299"/>
      <c r="D621" s="300" t="str">
        <f t="shared" si="181"/>
        <v/>
      </c>
      <c r="E621" s="301"/>
      <c r="F621" s="302">
        <f t="shared" si="182"/>
        <v>0</v>
      </c>
      <c r="G621" s="305">
        <f t="shared" si="184"/>
        <v>0</v>
      </c>
    </row>
    <row r="622" spans="1:141" s="306" customFormat="1" ht="24" customHeight="1" x14ac:dyDescent="0.2">
      <c r="A622" s="297" t="str">
        <f t="shared" si="180"/>
        <v/>
      </c>
      <c r="B622" s="298" t="str">
        <f t="shared" si="183"/>
        <v/>
      </c>
      <c r="C622" s="299"/>
      <c r="D622" s="300" t="str">
        <f t="shared" si="181"/>
        <v/>
      </c>
      <c r="E622" s="301"/>
      <c r="F622" s="302">
        <f t="shared" si="182"/>
        <v>0</v>
      </c>
      <c r="G622" s="305">
        <f t="shared" si="184"/>
        <v>0</v>
      </c>
    </row>
    <row r="623" spans="1:141" s="306" customFormat="1" ht="24" customHeight="1" x14ac:dyDescent="0.2">
      <c r="A623" s="297" t="str">
        <f t="shared" si="180"/>
        <v/>
      </c>
      <c r="B623" s="298" t="str">
        <f t="shared" si="183"/>
        <v/>
      </c>
      <c r="C623" s="299"/>
      <c r="D623" s="300" t="str">
        <f t="shared" si="181"/>
        <v/>
      </c>
      <c r="E623" s="301"/>
      <c r="F623" s="302">
        <f t="shared" si="182"/>
        <v>0</v>
      </c>
      <c r="G623" s="305">
        <f t="shared" si="184"/>
        <v>0</v>
      </c>
    </row>
    <row r="624" spans="1:141" s="306" customFormat="1" ht="24" customHeight="1" x14ac:dyDescent="0.2">
      <c r="A624" s="297" t="str">
        <f t="shared" si="180"/>
        <v/>
      </c>
      <c r="B624" s="298" t="str">
        <f t="shared" si="183"/>
        <v/>
      </c>
      <c r="C624" s="299"/>
      <c r="D624" s="300" t="str">
        <f t="shared" si="181"/>
        <v/>
      </c>
      <c r="E624" s="301"/>
      <c r="F624" s="302">
        <f t="shared" si="182"/>
        <v>0</v>
      </c>
      <c r="G624" s="305">
        <f t="shared" si="184"/>
        <v>0</v>
      </c>
    </row>
    <row r="625" spans="1:7" s="306" customFormat="1" ht="24" customHeight="1" x14ac:dyDescent="0.2">
      <c r="A625" s="297" t="str">
        <f t="shared" si="180"/>
        <v/>
      </c>
      <c r="B625" s="298" t="str">
        <f t="shared" si="183"/>
        <v/>
      </c>
      <c r="C625" s="299"/>
      <c r="D625" s="300" t="str">
        <f t="shared" si="181"/>
        <v/>
      </c>
      <c r="E625" s="301"/>
      <c r="F625" s="303">
        <f t="shared" si="182"/>
        <v>0</v>
      </c>
      <c r="G625" s="305">
        <f t="shared" si="184"/>
        <v>0</v>
      </c>
    </row>
    <row r="626" spans="1:7" ht="24" customHeight="1" x14ac:dyDescent="0.2">
      <c r="A626" s="158"/>
      <c r="D626" s="145"/>
      <c r="E626" s="146"/>
      <c r="F626" s="218" t="s">
        <v>33</v>
      </c>
      <c r="G626" s="159">
        <f>SUBTOTAL(9,G612:G625)</f>
        <v>0</v>
      </c>
    </row>
    <row r="627" spans="1:7" ht="24" customHeight="1" x14ac:dyDescent="0.2">
      <c r="A627" s="158"/>
      <c r="C627" s="160" t="s">
        <v>729</v>
      </c>
      <c r="D627" s="145"/>
      <c r="E627" s="146"/>
      <c r="G627" s="161"/>
    </row>
    <row r="628" spans="1:7" s="306" customFormat="1" ht="24" customHeight="1" x14ac:dyDescent="0.2">
      <c r="A628" s="297" t="str">
        <f t="shared" ref="A628:A635" si="185">IFERROR(VLOOKUP(C628,Tabla_Insumos,4,FALSE),"")</f>
        <v/>
      </c>
      <c r="B628" s="298" t="str">
        <f t="shared" ref="B628:B635" si="186">IFERROR(VLOOKUP(C628,Tabla_Insumos,5,FALSE),"")</f>
        <v/>
      </c>
      <c r="C628" s="299"/>
      <c r="D628" s="300" t="str">
        <f t="shared" ref="D628:D635" si="187">IFERROR(VLOOKUP(C628,Tabla_Insumos,2,FALSE),"")</f>
        <v/>
      </c>
      <c r="E628" s="301"/>
      <c r="F628" s="304">
        <f t="shared" ref="F628:F635" si="188">IFERROR(VLOOKUP(C628,Tabla_Insumos,3,FALSE),0)</f>
        <v>0</v>
      </c>
      <c r="G628" s="305">
        <f>ROUND(E628*F628,2)</f>
        <v>0</v>
      </c>
    </row>
    <row r="629" spans="1:7" s="306" customFormat="1" ht="24" customHeight="1" x14ac:dyDescent="0.2">
      <c r="A629" s="297" t="str">
        <f t="shared" si="185"/>
        <v/>
      </c>
      <c r="B629" s="298" t="str">
        <f t="shared" si="186"/>
        <v/>
      </c>
      <c r="C629" s="299"/>
      <c r="D629" s="300" t="str">
        <f t="shared" si="187"/>
        <v/>
      </c>
      <c r="E629" s="301"/>
      <c r="F629" s="304">
        <f t="shared" si="188"/>
        <v>0</v>
      </c>
      <c r="G629" s="305">
        <f>ROUND(E629*F629,2)</f>
        <v>0</v>
      </c>
    </row>
    <row r="630" spans="1:7" s="306" customFormat="1" ht="24" customHeight="1" x14ac:dyDescent="0.2">
      <c r="A630" s="297" t="str">
        <f t="shared" si="185"/>
        <v/>
      </c>
      <c r="B630" s="298" t="str">
        <f t="shared" si="186"/>
        <v/>
      </c>
      <c r="C630" s="299"/>
      <c r="D630" s="300" t="str">
        <f t="shared" si="187"/>
        <v/>
      </c>
      <c r="E630" s="301"/>
      <c r="F630" s="304">
        <f t="shared" si="188"/>
        <v>0</v>
      </c>
      <c r="G630" s="305">
        <f t="shared" ref="G630:G635" si="189">ROUND(E630*F630,2)</f>
        <v>0</v>
      </c>
    </row>
    <row r="631" spans="1:7" s="306" customFormat="1" ht="24" customHeight="1" x14ac:dyDescent="0.2">
      <c r="A631" s="297" t="str">
        <f t="shared" si="185"/>
        <v/>
      </c>
      <c r="B631" s="298" t="str">
        <f t="shared" si="186"/>
        <v/>
      </c>
      <c r="C631" s="299"/>
      <c r="D631" s="300" t="str">
        <f t="shared" si="187"/>
        <v/>
      </c>
      <c r="E631" s="301"/>
      <c r="F631" s="304">
        <f t="shared" si="188"/>
        <v>0</v>
      </c>
      <c r="G631" s="305">
        <f t="shared" si="189"/>
        <v>0</v>
      </c>
    </row>
    <row r="632" spans="1:7" s="306" customFormat="1" ht="24" customHeight="1" x14ac:dyDescent="0.2">
      <c r="A632" s="297" t="str">
        <f t="shared" si="185"/>
        <v/>
      </c>
      <c r="B632" s="298" t="str">
        <f t="shared" si="186"/>
        <v/>
      </c>
      <c r="C632" s="299"/>
      <c r="D632" s="300" t="str">
        <f t="shared" si="187"/>
        <v/>
      </c>
      <c r="E632" s="301"/>
      <c r="F632" s="302">
        <f t="shared" si="188"/>
        <v>0</v>
      </c>
      <c r="G632" s="305">
        <f t="shared" si="189"/>
        <v>0</v>
      </c>
    </row>
    <row r="633" spans="1:7" s="306" customFormat="1" ht="24" customHeight="1" x14ac:dyDescent="0.2">
      <c r="A633" s="297" t="str">
        <f t="shared" si="185"/>
        <v/>
      </c>
      <c r="B633" s="298" t="str">
        <f t="shared" si="186"/>
        <v/>
      </c>
      <c r="C633" s="299"/>
      <c r="D633" s="300" t="str">
        <f t="shared" si="187"/>
        <v/>
      </c>
      <c r="E633" s="301"/>
      <c r="F633" s="302">
        <f t="shared" si="188"/>
        <v>0</v>
      </c>
      <c r="G633" s="305">
        <f t="shared" si="189"/>
        <v>0</v>
      </c>
    </row>
    <row r="634" spans="1:7" s="306" customFormat="1" ht="24" customHeight="1" x14ac:dyDescent="0.2">
      <c r="A634" s="297" t="str">
        <f t="shared" si="185"/>
        <v/>
      </c>
      <c r="B634" s="298" t="str">
        <f t="shared" si="186"/>
        <v/>
      </c>
      <c r="C634" s="299"/>
      <c r="D634" s="300" t="str">
        <f t="shared" si="187"/>
        <v/>
      </c>
      <c r="E634" s="301"/>
      <c r="F634" s="302">
        <f t="shared" si="188"/>
        <v>0</v>
      </c>
      <c r="G634" s="305">
        <f t="shared" si="189"/>
        <v>0</v>
      </c>
    </row>
    <row r="635" spans="1:7" s="306" customFormat="1" ht="24" customHeight="1" x14ac:dyDescent="0.2">
      <c r="A635" s="297" t="str">
        <f t="shared" si="185"/>
        <v/>
      </c>
      <c r="B635" s="298" t="str">
        <f t="shared" si="186"/>
        <v/>
      </c>
      <c r="C635" s="299"/>
      <c r="D635" s="300" t="str">
        <f t="shared" si="187"/>
        <v/>
      </c>
      <c r="E635" s="301"/>
      <c r="F635" s="302">
        <f t="shared" si="188"/>
        <v>0</v>
      </c>
      <c r="G635" s="305">
        <f t="shared" si="189"/>
        <v>0</v>
      </c>
    </row>
    <row r="636" spans="1:7" ht="24" customHeight="1" x14ac:dyDescent="0.2">
      <c r="A636" s="158"/>
      <c r="D636" s="145"/>
      <c r="E636" s="146"/>
      <c r="F636" s="218" t="s">
        <v>34</v>
      </c>
      <c r="G636" s="159">
        <f>SUBTOTAL(9,G628:G635)</f>
        <v>0</v>
      </c>
    </row>
    <row r="637" spans="1:7" ht="24" customHeight="1" x14ac:dyDescent="0.2">
      <c r="A637" s="158"/>
      <c r="C637" s="160" t="s">
        <v>730</v>
      </c>
      <c r="D637" s="145"/>
      <c r="E637" s="146"/>
      <c r="G637" s="161"/>
    </row>
    <row r="638" spans="1:7" s="306" customFormat="1" ht="24" customHeight="1" x14ac:dyDescent="0.2">
      <c r="A638" s="297" t="str">
        <f t="shared" ref="A638:A646" si="190">IFERROR(VLOOKUP(C638,Tabla_Insumos,4,FALSE),"")</f>
        <v/>
      </c>
      <c r="B638" s="298" t="str">
        <f t="shared" ref="B638:B646" si="191">IFERROR(VLOOKUP(C638,Tabla_Insumos,5,FALSE),"")</f>
        <v/>
      </c>
      <c r="C638" s="299"/>
      <c r="D638" s="300" t="str">
        <f t="shared" ref="D638:D646" si="192">IFERROR(VLOOKUP(C638,Tabla_Insumos,2,FALSE),"")</f>
        <v/>
      </c>
      <c r="E638" s="301"/>
      <c r="F638" s="302">
        <f t="shared" ref="F638:F646" si="193">IFERROR(VLOOKUP(C638,Tabla_Insumos,3,FALSE),0)</f>
        <v>0</v>
      </c>
      <c r="G638" s="305">
        <f t="shared" ref="G638:G646" si="194">ROUND(E638*F638,2)</f>
        <v>0</v>
      </c>
    </row>
    <row r="639" spans="1:7" s="306" customFormat="1" ht="24" customHeight="1" x14ac:dyDescent="0.2">
      <c r="A639" s="297" t="str">
        <f t="shared" si="190"/>
        <v/>
      </c>
      <c r="B639" s="298" t="str">
        <f t="shared" si="191"/>
        <v/>
      </c>
      <c r="C639" s="299"/>
      <c r="D639" s="300" t="str">
        <f t="shared" si="192"/>
        <v/>
      </c>
      <c r="E639" s="301"/>
      <c r="F639" s="302">
        <f t="shared" si="193"/>
        <v>0</v>
      </c>
      <c r="G639" s="305">
        <f t="shared" si="194"/>
        <v>0</v>
      </c>
    </row>
    <row r="640" spans="1:7" s="306" customFormat="1" ht="24" customHeight="1" x14ac:dyDescent="0.2">
      <c r="A640" s="297" t="str">
        <f t="shared" si="190"/>
        <v/>
      </c>
      <c r="B640" s="298" t="str">
        <f t="shared" si="191"/>
        <v/>
      </c>
      <c r="C640" s="299"/>
      <c r="D640" s="300" t="str">
        <f t="shared" si="192"/>
        <v/>
      </c>
      <c r="E640" s="301"/>
      <c r="F640" s="302">
        <f t="shared" si="193"/>
        <v>0</v>
      </c>
      <c r="G640" s="305">
        <f t="shared" si="194"/>
        <v>0</v>
      </c>
    </row>
    <row r="641" spans="1:8" s="306" customFormat="1" ht="24" customHeight="1" x14ac:dyDescent="0.2">
      <c r="A641" s="297" t="str">
        <f t="shared" si="190"/>
        <v/>
      </c>
      <c r="B641" s="298" t="str">
        <f t="shared" si="191"/>
        <v/>
      </c>
      <c r="C641" s="299"/>
      <c r="D641" s="300" t="str">
        <f t="shared" si="192"/>
        <v/>
      </c>
      <c r="E641" s="301"/>
      <c r="F641" s="302">
        <f t="shared" si="193"/>
        <v>0</v>
      </c>
      <c r="G641" s="305">
        <f t="shared" si="194"/>
        <v>0</v>
      </c>
    </row>
    <row r="642" spans="1:8" s="306" customFormat="1" ht="24" customHeight="1" x14ac:dyDescent="0.2">
      <c r="A642" s="297" t="str">
        <f t="shared" si="190"/>
        <v/>
      </c>
      <c r="B642" s="298" t="str">
        <f t="shared" si="191"/>
        <v/>
      </c>
      <c r="C642" s="299"/>
      <c r="D642" s="300" t="str">
        <f t="shared" si="192"/>
        <v/>
      </c>
      <c r="E642" s="301"/>
      <c r="F642" s="302">
        <f t="shared" si="193"/>
        <v>0</v>
      </c>
      <c r="G642" s="305">
        <f t="shared" si="194"/>
        <v>0</v>
      </c>
    </row>
    <row r="643" spans="1:8" s="306" customFormat="1" ht="24" customHeight="1" x14ac:dyDescent="0.2">
      <c r="A643" s="297" t="str">
        <f t="shared" si="190"/>
        <v/>
      </c>
      <c r="B643" s="298" t="str">
        <f t="shared" si="191"/>
        <v/>
      </c>
      <c r="C643" s="299"/>
      <c r="D643" s="300" t="str">
        <f t="shared" si="192"/>
        <v/>
      </c>
      <c r="E643" s="301"/>
      <c r="F643" s="302">
        <f t="shared" si="193"/>
        <v>0</v>
      </c>
      <c r="G643" s="305">
        <f t="shared" si="194"/>
        <v>0</v>
      </c>
    </row>
    <row r="644" spans="1:8" s="306" customFormat="1" ht="24" customHeight="1" x14ac:dyDescent="0.2">
      <c r="A644" s="297" t="str">
        <f t="shared" si="190"/>
        <v/>
      </c>
      <c r="B644" s="298" t="str">
        <f t="shared" si="191"/>
        <v/>
      </c>
      <c r="C644" s="299"/>
      <c r="D644" s="300" t="str">
        <f t="shared" si="192"/>
        <v/>
      </c>
      <c r="E644" s="301"/>
      <c r="F644" s="302">
        <f t="shared" si="193"/>
        <v>0</v>
      </c>
      <c r="G644" s="305">
        <f t="shared" si="194"/>
        <v>0</v>
      </c>
    </row>
    <row r="645" spans="1:8" s="306" customFormat="1" ht="24" customHeight="1" x14ac:dyDescent="0.2">
      <c r="A645" s="297" t="str">
        <f t="shared" si="190"/>
        <v/>
      </c>
      <c r="B645" s="298" t="str">
        <f t="shared" si="191"/>
        <v/>
      </c>
      <c r="C645" s="299"/>
      <c r="D645" s="300" t="str">
        <f t="shared" si="192"/>
        <v/>
      </c>
      <c r="E645" s="301"/>
      <c r="F645" s="302">
        <f t="shared" si="193"/>
        <v>0</v>
      </c>
      <c r="G645" s="305">
        <f t="shared" si="194"/>
        <v>0</v>
      </c>
    </row>
    <row r="646" spans="1:8" s="306" customFormat="1" ht="24" customHeight="1" x14ac:dyDescent="0.2">
      <c r="A646" s="297" t="str">
        <f t="shared" si="190"/>
        <v/>
      </c>
      <c r="B646" s="298" t="str">
        <f t="shared" si="191"/>
        <v/>
      </c>
      <c r="C646" s="299"/>
      <c r="D646" s="300" t="str">
        <f t="shared" si="192"/>
        <v/>
      </c>
      <c r="E646" s="301"/>
      <c r="F646" s="302">
        <f t="shared" si="193"/>
        <v>0</v>
      </c>
      <c r="G646" s="305">
        <f t="shared" si="194"/>
        <v>0</v>
      </c>
    </row>
    <row r="647" spans="1:8" ht="24" customHeight="1" x14ac:dyDescent="0.2">
      <c r="A647" s="162"/>
      <c r="B647" s="145"/>
      <c r="D647" s="145"/>
      <c r="E647" s="146"/>
      <c r="F647" s="218" t="s">
        <v>35</v>
      </c>
      <c r="G647" s="159">
        <f>SUBTOTAL(9,G638:G646)</f>
        <v>0</v>
      </c>
    </row>
    <row r="648" spans="1:8" ht="24" customHeight="1" thickBot="1" x14ac:dyDescent="0.25">
      <c r="A648" s="163"/>
      <c r="B648" s="164"/>
      <c r="C648" s="165"/>
      <c r="D648" s="164"/>
      <c r="E648" s="166"/>
      <c r="F648" s="167"/>
      <c r="G648" s="168"/>
    </row>
    <row r="649" spans="1:8" ht="24" customHeight="1" thickBot="1" x14ac:dyDescent="0.25">
      <c r="A649" s="169" t="str">
        <f>B607</f>
        <v>2.10</v>
      </c>
      <c r="B649" s="170" t="str">
        <f>C607</f>
        <v>Tapado  y Compactación de zanja cañeria PE Red media presión</v>
      </c>
      <c r="C649" s="171"/>
      <c r="D649" s="171" t="s">
        <v>36</v>
      </c>
      <c r="E649" s="172"/>
      <c r="F649" s="173" t="s">
        <v>37</v>
      </c>
      <c r="G649" s="174">
        <f>SUBTOTAL(9,G612:G648)</f>
        <v>0</v>
      </c>
    </row>
    <row r="650" spans="1:8" ht="24" customHeight="1" thickTop="1" thickBot="1" x14ac:dyDescent="0.25"/>
    <row r="651" spans="1:8" ht="24" customHeight="1" thickTop="1" x14ac:dyDescent="0.2">
      <c r="A651" s="203" t="s">
        <v>39</v>
      </c>
      <c r="B651" s="204"/>
      <c r="C651" s="204"/>
      <c r="D651" s="204"/>
      <c r="E651" s="204"/>
      <c r="F651" s="204"/>
      <c r="G651" s="205"/>
      <c r="H651" s="135">
        <f>COUNTIF($A$1:A657,"ANALISIS DE PRECIOS")</f>
        <v>14</v>
      </c>
    </row>
    <row r="652" spans="1:8" ht="24" customHeight="1" x14ac:dyDescent="0.2">
      <c r="A652" s="136" t="s">
        <v>726</v>
      </c>
      <c r="B652" s="137" t="str">
        <f>Comitente</f>
        <v>DIRECCIÓN PROVINCIAL RED DE GAS</v>
      </c>
      <c r="C652" s="132"/>
      <c r="D652" s="138"/>
      <c r="E652" s="138"/>
      <c r="F652" s="139"/>
      <c r="G652" s="140"/>
    </row>
    <row r="653" spans="1:8" ht="24" customHeight="1" x14ac:dyDescent="0.2">
      <c r="A653" s="136" t="s">
        <v>727</v>
      </c>
      <c r="B653" s="137">
        <f>Contratista</f>
        <v>0</v>
      </c>
      <c r="C653" s="133"/>
      <c r="D653" s="133"/>
      <c r="E653" s="133"/>
      <c r="F653" s="141"/>
      <c r="G653" s="142"/>
    </row>
    <row r="654" spans="1:8" ht="24" customHeight="1" x14ac:dyDescent="0.2">
      <c r="A654" s="136" t="s">
        <v>26</v>
      </c>
      <c r="B654" s="137" t="str">
        <f>Obra</f>
        <v>RED DE MEDIA PRESIÓN Barrio Conjunto 1, 2, 3 y 4</v>
      </c>
      <c r="C654" s="133"/>
      <c r="D654" s="133"/>
      <c r="E654" s="133"/>
      <c r="F654" s="141" t="s">
        <v>40</v>
      </c>
      <c r="G654" s="143">
        <f>Fecha_Base</f>
        <v>0</v>
      </c>
    </row>
    <row r="655" spans="1:8" ht="24" customHeight="1" x14ac:dyDescent="0.2">
      <c r="A655" s="144" t="s">
        <v>725</v>
      </c>
      <c r="B655" s="134" t="str">
        <f>Ubicación</f>
        <v>Departamento Rivadavia</v>
      </c>
      <c r="C655" s="134"/>
      <c r="D655" s="145"/>
      <c r="E655" s="146"/>
      <c r="G655" s="148"/>
    </row>
    <row r="656" spans="1:8" ht="24" customHeight="1" x14ac:dyDescent="0.2">
      <c r="A656" s="144" t="s">
        <v>41</v>
      </c>
      <c r="B656" s="21">
        <f>IFERROR(VALUE(LEFT(B657,FIND(".",B657)-1)),"")</f>
        <v>2</v>
      </c>
      <c r="C656" s="135" t="str">
        <f>IFERROR(VLOOKUP(B656,Tabla_CyP,2,FALSE),"")</f>
        <v>CAÑERÍAS</v>
      </c>
      <c r="E656" s="146"/>
      <c r="G656" s="148"/>
    </row>
    <row r="657" spans="1:141" ht="24" customHeight="1" x14ac:dyDescent="0.2">
      <c r="A657" s="144" t="s">
        <v>27</v>
      </c>
      <c r="B657" s="149" t="s">
        <v>1406</v>
      </c>
      <c r="C657" s="135" t="str">
        <f>IFERROR(VLOOKUP(B657,Tabla_CyP,2,FALSE),"")</f>
        <v>Rotura de calle de hormigon /  asfalto / veredas</v>
      </c>
      <c r="D657" s="145"/>
      <c r="E657" s="146"/>
      <c r="F657" s="141" t="s">
        <v>28</v>
      </c>
      <c r="G657" s="150" t="str">
        <f>IFERROR(VLOOKUP(B657,Tabla_CyP,4,FALSE),"")</f>
        <v>m</v>
      </c>
    </row>
    <row r="658" spans="1:141" ht="24" customHeight="1" x14ac:dyDescent="0.2">
      <c r="A658" s="144"/>
      <c r="B658" s="134"/>
      <c r="D658" s="145"/>
      <c r="E658" s="146"/>
      <c r="G658" s="148"/>
    </row>
    <row r="659" spans="1:141" ht="24" customHeight="1" x14ac:dyDescent="0.2">
      <c r="A659" s="385" t="s">
        <v>588</v>
      </c>
      <c r="B659" s="386"/>
      <c r="C659" s="387" t="s">
        <v>0</v>
      </c>
      <c r="D659" s="387" t="s">
        <v>29</v>
      </c>
      <c r="E659" s="389" t="s">
        <v>30</v>
      </c>
      <c r="F659" s="391" t="s">
        <v>31</v>
      </c>
      <c r="G659" s="393" t="s">
        <v>32</v>
      </c>
    </row>
    <row r="660" spans="1:141" s="145" customFormat="1" ht="24" customHeight="1" x14ac:dyDescent="0.2">
      <c r="A660" s="151" t="s">
        <v>589</v>
      </c>
      <c r="B660" s="152" t="s">
        <v>590</v>
      </c>
      <c r="C660" s="388"/>
      <c r="D660" s="388"/>
      <c r="E660" s="390"/>
      <c r="F660" s="392"/>
      <c r="G660" s="394"/>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c r="AJ660" s="307"/>
      <c r="AK660" s="307"/>
      <c r="AL660" s="307"/>
      <c r="AM660" s="307"/>
      <c r="AN660" s="307"/>
      <c r="AO660" s="307"/>
      <c r="AP660" s="307"/>
      <c r="AQ660" s="307"/>
      <c r="AR660" s="307"/>
      <c r="AS660" s="307"/>
      <c r="AT660" s="307"/>
      <c r="AU660" s="307"/>
      <c r="AV660" s="307"/>
      <c r="AW660" s="307"/>
      <c r="AX660" s="307"/>
      <c r="AY660" s="307"/>
      <c r="AZ660" s="307"/>
      <c r="BA660" s="307"/>
      <c r="BB660" s="307"/>
      <c r="BC660" s="307"/>
      <c r="BD660" s="307"/>
      <c r="BE660" s="307"/>
      <c r="BF660" s="307"/>
      <c r="BG660" s="307"/>
      <c r="BH660" s="307"/>
      <c r="BI660" s="307"/>
      <c r="BJ660" s="307"/>
      <c r="BK660" s="307"/>
      <c r="BL660" s="307"/>
      <c r="BM660" s="307"/>
      <c r="BN660" s="307"/>
      <c r="BO660" s="307"/>
      <c r="BP660" s="307"/>
      <c r="BQ660" s="307"/>
      <c r="BR660" s="307"/>
      <c r="BS660" s="307"/>
      <c r="BT660" s="307"/>
      <c r="BU660" s="307"/>
      <c r="BV660" s="307"/>
      <c r="BW660" s="307"/>
      <c r="BX660" s="307"/>
      <c r="BY660" s="307"/>
      <c r="BZ660" s="307"/>
      <c r="CA660" s="307"/>
      <c r="CB660" s="307"/>
      <c r="CC660" s="307"/>
      <c r="CD660" s="307"/>
      <c r="CE660" s="307"/>
      <c r="CF660" s="307"/>
      <c r="CG660" s="307"/>
      <c r="CH660" s="307"/>
      <c r="CI660" s="307"/>
      <c r="CJ660" s="307"/>
      <c r="CK660" s="307"/>
      <c r="CL660" s="307"/>
      <c r="CM660" s="307"/>
      <c r="CN660" s="307"/>
      <c r="CO660" s="307"/>
      <c r="CP660" s="307"/>
      <c r="CQ660" s="307"/>
      <c r="CR660" s="307"/>
      <c r="CS660" s="307"/>
      <c r="CT660" s="307"/>
      <c r="CU660" s="307"/>
      <c r="CV660" s="307"/>
      <c r="CW660" s="307"/>
      <c r="CX660" s="307"/>
      <c r="CY660" s="307"/>
      <c r="CZ660" s="307"/>
      <c r="DA660" s="307"/>
      <c r="DB660" s="307"/>
      <c r="DC660" s="307"/>
      <c r="DD660" s="307"/>
      <c r="DE660" s="307"/>
      <c r="DF660" s="307"/>
      <c r="DG660" s="307"/>
      <c r="DH660" s="307"/>
      <c r="DI660" s="307"/>
      <c r="DJ660" s="307"/>
      <c r="DK660" s="307"/>
      <c r="DL660" s="307"/>
      <c r="DM660" s="307"/>
      <c r="DN660" s="307"/>
      <c r="DO660" s="307"/>
      <c r="DP660" s="307"/>
      <c r="DQ660" s="307"/>
      <c r="DR660" s="307"/>
      <c r="DS660" s="307"/>
      <c r="DT660" s="307"/>
      <c r="DU660" s="307"/>
      <c r="DV660" s="307"/>
      <c r="DW660" s="307"/>
      <c r="DX660" s="307"/>
      <c r="DY660" s="307"/>
      <c r="DZ660" s="307"/>
      <c r="EA660" s="307"/>
      <c r="EB660" s="307"/>
      <c r="EC660" s="307"/>
      <c r="ED660" s="307"/>
      <c r="EE660" s="307"/>
      <c r="EF660" s="307"/>
      <c r="EG660" s="307"/>
      <c r="EH660" s="307"/>
      <c r="EI660" s="307"/>
      <c r="EJ660" s="307"/>
      <c r="EK660" s="307"/>
    </row>
    <row r="661" spans="1:141" ht="24" customHeight="1" x14ac:dyDescent="0.2">
      <c r="A661" s="217"/>
      <c r="B661" s="153"/>
      <c r="C661" s="215" t="s">
        <v>728</v>
      </c>
      <c r="D661" s="154"/>
      <c r="E661" s="155"/>
      <c r="F661" s="156"/>
      <c r="G661" s="157"/>
    </row>
    <row r="662" spans="1:141" s="306" customFormat="1" ht="24" customHeight="1" x14ac:dyDescent="0.2">
      <c r="A662" s="297" t="str">
        <f t="shared" ref="A662:A675" si="195">IFERROR(VLOOKUP(C662,Tabla_Insumos,4,FALSE),"")</f>
        <v/>
      </c>
      <c r="B662" s="298" t="str">
        <f>IFERROR(VLOOKUP(C662,Tabla_Insumos,5,FALSE),"")</f>
        <v/>
      </c>
      <c r="C662" s="299"/>
      <c r="D662" s="300" t="str">
        <f t="shared" ref="D662:D675" si="196">IFERROR(VLOOKUP(C662,Tabla_Insumos,2,FALSE),"")</f>
        <v/>
      </c>
      <c r="E662" s="301"/>
      <c r="F662" s="302">
        <f t="shared" ref="F662:F675" si="197">IFERROR(VLOOKUP(C662,Tabla_Insumos,3,FALSE),0)</f>
        <v>0</v>
      </c>
      <c r="G662" s="305">
        <f>ROUND(E662*F662,2)</f>
        <v>0</v>
      </c>
    </row>
    <row r="663" spans="1:141" s="306" customFormat="1" ht="24" customHeight="1" x14ac:dyDescent="0.2">
      <c r="A663" s="297" t="str">
        <f t="shared" si="195"/>
        <v/>
      </c>
      <c r="B663" s="298" t="str">
        <f t="shared" ref="B663:B675" si="198">IFERROR(VLOOKUP(C663,Tabla_Insumos,5,FALSE),"")</f>
        <v/>
      </c>
      <c r="C663" s="299"/>
      <c r="D663" s="300" t="str">
        <f t="shared" si="196"/>
        <v/>
      </c>
      <c r="E663" s="301"/>
      <c r="F663" s="302">
        <f t="shared" si="197"/>
        <v>0</v>
      </c>
      <c r="G663" s="305">
        <f t="shared" ref="G663:G675" si="199">ROUND(E663*F663,2)</f>
        <v>0</v>
      </c>
    </row>
    <row r="664" spans="1:141" s="306" customFormat="1" ht="24" customHeight="1" x14ac:dyDescent="0.2">
      <c r="A664" s="297" t="str">
        <f t="shared" si="195"/>
        <v/>
      </c>
      <c r="B664" s="298" t="str">
        <f t="shared" si="198"/>
        <v/>
      </c>
      <c r="C664" s="299"/>
      <c r="D664" s="300" t="str">
        <f t="shared" si="196"/>
        <v/>
      </c>
      <c r="E664" s="301"/>
      <c r="F664" s="302">
        <f t="shared" si="197"/>
        <v>0</v>
      </c>
      <c r="G664" s="305">
        <f t="shared" si="199"/>
        <v>0</v>
      </c>
    </row>
    <row r="665" spans="1:141" s="306" customFormat="1" ht="24" customHeight="1" x14ac:dyDescent="0.2">
      <c r="A665" s="297" t="str">
        <f t="shared" si="195"/>
        <v/>
      </c>
      <c r="B665" s="298" t="str">
        <f t="shared" si="198"/>
        <v/>
      </c>
      <c r="C665" s="299"/>
      <c r="D665" s="300" t="str">
        <f t="shared" si="196"/>
        <v/>
      </c>
      <c r="E665" s="301"/>
      <c r="F665" s="302">
        <f t="shared" si="197"/>
        <v>0</v>
      </c>
      <c r="G665" s="305">
        <f t="shared" si="199"/>
        <v>0</v>
      </c>
    </row>
    <row r="666" spans="1:141" s="306" customFormat="1" ht="24" customHeight="1" x14ac:dyDescent="0.2">
      <c r="A666" s="297" t="str">
        <f t="shared" si="195"/>
        <v/>
      </c>
      <c r="B666" s="298" t="str">
        <f t="shared" si="198"/>
        <v/>
      </c>
      <c r="C666" s="299"/>
      <c r="D666" s="300" t="str">
        <f t="shared" si="196"/>
        <v/>
      </c>
      <c r="E666" s="301"/>
      <c r="F666" s="302">
        <f t="shared" si="197"/>
        <v>0</v>
      </c>
      <c r="G666" s="305">
        <f t="shared" si="199"/>
        <v>0</v>
      </c>
    </row>
    <row r="667" spans="1:141" s="306" customFormat="1" ht="24" customHeight="1" x14ac:dyDescent="0.2">
      <c r="A667" s="297" t="str">
        <f t="shared" si="195"/>
        <v/>
      </c>
      <c r="B667" s="298" t="str">
        <f t="shared" si="198"/>
        <v/>
      </c>
      <c r="C667" s="299"/>
      <c r="D667" s="300" t="str">
        <f t="shared" si="196"/>
        <v/>
      </c>
      <c r="E667" s="301"/>
      <c r="F667" s="302">
        <f t="shared" si="197"/>
        <v>0</v>
      </c>
      <c r="G667" s="305">
        <f t="shared" si="199"/>
        <v>0</v>
      </c>
    </row>
    <row r="668" spans="1:141" s="306" customFormat="1" ht="24" customHeight="1" x14ac:dyDescent="0.2">
      <c r="A668" s="297" t="str">
        <f t="shared" si="195"/>
        <v/>
      </c>
      <c r="B668" s="298" t="str">
        <f t="shared" si="198"/>
        <v/>
      </c>
      <c r="C668" s="299"/>
      <c r="D668" s="300" t="str">
        <f t="shared" si="196"/>
        <v/>
      </c>
      <c r="E668" s="301"/>
      <c r="F668" s="302">
        <f t="shared" si="197"/>
        <v>0</v>
      </c>
      <c r="G668" s="305">
        <f t="shared" si="199"/>
        <v>0</v>
      </c>
    </row>
    <row r="669" spans="1:141" s="306" customFormat="1" ht="24" customHeight="1" x14ac:dyDescent="0.2">
      <c r="A669" s="297" t="str">
        <f t="shared" si="195"/>
        <v/>
      </c>
      <c r="B669" s="298" t="str">
        <f t="shared" si="198"/>
        <v/>
      </c>
      <c r="C669" s="299"/>
      <c r="D669" s="300" t="str">
        <f t="shared" si="196"/>
        <v/>
      </c>
      <c r="E669" s="301"/>
      <c r="F669" s="302">
        <f t="shared" si="197"/>
        <v>0</v>
      </c>
      <c r="G669" s="305">
        <f t="shared" si="199"/>
        <v>0</v>
      </c>
    </row>
    <row r="670" spans="1:141" s="306" customFormat="1" ht="24" customHeight="1" x14ac:dyDescent="0.2">
      <c r="A670" s="297" t="str">
        <f t="shared" si="195"/>
        <v/>
      </c>
      <c r="B670" s="298" t="str">
        <f t="shared" si="198"/>
        <v/>
      </c>
      <c r="C670" s="299"/>
      <c r="D670" s="300" t="str">
        <f t="shared" si="196"/>
        <v/>
      </c>
      <c r="E670" s="301"/>
      <c r="F670" s="302">
        <f t="shared" si="197"/>
        <v>0</v>
      </c>
      <c r="G670" s="305">
        <f t="shared" si="199"/>
        <v>0</v>
      </c>
    </row>
    <row r="671" spans="1:141" s="306" customFormat="1" ht="24" customHeight="1" x14ac:dyDescent="0.2">
      <c r="A671" s="297" t="str">
        <f t="shared" si="195"/>
        <v/>
      </c>
      <c r="B671" s="298" t="str">
        <f t="shared" si="198"/>
        <v/>
      </c>
      <c r="C671" s="299"/>
      <c r="D671" s="300" t="str">
        <f t="shared" si="196"/>
        <v/>
      </c>
      <c r="E671" s="301"/>
      <c r="F671" s="302">
        <f t="shared" si="197"/>
        <v>0</v>
      </c>
      <c r="G671" s="305">
        <f t="shared" si="199"/>
        <v>0</v>
      </c>
    </row>
    <row r="672" spans="1:141" s="306" customFormat="1" ht="24" customHeight="1" x14ac:dyDescent="0.2">
      <c r="A672" s="297" t="str">
        <f t="shared" si="195"/>
        <v/>
      </c>
      <c r="B672" s="298" t="str">
        <f t="shared" si="198"/>
        <v/>
      </c>
      <c r="C672" s="299"/>
      <c r="D672" s="300" t="str">
        <f t="shared" si="196"/>
        <v/>
      </c>
      <c r="E672" s="301"/>
      <c r="F672" s="302">
        <f t="shared" si="197"/>
        <v>0</v>
      </c>
      <c r="G672" s="305">
        <f t="shared" si="199"/>
        <v>0</v>
      </c>
    </row>
    <row r="673" spans="1:7" s="306" customFormat="1" ht="24" customHeight="1" x14ac:dyDescent="0.2">
      <c r="A673" s="297" t="str">
        <f t="shared" si="195"/>
        <v/>
      </c>
      <c r="B673" s="298" t="str">
        <f t="shared" si="198"/>
        <v/>
      </c>
      <c r="C673" s="299"/>
      <c r="D673" s="300" t="str">
        <f t="shared" si="196"/>
        <v/>
      </c>
      <c r="E673" s="301"/>
      <c r="F673" s="302">
        <f t="shared" si="197"/>
        <v>0</v>
      </c>
      <c r="G673" s="305">
        <f t="shared" si="199"/>
        <v>0</v>
      </c>
    </row>
    <row r="674" spans="1:7" s="306" customFormat="1" ht="24" customHeight="1" x14ac:dyDescent="0.2">
      <c r="A674" s="297" t="str">
        <f t="shared" si="195"/>
        <v/>
      </c>
      <c r="B674" s="298" t="str">
        <f t="shared" si="198"/>
        <v/>
      </c>
      <c r="C674" s="299"/>
      <c r="D674" s="300" t="str">
        <f t="shared" si="196"/>
        <v/>
      </c>
      <c r="E674" s="301"/>
      <c r="F674" s="302">
        <f t="shared" si="197"/>
        <v>0</v>
      </c>
      <c r="G674" s="305">
        <f t="shared" si="199"/>
        <v>0</v>
      </c>
    </row>
    <row r="675" spans="1:7" s="306" customFormat="1" ht="24" customHeight="1" x14ac:dyDescent="0.2">
      <c r="A675" s="297" t="str">
        <f t="shared" si="195"/>
        <v/>
      </c>
      <c r="B675" s="298" t="str">
        <f t="shared" si="198"/>
        <v/>
      </c>
      <c r="C675" s="299"/>
      <c r="D675" s="300" t="str">
        <f t="shared" si="196"/>
        <v/>
      </c>
      <c r="E675" s="301"/>
      <c r="F675" s="303">
        <f t="shared" si="197"/>
        <v>0</v>
      </c>
      <c r="G675" s="305">
        <f t="shared" si="199"/>
        <v>0</v>
      </c>
    </row>
    <row r="676" spans="1:7" ht="24" customHeight="1" x14ac:dyDescent="0.2">
      <c r="A676" s="158"/>
      <c r="D676" s="145"/>
      <c r="E676" s="146"/>
      <c r="F676" s="218" t="s">
        <v>33</v>
      </c>
      <c r="G676" s="159">
        <f>SUBTOTAL(9,G662:G675)</f>
        <v>0</v>
      </c>
    </row>
    <row r="677" spans="1:7" ht="24" customHeight="1" x14ac:dyDescent="0.2">
      <c r="A677" s="158"/>
      <c r="C677" s="160" t="s">
        <v>729</v>
      </c>
      <c r="D677" s="145"/>
      <c r="E677" s="146"/>
      <c r="G677" s="161"/>
    </row>
    <row r="678" spans="1:7" s="306" customFormat="1" ht="24" customHeight="1" x14ac:dyDescent="0.2">
      <c r="A678" s="297" t="str">
        <f t="shared" ref="A678:A685" si="200">IFERROR(VLOOKUP(C678,Tabla_Insumos,4,FALSE),"")</f>
        <v/>
      </c>
      <c r="B678" s="298" t="str">
        <f t="shared" ref="B678:B685" si="201">IFERROR(VLOOKUP(C678,Tabla_Insumos,5,FALSE),"")</f>
        <v/>
      </c>
      <c r="C678" s="299"/>
      <c r="D678" s="300" t="str">
        <f t="shared" ref="D678:D685" si="202">IFERROR(VLOOKUP(C678,Tabla_Insumos,2,FALSE),"")</f>
        <v/>
      </c>
      <c r="E678" s="301"/>
      <c r="F678" s="304">
        <f t="shared" ref="F678:F685" si="203">IFERROR(VLOOKUP(C678,Tabla_Insumos,3,FALSE),0)</f>
        <v>0</v>
      </c>
      <c r="G678" s="305">
        <f>ROUND(E678*F678,2)</f>
        <v>0</v>
      </c>
    </row>
    <row r="679" spans="1:7" s="306" customFormat="1" ht="24" customHeight="1" x14ac:dyDescent="0.2">
      <c r="A679" s="297" t="str">
        <f t="shared" si="200"/>
        <v/>
      </c>
      <c r="B679" s="298" t="str">
        <f t="shared" si="201"/>
        <v/>
      </c>
      <c r="C679" s="299"/>
      <c r="D679" s="300" t="str">
        <f t="shared" si="202"/>
        <v/>
      </c>
      <c r="E679" s="301"/>
      <c r="F679" s="304">
        <f t="shared" si="203"/>
        <v>0</v>
      </c>
      <c r="G679" s="305">
        <f>ROUND(E679*F679,2)</f>
        <v>0</v>
      </c>
    </row>
    <row r="680" spans="1:7" s="306" customFormat="1" ht="24" customHeight="1" x14ac:dyDescent="0.2">
      <c r="A680" s="297" t="str">
        <f t="shared" si="200"/>
        <v/>
      </c>
      <c r="B680" s="298" t="str">
        <f t="shared" si="201"/>
        <v/>
      </c>
      <c r="C680" s="299"/>
      <c r="D680" s="300" t="str">
        <f t="shared" si="202"/>
        <v/>
      </c>
      <c r="E680" s="301"/>
      <c r="F680" s="304">
        <f t="shared" si="203"/>
        <v>0</v>
      </c>
      <c r="G680" s="305">
        <f t="shared" ref="G680:G685" si="204">ROUND(E680*F680,2)</f>
        <v>0</v>
      </c>
    </row>
    <row r="681" spans="1:7" s="306" customFormat="1" ht="24" customHeight="1" x14ac:dyDescent="0.2">
      <c r="A681" s="297" t="str">
        <f t="shared" si="200"/>
        <v/>
      </c>
      <c r="B681" s="298" t="str">
        <f t="shared" si="201"/>
        <v/>
      </c>
      <c r="C681" s="299"/>
      <c r="D681" s="300" t="str">
        <f t="shared" si="202"/>
        <v/>
      </c>
      <c r="E681" s="301"/>
      <c r="F681" s="304">
        <f t="shared" si="203"/>
        <v>0</v>
      </c>
      <c r="G681" s="305">
        <f t="shared" si="204"/>
        <v>0</v>
      </c>
    </row>
    <row r="682" spans="1:7" s="306" customFormat="1" ht="24" customHeight="1" x14ac:dyDescent="0.2">
      <c r="A682" s="297" t="str">
        <f t="shared" si="200"/>
        <v/>
      </c>
      <c r="B682" s="298" t="str">
        <f t="shared" si="201"/>
        <v/>
      </c>
      <c r="C682" s="299"/>
      <c r="D682" s="300" t="str">
        <f t="shared" si="202"/>
        <v/>
      </c>
      <c r="E682" s="301"/>
      <c r="F682" s="302">
        <f t="shared" si="203"/>
        <v>0</v>
      </c>
      <c r="G682" s="305">
        <f t="shared" si="204"/>
        <v>0</v>
      </c>
    </row>
    <row r="683" spans="1:7" s="306" customFormat="1" ht="24" customHeight="1" x14ac:dyDescent="0.2">
      <c r="A683" s="297" t="str">
        <f t="shared" si="200"/>
        <v/>
      </c>
      <c r="B683" s="298" t="str">
        <f t="shared" si="201"/>
        <v/>
      </c>
      <c r="C683" s="299"/>
      <c r="D683" s="300" t="str">
        <f t="shared" si="202"/>
        <v/>
      </c>
      <c r="E683" s="301"/>
      <c r="F683" s="302">
        <f t="shared" si="203"/>
        <v>0</v>
      </c>
      <c r="G683" s="305">
        <f t="shared" si="204"/>
        <v>0</v>
      </c>
    </row>
    <row r="684" spans="1:7" s="306" customFormat="1" ht="24" customHeight="1" x14ac:dyDescent="0.2">
      <c r="A684" s="297" t="str">
        <f t="shared" si="200"/>
        <v/>
      </c>
      <c r="B684" s="298" t="str">
        <f t="shared" si="201"/>
        <v/>
      </c>
      <c r="C684" s="299"/>
      <c r="D684" s="300" t="str">
        <f t="shared" si="202"/>
        <v/>
      </c>
      <c r="E684" s="301"/>
      <c r="F684" s="302">
        <f t="shared" si="203"/>
        <v>0</v>
      </c>
      <c r="G684" s="305">
        <f t="shared" si="204"/>
        <v>0</v>
      </c>
    </row>
    <row r="685" spans="1:7" s="306" customFormat="1" ht="24" customHeight="1" x14ac:dyDescent="0.2">
      <c r="A685" s="297" t="str">
        <f t="shared" si="200"/>
        <v/>
      </c>
      <c r="B685" s="298" t="str">
        <f t="shared" si="201"/>
        <v/>
      </c>
      <c r="C685" s="299"/>
      <c r="D685" s="300" t="str">
        <f t="shared" si="202"/>
        <v/>
      </c>
      <c r="E685" s="301"/>
      <c r="F685" s="302">
        <f t="shared" si="203"/>
        <v>0</v>
      </c>
      <c r="G685" s="305">
        <f t="shared" si="204"/>
        <v>0</v>
      </c>
    </row>
    <row r="686" spans="1:7" ht="24" customHeight="1" x14ac:dyDescent="0.2">
      <c r="A686" s="158"/>
      <c r="D686" s="145"/>
      <c r="E686" s="146"/>
      <c r="F686" s="218" t="s">
        <v>34</v>
      </c>
      <c r="G686" s="159">
        <f>SUBTOTAL(9,G678:G685)</f>
        <v>0</v>
      </c>
    </row>
    <row r="687" spans="1:7" ht="24" customHeight="1" x14ac:dyDescent="0.2">
      <c r="A687" s="158"/>
      <c r="C687" s="160" t="s">
        <v>730</v>
      </c>
      <c r="D687" s="145"/>
      <c r="E687" s="146"/>
      <c r="G687" s="161"/>
    </row>
    <row r="688" spans="1:7" s="306" customFormat="1" ht="24" customHeight="1" x14ac:dyDescent="0.2">
      <c r="A688" s="297" t="str">
        <f t="shared" ref="A688:A696" si="205">IFERROR(VLOOKUP(C688,Tabla_Insumos,4,FALSE),"")</f>
        <v/>
      </c>
      <c r="B688" s="298" t="str">
        <f t="shared" ref="B688:B696" si="206">IFERROR(VLOOKUP(C688,Tabla_Insumos,5,FALSE),"")</f>
        <v/>
      </c>
      <c r="C688" s="299"/>
      <c r="D688" s="300" t="str">
        <f t="shared" ref="D688:D696" si="207">IFERROR(VLOOKUP(C688,Tabla_Insumos,2,FALSE),"")</f>
        <v/>
      </c>
      <c r="E688" s="301"/>
      <c r="F688" s="302">
        <f t="shared" ref="F688:F696" si="208">IFERROR(VLOOKUP(C688,Tabla_Insumos,3,FALSE),0)</f>
        <v>0</v>
      </c>
      <c r="G688" s="305">
        <f t="shared" ref="G688:G696" si="209">ROUND(E688*F688,2)</f>
        <v>0</v>
      </c>
    </row>
    <row r="689" spans="1:8" s="306" customFormat="1" ht="24" customHeight="1" x14ac:dyDescent="0.2">
      <c r="A689" s="297" t="str">
        <f t="shared" si="205"/>
        <v/>
      </c>
      <c r="B689" s="298" t="str">
        <f t="shared" si="206"/>
        <v/>
      </c>
      <c r="C689" s="299"/>
      <c r="D689" s="300" t="str">
        <f t="shared" si="207"/>
        <v/>
      </c>
      <c r="E689" s="301"/>
      <c r="F689" s="302">
        <f t="shared" si="208"/>
        <v>0</v>
      </c>
      <c r="G689" s="305">
        <f t="shared" si="209"/>
        <v>0</v>
      </c>
    </row>
    <row r="690" spans="1:8" s="306" customFormat="1" ht="24" customHeight="1" x14ac:dyDescent="0.2">
      <c r="A690" s="297" t="str">
        <f t="shared" si="205"/>
        <v/>
      </c>
      <c r="B690" s="298" t="str">
        <f t="shared" si="206"/>
        <v/>
      </c>
      <c r="C690" s="299"/>
      <c r="D690" s="300" t="str">
        <f t="shared" si="207"/>
        <v/>
      </c>
      <c r="E690" s="301"/>
      <c r="F690" s="302">
        <f t="shared" si="208"/>
        <v>0</v>
      </c>
      <c r="G690" s="305">
        <f t="shared" si="209"/>
        <v>0</v>
      </c>
    </row>
    <row r="691" spans="1:8" s="306" customFormat="1" ht="24" customHeight="1" x14ac:dyDescent="0.2">
      <c r="A691" s="297" t="str">
        <f t="shared" si="205"/>
        <v/>
      </c>
      <c r="B691" s="298" t="str">
        <f t="shared" si="206"/>
        <v/>
      </c>
      <c r="C691" s="299"/>
      <c r="D691" s="300" t="str">
        <f t="shared" si="207"/>
        <v/>
      </c>
      <c r="E691" s="301"/>
      <c r="F691" s="302">
        <f t="shared" si="208"/>
        <v>0</v>
      </c>
      <c r="G691" s="305">
        <f t="shared" si="209"/>
        <v>0</v>
      </c>
    </row>
    <row r="692" spans="1:8" s="306" customFormat="1" ht="24" customHeight="1" x14ac:dyDescent="0.2">
      <c r="A692" s="297" t="str">
        <f t="shared" si="205"/>
        <v/>
      </c>
      <c r="B692" s="298" t="str">
        <f t="shared" si="206"/>
        <v/>
      </c>
      <c r="C692" s="299"/>
      <c r="D692" s="300" t="str">
        <f t="shared" si="207"/>
        <v/>
      </c>
      <c r="E692" s="301"/>
      <c r="F692" s="302">
        <f t="shared" si="208"/>
        <v>0</v>
      </c>
      <c r="G692" s="305">
        <f t="shared" si="209"/>
        <v>0</v>
      </c>
    </row>
    <row r="693" spans="1:8" s="306" customFormat="1" ht="24" customHeight="1" x14ac:dyDescent="0.2">
      <c r="A693" s="297" t="str">
        <f t="shared" si="205"/>
        <v/>
      </c>
      <c r="B693" s="298" t="str">
        <f t="shared" si="206"/>
        <v/>
      </c>
      <c r="C693" s="299"/>
      <c r="D693" s="300" t="str">
        <f t="shared" si="207"/>
        <v/>
      </c>
      <c r="E693" s="301"/>
      <c r="F693" s="302">
        <f t="shared" si="208"/>
        <v>0</v>
      </c>
      <c r="G693" s="305">
        <f t="shared" si="209"/>
        <v>0</v>
      </c>
    </row>
    <row r="694" spans="1:8" s="306" customFormat="1" ht="24" customHeight="1" x14ac:dyDescent="0.2">
      <c r="A694" s="297" t="str">
        <f t="shared" si="205"/>
        <v/>
      </c>
      <c r="B694" s="298" t="str">
        <f t="shared" si="206"/>
        <v/>
      </c>
      <c r="C694" s="299"/>
      <c r="D694" s="300" t="str">
        <f t="shared" si="207"/>
        <v/>
      </c>
      <c r="E694" s="301"/>
      <c r="F694" s="302">
        <f t="shared" si="208"/>
        <v>0</v>
      </c>
      <c r="G694" s="305">
        <f t="shared" si="209"/>
        <v>0</v>
      </c>
    </row>
    <row r="695" spans="1:8" s="306" customFormat="1" ht="24" customHeight="1" x14ac:dyDescent="0.2">
      <c r="A695" s="297" t="str">
        <f t="shared" si="205"/>
        <v/>
      </c>
      <c r="B695" s="298" t="str">
        <f t="shared" si="206"/>
        <v/>
      </c>
      <c r="C695" s="299"/>
      <c r="D695" s="300" t="str">
        <f t="shared" si="207"/>
        <v/>
      </c>
      <c r="E695" s="301"/>
      <c r="F695" s="302">
        <f t="shared" si="208"/>
        <v>0</v>
      </c>
      <c r="G695" s="305">
        <f t="shared" si="209"/>
        <v>0</v>
      </c>
    </row>
    <row r="696" spans="1:8" s="306" customFormat="1" ht="24" customHeight="1" x14ac:dyDescent="0.2">
      <c r="A696" s="297" t="str">
        <f t="shared" si="205"/>
        <v/>
      </c>
      <c r="B696" s="298" t="str">
        <f t="shared" si="206"/>
        <v/>
      </c>
      <c r="C696" s="299"/>
      <c r="D696" s="300" t="str">
        <f t="shared" si="207"/>
        <v/>
      </c>
      <c r="E696" s="301"/>
      <c r="F696" s="302">
        <f t="shared" si="208"/>
        <v>0</v>
      </c>
      <c r="G696" s="305">
        <f t="shared" si="209"/>
        <v>0</v>
      </c>
    </row>
    <row r="697" spans="1:8" ht="24" customHeight="1" x14ac:dyDescent="0.2">
      <c r="A697" s="162"/>
      <c r="B697" s="145"/>
      <c r="D697" s="145"/>
      <c r="E697" s="146"/>
      <c r="F697" s="218" t="s">
        <v>35</v>
      </c>
      <c r="G697" s="159">
        <f>SUBTOTAL(9,G688:G696)</f>
        <v>0</v>
      </c>
    </row>
    <row r="698" spans="1:8" ht="24" customHeight="1" thickBot="1" x14ac:dyDescent="0.25">
      <c r="A698" s="163"/>
      <c r="B698" s="164"/>
      <c r="C698" s="165"/>
      <c r="D698" s="164"/>
      <c r="E698" s="166"/>
      <c r="F698" s="167"/>
      <c r="G698" s="168"/>
    </row>
    <row r="699" spans="1:8" ht="24" customHeight="1" thickBot="1" x14ac:dyDescent="0.25">
      <c r="A699" s="169" t="str">
        <f>B657</f>
        <v>2.11</v>
      </c>
      <c r="B699" s="170" t="str">
        <f>C657</f>
        <v>Rotura de calle de hormigon /  asfalto / veredas</v>
      </c>
      <c r="C699" s="171"/>
      <c r="D699" s="171" t="s">
        <v>36</v>
      </c>
      <c r="E699" s="172"/>
      <c r="F699" s="173" t="s">
        <v>37</v>
      </c>
      <c r="G699" s="174">
        <f>SUBTOTAL(9,G662:G698)</f>
        <v>0</v>
      </c>
    </row>
    <row r="700" spans="1:8" ht="24" customHeight="1" thickTop="1" thickBot="1" x14ac:dyDescent="0.25"/>
    <row r="701" spans="1:8" ht="24" customHeight="1" thickTop="1" x14ac:dyDescent="0.2">
      <c r="A701" s="203" t="s">
        <v>39</v>
      </c>
      <c r="B701" s="204"/>
      <c r="C701" s="204"/>
      <c r="D701" s="204"/>
      <c r="E701" s="204"/>
      <c r="F701" s="204"/>
      <c r="G701" s="205"/>
      <c r="H701" s="135">
        <f>COUNTIF($A$1:A707,"ANALISIS DE PRECIOS")</f>
        <v>15</v>
      </c>
    </row>
    <row r="702" spans="1:8" ht="24" customHeight="1" x14ac:dyDescent="0.2">
      <c r="A702" s="136" t="s">
        <v>726</v>
      </c>
      <c r="B702" s="137" t="str">
        <f>Comitente</f>
        <v>DIRECCIÓN PROVINCIAL RED DE GAS</v>
      </c>
      <c r="C702" s="132"/>
      <c r="D702" s="138"/>
      <c r="E702" s="138"/>
      <c r="F702" s="139"/>
      <c r="G702" s="140"/>
    </row>
    <row r="703" spans="1:8" ht="24" customHeight="1" x14ac:dyDescent="0.2">
      <c r="A703" s="136" t="s">
        <v>727</v>
      </c>
      <c r="B703" s="137">
        <f>Contratista</f>
        <v>0</v>
      </c>
      <c r="C703" s="133"/>
      <c r="D703" s="133"/>
      <c r="E703" s="133"/>
      <c r="F703" s="141"/>
      <c r="G703" s="142"/>
    </row>
    <row r="704" spans="1:8" ht="24" customHeight="1" x14ac:dyDescent="0.2">
      <c r="A704" s="136" t="s">
        <v>26</v>
      </c>
      <c r="B704" s="137" t="str">
        <f>Obra</f>
        <v>RED DE MEDIA PRESIÓN Barrio Conjunto 1, 2, 3 y 4</v>
      </c>
      <c r="C704" s="133"/>
      <c r="D704" s="133"/>
      <c r="E704" s="133"/>
      <c r="F704" s="141" t="s">
        <v>40</v>
      </c>
      <c r="G704" s="143">
        <f>Fecha_Base</f>
        <v>0</v>
      </c>
    </row>
    <row r="705" spans="1:141" ht="24" customHeight="1" x14ac:dyDescent="0.2">
      <c r="A705" s="144" t="s">
        <v>725</v>
      </c>
      <c r="B705" s="134" t="str">
        <f>Ubicación</f>
        <v>Departamento Rivadavia</v>
      </c>
      <c r="C705" s="134"/>
      <c r="D705" s="145"/>
      <c r="E705" s="146"/>
      <c r="G705" s="148"/>
    </row>
    <row r="706" spans="1:141" ht="24" customHeight="1" x14ac:dyDescent="0.2">
      <c r="A706" s="144" t="s">
        <v>41</v>
      </c>
      <c r="B706" s="21">
        <f>IFERROR(VALUE(LEFT(B707,FIND(".",B707)-1)),"")</f>
        <v>2</v>
      </c>
      <c r="C706" s="135" t="str">
        <f>IFERROR(VLOOKUP(B706,Tabla_CyP,2,FALSE),"")</f>
        <v>CAÑERÍAS</v>
      </c>
      <c r="E706" s="146"/>
      <c r="G706" s="148"/>
    </row>
    <row r="707" spans="1:141" ht="24" customHeight="1" x14ac:dyDescent="0.2">
      <c r="A707" s="144" t="s">
        <v>27</v>
      </c>
      <c r="B707" s="149" t="s">
        <v>1424</v>
      </c>
      <c r="C707" s="135" t="str">
        <f>IFERROR(VLOOKUP(B707,Tabla_CyP,2,FALSE),"")</f>
        <v>Reparacion de calle de hormigon / asfalto / veredas</v>
      </c>
      <c r="D707" s="145"/>
      <c r="E707" s="146"/>
      <c r="F707" s="141" t="s">
        <v>28</v>
      </c>
      <c r="G707" s="150" t="str">
        <f>IFERROR(VLOOKUP(B707,Tabla_CyP,4,FALSE),"")</f>
        <v>m</v>
      </c>
    </row>
    <row r="708" spans="1:141" ht="24" customHeight="1" x14ac:dyDescent="0.2">
      <c r="A708" s="144"/>
      <c r="B708" s="134"/>
      <c r="D708" s="145"/>
      <c r="E708" s="146"/>
      <c r="G708" s="148"/>
    </row>
    <row r="709" spans="1:141" ht="24" customHeight="1" x14ac:dyDescent="0.2">
      <c r="A709" s="385" t="s">
        <v>588</v>
      </c>
      <c r="B709" s="386"/>
      <c r="C709" s="387" t="s">
        <v>0</v>
      </c>
      <c r="D709" s="387" t="s">
        <v>29</v>
      </c>
      <c r="E709" s="389" t="s">
        <v>30</v>
      </c>
      <c r="F709" s="391" t="s">
        <v>31</v>
      </c>
      <c r="G709" s="393" t="s">
        <v>32</v>
      </c>
    </row>
    <row r="710" spans="1:141" s="145" customFormat="1" ht="24" customHeight="1" x14ac:dyDescent="0.2">
      <c r="A710" s="151" t="s">
        <v>589</v>
      </c>
      <c r="B710" s="152" t="s">
        <v>590</v>
      </c>
      <c r="C710" s="388"/>
      <c r="D710" s="388"/>
      <c r="E710" s="390"/>
      <c r="F710" s="392"/>
      <c r="G710" s="394"/>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c r="AJ710" s="307"/>
      <c r="AK710" s="307"/>
      <c r="AL710" s="307"/>
      <c r="AM710" s="307"/>
      <c r="AN710" s="307"/>
      <c r="AO710" s="307"/>
      <c r="AP710" s="307"/>
      <c r="AQ710" s="307"/>
      <c r="AR710" s="307"/>
      <c r="AS710" s="307"/>
      <c r="AT710" s="307"/>
      <c r="AU710" s="307"/>
      <c r="AV710" s="307"/>
      <c r="AW710" s="307"/>
      <c r="AX710" s="307"/>
      <c r="AY710" s="307"/>
      <c r="AZ710" s="307"/>
      <c r="BA710" s="307"/>
      <c r="BB710" s="307"/>
      <c r="BC710" s="307"/>
      <c r="BD710" s="307"/>
      <c r="BE710" s="307"/>
      <c r="BF710" s="307"/>
      <c r="BG710" s="307"/>
      <c r="BH710" s="307"/>
      <c r="BI710" s="307"/>
      <c r="BJ710" s="307"/>
      <c r="BK710" s="307"/>
      <c r="BL710" s="307"/>
      <c r="BM710" s="307"/>
      <c r="BN710" s="307"/>
      <c r="BO710" s="307"/>
      <c r="BP710" s="307"/>
      <c r="BQ710" s="307"/>
      <c r="BR710" s="307"/>
      <c r="BS710" s="307"/>
      <c r="BT710" s="307"/>
      <c r="BU710" s="307"/>
      <c r="BV710" s="307"/>
      <c r="BW710" s="307"/>
      <c r="BX710" s="307"/>
      <c r="BY710" s="307"/>
      <c r="BZ710" s="307"/>
      <c r="CA710" s="307"/>
      <c r="CB710" s="307"/>
      <c r="CC710" s="307"/>
      <c r="CD710" s="307"/>
      <c r="CE710" s="307"/>
      <c r="CF710" s="307"/>
      <c r="CG710" s="307"/>
      <c r="CH710" s="307"/>
      <c r="CI710" s="307"/>
      <c r="CJ710" s="307"/>
      <c r="CK710" s="307"/>
      <c r="CL710" s="307"/>
      <c r="CM710" s="307"/>
      <c r="CN710" s="307"/>
      <c r="CO710" s="307"/>
      <c r="CP710" s="307"/>
      <c r="CQ710" s="307"/>
      <c r="CR710" s="307"/>
      <c r="CS710" s="307"/>
      <c r="CT710" s="307"/>
      <c r="CU710" s="307"/>
      <c r="CV710" s="307"/>
      <c r="CW710" s="307"/>
      <c r="CX710" s="307"/>
      <c r="CY710" s="307"/>
      <c r="CZ710" s="307"/>
      <c r="DA710" s="307"/>
      <c r="DB710" s="307"/>
      <c r="DC710" s="307"/>
      <c r="DD710" s="307"/>
      <c r="DE710" s="307"/>
      <c r="DF710" s="307"/>
      <c r="DG710" s="307"/>
      <c r="DH710" s="307"/>
      <c r="DI710" s="307"/>
      <c r="DJ710" s="307"/>
      <c r="DK710" s="307"/>
      <c r="DL710" s="307"/>
      <c r="DM710" s="307"/>
      <c r="DN710" s="307"/>
      <c r="DO710" s="307"/>
      <c r="DP710" s="307"/>
      <c r="DQ710" s="307"/>
      <c r="DR710" s="307"/>
      <c r="DS710" s="307"/>
      <c r="DT710" s="307"/>
      <c r="DU710" s="307"/>
      <c r="DV710" s="307"/>
      <c r="DW710" s="307"/>
      <c r="DX710" s="307"/>
      <c r="DY710" s="307"/>
      <c r="DZ710" s="307"/>
      <c r="EA710" s="307"/>
      <c r="EB710" s="307"/>
      <c r="EC710" s="307"/>
      <c r="ED710" s="307"/>
      <c r="EE710" s="307"/>
      <c r="EF710" s="307"/>
      <c r="EG710" s="307"/>
      <c r="EH710" s="307"/>
      <c r="EI710" s="307"/>
      <c r="EJ710" s="307"/>
      <c r="EK710" s="307"/>
    </row>
    <row r="711" spans="1:141" ht="24" customHeight="1" x14ac:dyDescent="0.2">
      <c r="A711" s="217"/>
      <c r="B711" s="153"/>
      <c r="C711" s="215" t="s">
        <v>728</v>
      </c>
      <c r="D711" s="154"/>
      <c r="E711" s="155"/>
      <c r="F711" s="156"/>
      <c r="G711" s="157"/>
    </row>
    <row r="712" spans="1:141" s="306" customFormat="1" ht="24" customHeight="1" x14ac:dyDescent="0.2">
      <c r="A712" s="297" t="str">
        <f t="shared" ref="A712:A725" si="210">IFERROR(VLOOKUP(C712,Tabla_Insumos,4,FALSE),"")</f>
        <v/>
      </c>
      <c r="B712" s="298" t="str">
        <f>IFERROR(VLOOKUP(C712,Tabla_Insumos,5,FALSE),"")</f>
        <v/>
      </c>
      <c r="C712" s="299"/>
      <c r="D712" s="300" t="str">
        <f t="shared" ref="D712:D725" si="211">IFERROR(VLOOKUP(C712,Tabla_Insumos,2,FALSE),"")</f>
        <v/>
      </c>
      <c r="E712" s="301"/>
      <c r="F712" s="302">
        <f t="shared" ref="F712:F725" si="212">IFERROR(VLOOKUP(C712,Tabla_Insumos,3,FALSE),0)</f>
        <v>0</v>
      </c>
      <c r="G712" s="305">
        <f>ROUND(E712*F712,2)</f>
        <v>0</v>
      </c>
    </row>
    <row r="713" spans="1:141" s="306" customFormat="1" ht="24" customHeight="1" x14ac:dyDescent="0.2">
      <c r="A713" s="297" t="str">
        <f t="shared" si="210"/>
        <v/>
      </c>
      <c r="B713" s="298" t="str">
        <f t="shared" ref="B713:B725" si="213">IFERROR(VLOOKUP(C713,Tabla_Insumos,5,FALSE),"")</f>
        <v/>
      </c>
      <c r="C713" s="299"/>
      <c r="D713" s="300" t="str">
        <f t="shared" si="211"/>
        <v/>
      </c>
      <c r="E713" s="301"/>
      <c r="F713" s="302">
        <f t="shared" si="212"/>
        <v>0</v>
      </c>
      <c r="G713" s="305">
        <f t="shared" ref="G713:G725" si="214">ROUND(E713*F713,2)</f>
        <v>0</v>
      </c>
    </row>
    <row r="714" spans="1:141" s="306" customFormat="1" ht="24" customHeight="1" x14ac:dyDescent="0.2">
      <c r="A714" s="297" t="str">
        <f t="shared" si="210"/>
        <v/>
      </c>
      <c r="B714" s="298" t="str">
        <f t="shared" si="213"/>
        <v/>
      </c>
      <c r="C714" s="299"/>
      <c r="D714" s="300" t="str">
        <f t="shared" si="211"/>
        <v/>
      </c>
      <c r="E714" s="301"/>
      <c r="F714" s="302">
        <f t="shared" si="212"/>
        <v>0</v>
      </c>
      <c r="G714" s="305">
        <f t="shared" si="214"/>
        <v>0</v>
      </c>
    </row>
    <row r="715" spans="1:141" s="306" customFormat="1" ht="24" customHeight="1" x14ac:dyDescent="0.2">
      <c r="A715" s="297" t="str">
        <f t="shared" si="210"/>
        <v/>
      </c>
      <c r="B715" s="298" t="str">
        <f t="shared" si="213"/>
        <v/>
      </c>
      <c r="C715" s="299"/>
      <c r="D715" s="300" t="str">
        <f t="shared" si="211"/>
        <v/>
      </c>
      <c r="E715" s="301"/>
      <c r="F715" s="302">
        <f t="shared" si="212"/>
        <v>0</v>
      </c>
      <c r="G715" s="305">
        <f t="shared" si="214"/>
        <v>0</v>
      </c>
    </row>
    <row r="716" spans="1:141" s="306" customFormat="1" ht="24" customHeight="1" x14ac:dyDescent="0.2">
      <c r="A716" s="297" t="str">
        <f t="shared" si="210"/>
        <v/>
      </c>
      <c r="B716" s="298" t="str">
        <f t="shared" si="213"/>
        <v/>
      </c>
      <c r="C716" s="299"/>
      <c r="D716" s="300" t="str">
        <f t="shared" si="211"/>
        <v/>
      </c>
      <c r="E716" s="301"/>
      <c r="F716" s="302">
        <f t="shared" si="212"/>
        <v>0</v>
      </c>
      <c r="G716" s="305">
        <f t="shared" si="214"/>
        <v>0</v>
      </c>
    </row>
    <row r="717" spans="1:141" s="306" customFormat="1" ht="24" customHeight="1" x14ac:dyDescent="0.2">
      <c r="A717" s="297" t="str">
        <f t="shared" si="210"/>
        <v/>
      </c>
      <c r="B717" s="298" t="str">
        <f t="shared" si="213"/>
        <v/>
      </c>
      <c r="C717" s="299"/>
      <c r="D717" s="300" t="str">
        <f t="shared" si="211"/>
        <v/>
      </c>
      <c r="E717" s="301"/>
      <c r="F717" s="302">
        <f t="shared" si="212"/>
        <v>0</v>
      </c>
      <c r="G717" s="305">
        <f t="shared" si="214"/>
        <v>0</v>
      </c>
    </row>
    <row r="718" spans="1:141" s="306" customFormat="1" ht="24" customHeight="1" x14ac:dyDescent="0.2">
      <c r="A718" s="297" t="str">
        <f t="shared" si="210"/>
        <v/>
      </c>
      <c r="B718" s="298" t="str">
        <f t="shared" si="213"/>
        <v/>
      </c>
      <c r="C718" s="299"/>
      <c r="D718" s="300" t="str">
        <f t="shared" si="211"/>
        <v/>
      </c>
      <c r="E718" s="301"/>
      <c r="F718" s="302">
        <f t="shared" si="212"/>
        <v>0</v>
      </c>
      <c r="G718" s="305">
        <f t="shared" si="214"/>
        <v>0</v>
      </c>
    </row>
    <row r="719" spans="1:141" s="306" customFormat="1" ht="24" customHeight="1" x14ac:dyDescent="0.2">
      <c r="A719" s="297" t="str">
        <f t="shared" si="210"/>
        <v/>
      </c>
      <c r="B719" s="298" t="str">
        <f t="shared" si="213"/>
        <v/>
      </c>
      <c r="C719" s="299"/>
      <c r="D719" s="300" t="str">
        <f t="shared" si="211"/>
        <v/>
      </c>
      <c r="E719" s="301"/>
      <c r="F719" s="302">
        <f t="shared" si="212"/>
        <v>0</v>
      </c>
      <c r="G719" s="305">
        <f t="shared" si="214"/>
        <v>0</v>
      </c>
    </row>
    <row r="720" spans="1:141" s="306" customFormat="1" ht="24" customHeight="1" x14ac:dyDescent="0.2">
      <c r="A720" s="297" t="str">
        <f t="shared" si="210"/>
        <v/>
      </c>
      <c r="B720" s="298" t="str">
        <f t="shared" si="213"/>
        <v/>
      </c>
      <c r="C720" s="299"/>
      <c r="D720" s="300" t="str">
        <f t="shared" si="211"/>
        <v/>
      </c>
      <c r="E720" s="301"/>
      <c r="F720" s="302">
        <f t="shared" si="212"/>
        <v>0</v>
      </c>
      <c r="G720" s="305">
        <f t="shared" si="214"/>
        <v>0</v>
      </c>
    </row>
    <row r="721" spans="1:7" s="306" customFormat="1" ht="24" customHeight="1" x14ac:dyDescent="0.2">
      <c r="A721" s="297" t="str">
        <f t="shared" si="210"/>
        <v/>
      </c>
      <c r="B721" s="298" t="str">
        <f t="shared" si="213"/>
        <v/>
      </c>
      <c r="C721" s="299"/>
      <c r="D721" s="300" t="str">
        <f t="shared" si="211"/>
        <v/>
      </c>
      <c r="E721" s="301"/>
      <c r="F721" s="302">
        <f t="shared" si="212"/>
        <v>0</v>
      </c>
      <c r="G721" s="305">
        <f t="shared" si="214"/>
        <v>0</v>
      </c>
    </row>
    <row r="722" spans="1:7" s="306" customFormat="1" ht="24" customHeight="1" x14ac:dyDescent="0.2">
      <c r="A722" s="297" t="str">
        <f t="shared" si="210"/>
        <v/>
      </c>
      <c r="B722" s="298" t="str">
        <f t="shared" si="213"/>
        <v/>
      </c>
      <c r="C722" s="299"/>
      <c r="D722" s="300" t="str">
        <f t="shared" si="211"/>
        <v/>
      </c>
      <c r="E722" s="301"/>
      <c r="F722" s="302">
        <f t="shared" si="212"/>
        <v>0</v>
      </c>
      <c r="G722" s="305">
        <f t="shared" si="214"/>
        <v>0</v>
      </c>
    </row>
    <row r="723" spans="1:7" s="306" customFormat="1" ht="24" customHeight="1" x14ac:dyDescent="0.2">
      <c r="A723" s="297" t="str">
        <f t="shared" si="210"/>
        <v/>
      </c>
      <c r="B723" s="298" t="str">
        <f t="shared" si="213"/>
        <v/>
      </c>
      <c r="C723" s="299"/>
      <c r="D723" s="300" t="str">
        <f t="shared" si="211"/>
        <v/>
      </c>
      <c r="E723" s="301"/>
      <c r="F723" s="302">
        <f t="shared" si="212"/>
        <v>0</v>
      </c>
      <c r="G723" s="305">
        <f t="shared" si="214"/>
        <v>0</v>
      </c>
    </row>
    <row r="724" spans="1:7" s="306" customFormat="1" ht="24" customHeight="1" x14ac:dyDescent="0.2">
      <c r="A724" s="297" t="str">
        <f t="shared" si="210"/>
        <v/>
      </c>
      <c r="B724" s="298" t="str">
        <f t="shared" si="213"/>
        <v/>
      </c>
      <c r="C724" s="299"/>
      <c r="D724" s="300" t="str">
        <f t="shared" si="211"/>
        <v/>
      </c>
      <c r="E724" s="301"/>
      <c r="F724" s="302">
        <f t="shared" si="212"/>
        <v>0</v>
      </c>
      <c r="G724" s="305">
        <f t="shared" si="214"/>
        <v>0</v>
      </c>
    </row>
    <row r="725" spans="1:7" s="306" customFormat="1" ht="24" customHeight="1" x14ac:dyDescent="0.2">
      <c r="A725" s="297" t="str">
        <f t="shared" si="210"/>
        <v/>
      </c>
      <c r="B725" s="298" t="str">
        <f t="shared" si="213"/>
        <v/>
      </c>
      <c r="C725" s="299"/>
      <c r="D725" s="300" t="str">
        <f t="shared" si="211"/>
        <v/>
      </c>
      <c r="E725" s="301"/>
      <c r="F725" s="303">
        <f t="shared" si="212"/>
        <v>0</v>
      </c>
      <c r="G725" s="305">
        <f t="shared" si="214"/>
        <v>0</v>
      </c>
    </row>
    <row r="726" spans="1:7" ht="24" customHeight="1" x14ac:dyDescent="0.2">
      <c r="A726" s="158"/>
      <c r="D726" s="145"/>
      <c r="E726" s="146"/>
      <c r="F726" s="218" t="s">
        <v>33</v>
      </c>
      <c r="G726" s="159">
        <f>SUBTOTAL(9,G712:G725)</f>
        <v>0</v>
      </c>
    </row>
    <row r="727" spans="1:7" ht="24" customHeight="1" x14ac:dyDescent="0.2">
      <c r="A727" s="158"/>
      <c r="C727" s="160" t="s">
        <v>729</v>
      </c>
      <c r="D727" s="145"/>
      <c r="E727" s="146"/>
      <c r="G727" s="161"/>
    </row>
    <row r="728" spans="1:7" s="306" customFormat="1" ht="24" customHeight="1" x14ac:dyDescent="0.2">
      <c r="A728" s="297" t="str">
        <f t="shared" ref="A728:A735" si="215">IFERROR(VLOOKUP(C728,Tabla_Insumos,4,FALSE),"")</f>
        <v/>
      </c>
      <c r="B728" s="298" t="str">
        <f t="shared" ref="B728:B735" si="216">IFERROR(VLOOKUP(C728,Tabla_Insumos,5,FALSE),"")</f>
        <v/>
      </c>
      <c r="C728" s="299"/>
      <c r="D728" s="300" t="str">
        <f t="shared" ref="D728:D735" si="217">IFERROR(VLOOKUP(C728,Tabla_Insumos,2,FALSE),"")</f>
        <v/>
      </c>
      <c r="E728" s="301"/>
      <c r="F728" s="304">
        <f t="shared" ref="F728:F735" si="218">IFERROR(VLOOKUP(C728,Tabla_Insumos,3,FALSE),0)</f>
        <v>0</v>
      </c>
      <c r="G728" s="305">
        <f>ROUND(E728*F728,2)</f>
        <v>0</v>
      </c>
    </row>
    <row r="729" spans="1:7" s="306" customFormat="1" ht="24" customHeight="1" x14ac:dyDescent="0.2">
      <c r="A729" s="297" t="str">
        <f t="shared" si="215"/>
        <v/>
      </c>
      <c r="B729" s="298" t="str">
        <f t="shared" si="216"/>
        <v/>
      </c>
      <c r="C729" s="299"/>
      <c r="D729" s="300" t="str">
        <f t="shared" si="217"/>
        <v/>
      </c>
      <c r="E729" s="301"/>
      <c r="F729" s="304">
        <f t="shared" si="218"/>
        <v>0</v>
      </c>
      <c r="G729" s="305">
        <f>ROUND(E729*F729,2)</f>
        <v>0</v>
      </c>
    </row>
    <row r="730" spans="1:7" s="306" customFormat="1" ht="24" customHeight="1" x14ac:dyDescent="0.2">
      <c r="A730" s="297" t="str">
        <f t="shared" si="215"/>
        <v/>
      </c>
      <c r="B730" s="298" t="str">
        <f t="shared" si="216"/>
        <v/>
      </c>
      <c r="C730" s="299"/>
      <c r="D730" s="300" t="str">
        <f t="shared" si="217"/>
        <v/>
      </c>
      <c r="E730" s="301"/>
      <c r="F730" s="304">
        <f t="shared" si="218"/>
        <v>0</v>
      </c>
      <c r="G730" s="305">
        <f t="shared" ref="G730:G735" si="219">ROUND(E730*F730,2)</f>
        <v>0</v>
      </c>
    </row>
    <row r="731" spans="1:7" s="306" customFormat="1" ht="24" customHeight="1" x14ac:dyDescent="0.2">
      <c r="A731" s="297" t="str">
        <f t="shared" si="215"/>
        <v/>
      </c>
      <c r="B731" s="298" t="str">
        <f t="shared" si="216"/>
        <v/>
      </c>
      <c r="C731" s="299"/>
      <c r="D731" s="300" t="str">
        <f t="shared" si="217"/>
        <v/>
      </c>
      <c r="E731" s="301"/>
      <c r="F731" s="304">
        <f t="shared" si="218"/>
        <v>0</v>
      </c>
      <c r="G731" s="305">
        <f t="shared" si="219"/>
        <v>0</v>
      </c>
    </row>
    <row r="732" spans="1:7" s="306" customFormat="1" ht="24" customHeight="1" x14ac:dyDescent="0.2">
      <c r="A732" s="297" t="str">
        <f t="shared" si="215"/>
        <v/>
      </c>
      <c r="B732" s="298" t="str">
        <f t="shared" si="216"/>
        <v/>
      </c>
      <c r="C732" s="299"/>
      <c r="D732" s="300" t="str">
        <f t="shared" si="217"/>
        <v/>
      </c>
      <c r="E732" s="301"/>
      <c r="F732" s="302">
        <f t="shared" si="218"/>
        <v>0</v>
      </c>
      <c r="G732" s="305">
        <f t="shared" si="219"/>
        <v>0</v>
      </c>
    </row>
    <row r="733" spans="1:7" s="306" customFormat="1" ht="24" customHeight="1" x14ac:dyDescent="0.2">
      <c r="A733" s="297" t="str">
        <f t="shared" si="215"/>
        <v/>
      </c>
      <c r="B733" s="298" t="str">
        <f t="shared" si="216"/>
        <v/>
      </c>
      <c r="C733" s="299"/>
      <c r="D733" s="300" t="str">
        <f t="shared" si="217"/>
        <v/>
      </c>
      <c r="E733" s="301"/>
      <c r="F733" s="302">
        <f t="shared" si="218"/>
        <v>0</v>
      </c>
      <c r="G733" s="305">
        <f t="shared" si="219"/>
        <v>0</v>
      </c>
    </row>
    <row r="734" spans="1:7" s="306" customFormat="1" ht="24" customHeight="1" x14ac:dyDescent="0.2">
      <c r="A734" s="297" t="str">
        <f t="shared" si="215"/>
        <v/>
      </c>
      <c r="B734" s="298" t="str">
        <f t="shared" si="216"/>
        <v/>
      </c>
      <c r="C734" s="299"/>
      <c r="D734" s="300" t="str">
        <f t="shared" si="217"/>
        <v/>
      </c>
      <c r="E734" s="301"/>
      <c r="F734" s="302">
        <f t="shared" si="218"/>
        <v>0</v>
      </c>
      <c r="G734" s="305">
        <f t="shared" si="219"/>
        <v>0</v>
      </c>
    </row>
    <row r="735" spans="1:7" s="306" customFormat="1" ht="24" customHeight="1" x14ac:dyDescent="0.2">
      <c r="A735" s="297" t="str">
        <f t="shared" si="215"/>
        <v/>
      </c>
      <c r="B735" s="298" t="str">
        <f t="shared" si="216"/>
        <v/>
      </c>
      <c r="C735" s="299"/>
      <c r="D735" s="300" t="str">
        <f t="shared" si="217"/>
        <v/>
      </c>
      <c r="E735" s="301"/>
      <c r="F735" s="302">
        <f t="shared" si="218"/>
        <v>0</v>
      </c>
      <c r="G735" s="305">
        <f t="shared" si="219"/>
        <v>0</v>
      </c>
    </row>
    <row r="736" spans="1:7" ht="24" customHeight="1" x14ac:dyDescent="0.2">
      <c r="A736" s="158"/>
      <c r="D736" s="145"/>
      <c r="E736" s="146"/>
      <c r="F736" s="218" t="s">
        <v>34</v>
      </c>
      <c r="G736" s="159">
        <f>SUBTOTAL(9,G728:G735)</f>
        <v>0</v>
      </c>
    </row>
    <row r="737" spans="1:8" ht="24" customHeight="1" x14ac:dyDescent="0.2">
      <c r="A737" s="158"/>
      <c r="C737" s="160" t="s">
        <v>730</v>
      </c>
      <c r="D737" s="145"/>
      <c r="E737" s="146"/>
      <c r="G737" s="161"/>
    </row>
    <row r="738" spans="1:8" s="306" customFormat="1" ht="24" customHeight="1" x14ac:dyDescent="0.2">
      <c r="A738" s="297" t="str">
        <f t="shared" ref="A738:A746" si="220">IFERROR(VLOOKUP(C738,Tabla_Insumos,4,FALSE),"")</f>
        <v/>
      </c>
      <c r="B738" s="298" t="str">
        <f t="shared" ref="B738:B746" si="221">IFERROR(VLOOKUP(C738,Tabla_Insumos,5,FALSE),"")</f>
        <v/>
      </c>
      <c r="C738" s="299"/>
      <c r="D738" s="300" t="str">
        <f t="shared" ref="D738:D746" si="222">IFERROR(VLOOKUP(C738,Tabla_Insumos,2,FALSE),"")</f>
        <v/>
      </c>
      <c r="E738" s="301"/>
      <c r="F738" s="302">
        <f t="shared" ref="F738:F746" si="223">IFERROR(VLOOKUP(C738,Tabla_Insumos,3,FALSE),0)</f>
        <v>0</v>
      </c>
      <c r="G738" s="305">
        <f t="shared" ref="G738:G746" si="224">ROUND(E738*F738,2)</f>
        <v>0</v>
      </c>
    </row>
    <row r="739" spans="1:8" s="306" customFormat="1" ht="24" customHeight="1" x14ac:dyDescent="0.2">
      <c r="A739" s="297" t="str">
        <f t="shared" si="220"/>
        <v/>
      </c>
      <c r="B739" s="298" t="str">
        <f t="shared" si="221"/>
        <v/>
      </c>
      <c r="C739" s="299"/>
      <c r="D739" s="300" t="str">
        <f t="shared" si="222"/>
        <v/>
      </c>
      <c r="E739" s="301"/>
      <c r="F739" s="302">
        <f t="shared" si="223"/>
        <v>0</v>
      </c>
      <c r="G739" s="305">
        <f t="shared" si="224"/>
        <v>0</v>
      </c>
    </row>
    <row r="740" spans="1:8" s="306" customFormat="1" ht="24" customHeight="1" x14ac:dyDescent="0.2">
      <c r="A740" s="297" t="str">
        <f t="shared" si="220"/>
        <v/>
      </c>
      <c r="B740" s="298" t="str">
        <f t="shared" si="221"/>
        <v/>
      </c>
      <c r="C740" s="299"/>
      <c r="D740" s="300" t="str">
        <f t="shared" si="222"/>
        <v/>
      </c>
      <c r="E740" s="301"/>
      <c r="F740" s="302">
        <f t="shared" si="223"/>
        <v>0</v>
      </c>
      <c r="G740" s="305">
        <f t="shared" si="224"/>
        <v>0</v>
      </c>
    </row>
    <row r="741" spans="1:8" s="306" customFormat="1" ht="24" customHeight="1" x14ac:dyDescent="0.2">
      <c r="A741" s="297" t="str">
        <f t="shared" si="220"/>
        <v/>
      </c>
      <c r="B741" s="298" t="str">
        <f t="shared" si="221"/>
        <v/>
      </c>
      <c r="C741" s="299"/>
      <c r="D741" s="300" t="str">
        <f t="shared" si="222"/>
        <v/>
      </c>
      <c r="E741" s="301"/>
      <c r="F741" s="302">
        <f t="shared" si="223"/>
        <v>0</v>
      </c>
      <c r="G741" s="305">
        <f t="shared" si="224"/>
        <v>0</v>
      </c>
    </row>
    <row r="742" spans="1:8" s="306" customFormat="1" ht="24" customHeight="1" x14ac:dyDescent="0.2">
      <c r="A742" s="297" t="str">
        <f t="shared" si="220"/>
        <v/>
      </c>
      <c r="B742" s="298" t="str">
        <f t="shared" si="221"/>
        <v/>
      </c>
      <c r="C742" s="299"/>
      <c r="D742" s="300" t="str">
        <f t="shared" si="222"/>
        <v/>
      </c>
      <c r="E742" s="301"/>
      <c r="F742" s="302">
        <f t="shared" si="223"/>
        <v>0</v>
      </c>
      <c r="G742" s="305">
        <f t="shared" si="224"/>
        <v>0</v>
      </c>
    </row>
    <row r="743" spans="1:8" s="306" customFormat="1" ht="24" customHeight="1" x14ac:dyDescent="0.2">
      <c r="A743" s="297" t="str">
        <f t="shared" si="220"/>
        <v/>
      </c>
      <c r="B743" s="298" t="str">
        <f t="shared" si="221"/>
        <v/>
      </c>
      <c r="C743" s="299"/>
      <c r="D743" s="300" t="str">
        <f t="shared" si="222"/>
        <v/>
      </c>
      <c r="E743" s="301"/>
      <c r="F743" s="302">
        <f t="shared" si="223"/>
        <v>0</v>
      </c>
      <c r="G743" s="305">
        <f t="shared" si="224"/>
        <v>0</v>
      </c>
    </row>
    <row r="744" spans="1:8" s="306" customFormat="1" ht="24" customHeight="1" x14ac:dyDescent="0.2">
      <c r="A744" s="297" t="str">
        <f t="shared" si="220"/>
        <v/>
      </c>
      <c r="B744" s="298" t="str">
        <f t="shared" si="221"/>
        <v/>
      </c>
      <c r="C744" s="299"/>
      <c r="D744" s="300" t="str">
        <f t="shared" si="222"/>
        <v/>
      </c>
      <c r="E744" s="301"/>
      <c r="F744" s="302">
        <f t="shared" si="223"/>
        <v>0</v>
      </c>
      <c r="G744" s="305">
        <f t="shared" si="224"/>
        <v>0</v>
      </c>
    </row>
    <row r="745" spans="1:8" s="306" customFormat="1" ht="24" customHeight="1" x14ac:dyDescent="0.2">
      <c r="A745" s="297" t="str">
        <f t="shared" si="220"/>
        <v/>
      </c>
      <c r="B745" s="298" t="str">
        <f t="shared" si="221"/>
        <v/>
      </c>
      <c r="C745" s="299"/>
      <c r="D745" s="300" t="str">
        <f t="shared" si="222"/>
        <v/>
      </c>
      <c r="E745" s="301"/>
      <c r="F745" s="302">
        <f t="shared" si="223"/>
        <v>0</v>
      </c>
      <c r="G745" s="305">
        <f t="shared" si="224"/>
        <v>0</v>
      </c>
    </row>
    <row r="746" spans="1:8" s="306" customFormat="1" ht="24" customHeight="1" x14ac:dyDescent="0.2">
      <c r="A746" s="297" t="str">
        <f t="shared" si="220"/>
        <v/>
      </c>
      <c r="B746" s="298" t="str">
        <f t="shared" si="221"/>
        <v/>
      </c>
      <c r="C746" s="299"/>
      <c r="D746" s="300" t="str">
        <f t="shared" si="222"/>
        <v/>
      </c>
      <c r="E746" s="301"/>
      <c r="F746" s="302">
        <f t="shared" si="223"/>
        <v>0</v>
      </c>
      <c r="G746" s="305">
        <f t="shared" si="224"/>
        <v>0</v>
      </c>
    </row>
    <row r="747" spans="1:8" ht="24" customHeight="1" x14ac:dyDescent="0.2">
      <c r="A747" s="162"/>
      <c r="B747" s="145"/>
      <c r="D747" s="145"/>
      <c r="E747" s="146"/>
      <c r="F747" s="218" t="s">
        <v>35</v>
      </c>
      <c r="G747" s="159">
        <f>SUBTOTAL(9,G738:G746)</f>
        <v>0</v>
      </c>
    </row>
    <row r="748" spans="1:8" ht="24" customHeight="1" thickBot="1" x14ac:dyDescent="0.25">
      <c r="A748" s="163"/>
      <c r="B748" s="164"/>
      <c r="C748" s="165"/>
      <c r="D748" s="164"/>
      <c r="E748" s="166"/>
      <c r="F748" s="167"/>
      <c r="G748" s="168"/>
    </row>
    <row r="749" spans="1:8" ht="24" customHeight="1" thickBot="1" x14ac:dyDescent="0.25">
      <c r="A749" s="169" t="str">
        <f>B707</f>
        <v>2.12</v>
      </c>
      <c r="B749" s="170" t="str">
        <f>C707</f>
        <v>Reparacion de calle de hormigon / asfalto / veredas</v>
      </c>
      <c r="C749" s="171"/>
      <c r="D749" s="171" t="s">
        <v>36</v>
      </c>
      <c r="E749" s="172"/>
      <c r="F749" s="173" t="s">
        <v>37</v>
      </c>
      <c r="G749" s="174">
        <f>SUBTOTAL(9,G712:G748)</f>
        <v>0</v>
      </c>
    </row>
    <row r="750" spans="1:8" ht="24" customHeight="1" thickTop="1" thickBot="1" x14ac:dyDescent="0.25"/>
    <row r="751" spans="1:8" ht="24" customHeight="1" thickTop="1" x14ac:dyDescent="0.2">
      <c r="A751" s="203" t="s">
        <v>39</v>
      </c>
      <c r="B751" s="204"/>
      <c r="C751" s="204"/>
      <c r="D751" s="204"/>
      <c r="E751" s="204"/>
      <c r="F751" s="204"/>
      <c r="G751" s="205"/>
      <c r="H751" s="135">
        <f>COUNTIF($A$1:A757,"ANALISIS DE PRECIOS")</f>
        <v>16</v>
      </c>
    </row>
    <row r="752" spans="1:8" ht="24" customHeight="1" x14ac:dyDescent="0.2">
      <c r="A752" s="136" t="s">
        <v>726</v>
      </c>
      <c r="B752" s="137" t="str">
        <f>Comitente</f>
        <v>DIRECCIÓN PROVINCIAL RED DE GAS</v>
      </c>
      <c r="C752" s="132"/>
      <c r="D752" s="138"/>
      <c r="E752" s="138"/>
      <c r="F752" s="139"/>
      <c r="G752" s="140"/>
    </row>
    <row r="753" spans="1:141" ht="24" customHeight="1" x14ac:dyDescent="0.2">
      <c r="A753" s="136" t="s">
        <v>727</v>
      </c>
      <c r="B753" s="137">
        <f>Contratista</f>
        <v>0</v>
      </c>
      <c r="C753" s="133"/>
      <c r="D753" s="133"/>
      <c r="E753" s="133"/>
      <c r="F753" s="141"/>
      <c r="G753" s="142"/>
    </row>
    <row r="754" spans="1:141" ht="24" customHeight="1" x14ac:dyDescent="0.2">
      <c r="A754" s="136" t="s">
        <v>26</v>
      </c>
      <c r="B754" s="137" t="str">
        <f>Obra</f>
        <v>RED DE MEDIA PRESIÓN Barrio Conjunto 1, 2, 3 y 4</v>
      </c>
      <c r="C754" s="133"/>
      <c r="D754" s="133"/>
      <c r="E754" s="133"/>
      <c r="F754" s="141" t="s">
        <v>40</v>
      </c>
      <c r="G754" s="143">
        <f>Fecha_Base</f>
        <v>0</v>
      </c>
    </row>
    <row r="755" spans="1:141" ht="24" customHeight="1" x14ac:dyDescent="0.2">
      <c r="A755" s="144" t="s">
        <v>725</v>
      </c>
      <c r="B755" s="134" t="str">
        <f>Ubicación</f>
        <v>Departamento Rivadavia</v>
      </c>
      <c r="C755" s="134"/>
      <c r="D755" s="145"/>
      <c r="E755" s="146"/>
      <c r="G755" s="148"/>
    </row>
    <row r="756" spans="1:141" ht="24" customHeight="1" x14ac:dyDescent="0.2">
      <c r="A756" s="144" t="s">
        <v>41</v>
      </c>
      <c r="B756" s="21">
        <f>IFERROR(VALUE(LEFT(B757,FIND(".",B757)-1)),"")</f>
        <v>3</v>
      </c>
      <c r="C756" s="135" t="str">
        <f>IFERROR(VLOOKUP(B756,Tabla_CyP,2,FALSE),"")</f>
        <v>TRABAJOS FINALES</v>
      </c>
      <c r="E756" s="146"/>
      <c r="G756" s="148"/>
    </row>
    <row r="757" spans="1:141" ht="24" customHeight="1" x14ac:dyDescent="0.2">
      <c r="A757" s="144" t="s">
        <v>27</v>
      </c>
      <c r="B757" s="149" t="s">
        <v>1407</v>
      </c>
      <c r="C757" s="135" t="str">
        <f>IFERROR(VLOOKUP(B757,Tabla_CyP,2,FALSE),"")</f>
        <v>Hablitacion de red media presion PE/Ac</v>
      </c>
      <c r="D757" s="145"/>
      <c r="E757" s="146"/>
      <c r="F757" s="141" t="s">
        <v>28</v>
      </c>
      <c r="G757" s="150" t="str">
        <f>IFERROR(VLOOKUP(B757,Tabla_CyP,4,FALSE),"")</f>
        <v>GL</v>
      </c>
    </row>
    <row r="758" spans="1:141" ht="24" customHeight="1" x14ac:dyDescent="0.2">
      <c r="A758" s="144"/>
      <c r="B758" s="134"/>
      <c r="D758" s="145"/>
      <c r="E758" s="146"/>
      <c r="G758" s="148"/>
    </row>
    <row r="759" spans="1:141" ht="24" customHeight="1" x14ac:dyDescent="0.2">
      <c r="A759" s="385" t="s">
        <v>588</v>
      </c>
      <c r="B759" s="386"/>
      <c r="C759" s="387" t="s">
        <v>0</v>
      </c>
      <c r="D759" s="387" t="s">
        <v>29</v>
      </c>
      <c r="E759" s="389" t="s">
        <v>30</v>
      </c>
      <c r="F759" s="391" t="s">
        <v>31</v>
      </c>
      <c r="G759" s="393" t="s">
        <v>32</v>
      </c>
    </row>
    <row r="760" spans="1:141" s="145" customFormat="1" ht="24" customHeight="1" x14ac:dyDescent="0.2">
      <c r="A760" s="151" t="s">
        <v>589</v>
      </c>
      <c r="B760" s="152" t="s">
        <v>590</v>
      </c>
      <c r="C760" s="388"/>
      <c r="D760" s="388"/>
      <c r="E760" s="390"/>
      <c r="F760" s="392"/>
      <c r="G760" s="394"/>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c r="AJ760" s="307"/>
      <c r="AK760" s="307"/>
      <c r="AL760" s="307"/>
      <c r="AM760" s="307"/>
      <c r="AN760" s="307"/>
      <c r="AO760" s="307"/>
      <c r="AP760" s="307"/>
      <c r="AQ760" s="307"/>
      <c r="AR760" s="307"/>
      <c r="AS760" s="307"/>
      <c r="AT760" s="307"/>
      <c r="AU760" s="307"/>
      <c r="AV760" s="307"/>
      <c r="AW760" s="307"/>
      <c r="AX760" s="307"/>
      <c r="AY760" s="307"/>
      <c r="AZ760" s="307"/>
      <c r="BA760" s="307"/>
      <c r="BB760" s="307"/>
      <c r="BC760" s="307"/>
      <c r="BD760" s="307"/>
      <c r="BE760" s="307"/>
      <c r="BF760" s="307"/>
      <c r="BG760" s="307"/>
      <c r="BH760" s="307"/>
      <c r="BI760" s="307"/>
      <c r="BJ760" s="307"/>
      <c r="BK760" s="307"/>
      <c r="BL760" s="307"/>
      <c r="BM760" s="307"/>
      <c r="BN760" s="307"/>
      <c r="BO760" s="307"/>
      <c r="BP760" s="307"/>
      <c r="BQ760" s="307"/>
      <c r="BR760" s="307"/>
      <c r="BS760" s="307"/>
      <c r="BT760" s="307"/>
      <c r="BU760" s="307"/>
      <c r="BV760" s="307"/>
      <c r="BW760" s="307"/>
      <c r="BX760" s="307"/>
      <c r="BY760" s="307"/>
      <c r="BZ760" s="307"/>
      <c r="CA760" s="307"/>
      <c r="CB760" s="307"/>
      <c r="CC760" s="307"/>
      <c r="CD760" s="307"/>
      <c r="CE760" s="307"/>
      <c r="CF760" s="307"/>
      <c r="CG760" s="307"/>
      <c r="CH760" s="307"/>
      <c r="CI760" s="307"/>
      <c r="CJ760" s="307"/>
      <c r="CK760" s="307"/>
      <c r="CL760" s="307"/>
      <c r="CM760" s="307"/>
      <c r="CN760" s="307"/>
      <c r="CO760" s="307"/>
      <c r="CP760" s="307"/>
      <c r="CQ760" s="307"/>
      <c r="CR760" s="307"/>
      <c r="CS760" s="307"/>
      <c r="CT760" s="307"/>
      <c r="CU760" s="307"/>
      <c r="CV760" s="307"/>
      <c r="CW760" s="307"/>
      <c r="CX760" s="307"/>
      <c r="CY760" s="307"/>
      <c r="CZ760" s="307"/>
      <c r="DA760" s="307"/>
      <c r="DB760" s="307"/>
      <c r="DC760" s="307"/>
      <c r="DD760" s="307"/>
      <c r="DE760" s="307"/>
      <c r="DF760" s="307"/>
      <c r="DG760" s="307"/>
      <c r="DH760" s="307"/>
      <c r="DI760" s="307"/>
      <c r="DJ760" s="307"/>
      <c r="DK760" s="307"/>
      <c r="DL760" s="307"/>
      <c r="DM760" s="307"/>
      <c r="DN760" s="307"/>
      <c r="DO760" s="307"/>
      <c r="DP760" s="307"/>
      <c r="DQ760" s="307"/>
      <c r="DR760" s="307"/>
      <c r="DS760" s="307"/>
      <c r="DT760" s="307"/>
      <c r="DU760" s="307"/>
      <c r="DV760" s="307"/>
      <c r="DW760" s="307"/>
      <c r="DX760" s="307"/>
      <c r="DY760" s="307"/>
      <c r="DZ760" s="307"/>
      <c r="EA760" s="307"/>
      <c r="EB760" s="307"/>
      <c r="EC760" s="307"/>
      <c r="ED760" s="307"/>
      <c r="EE760" s="307"/>
      <c r="EF760" s="307"/>
      <c r="EG760" s="307"/>
      <c r="EH760" s="307"/>
      <c r="EI760" s="307"/>
      <c r="EJ760" s="307"/>
      <c r="EK760" s="307"/>
    </row>
    <row r="761" spans="1:141" ht="24" customHeight="1" x14ac:dyDescent="0.2">
      <c r="A761" s="217"/>
      <c r="B761" s="153"/>
      <c r="C761" s="215" t="s">
        <v>728</v>
      </c>
      <c r="D761" s="154"/>
      <c r="E761" s="155"/>
      <c r="F761" s="156"/>
      <c r="G761" s="157"/>
    </row>
    <row r="762" spans="1:141" s="306" customFormat="1" ht="24" customHeight="1" x14ac:dyDescent="0.2">
      <c r="A762" s="297" t="str">
        <f t="shared" ref="A762:A775" si="225">IFERROR(VLOOKUP(C762,Tabla_Insumos,4,FALSE),"")</f>
        <v/>
      </c>
      <c r="B762" s="298" t="str">
        <f>IFERROR(VLOOKUP(C762,Tabla_Insumos,5,FALSE),"")</f>
        <v/>
      </c>
      <c r="C762" s="299"/>
      <c r="D762" s="300" t="str">
        <f t="shared" ref="D762:D775" si="226">IFERROR(VLOOKUP(C762,Tabla_Insumos,2,FALSE),"")</f>
        <v/>
      </c>
      <c r="E762" s="301"/>
      <c r="F762" s="302">
        <f t="shared" ref="F762:F775" si="227">IFERROR(VLOOKUP(C762,Tabla_Insumos,3,FALSE),0)</f>
        <v>0</v>
      </c>
      <c r="G762" s="305">
        <f>ROUND(E762*F762,2)</f>
        <v>0</v>
      </c>
    </row>
    <row r="763" spans="1:141" s="306" customFormat="1" ht="24" customHeight="1" x14ac:dyDescent="0.2">
      <c r="A763" s="297" t="str">
        <f t="shared" si="225"/>
        <v/>
      </c>
      <c r="B763" s="298" t="str">
        <f t="shared" ref="B763:B775" si="228">IFERROR(VLOOKUP(C763,Tabla_Insumos,5,FALSE),"")</f>
        <v/>
      </c>
      <c r="C763" s="299"/>
      <c r="D763" s="300" t="str">
        <f t="shared" si="226"/>
        <v/>
      </c>
      <c r="E763" s="301"/>
      <c r="F763" s="302">
        <f t="shared" si="227"/>
        <v>0</v>
      </c>
      <c r="G763" s="305">
        <f t="shared" ref="G763:G775" si="229">ROUND(E763*F763,2)</f>
        <v>0</v>
      </c>
    </row>
    <row r="764" spans="1:141" s="306" customFormat="1" ht="24" customHeight="1" x14ac:dyDescent="0.2">
      <c r="A764" s="297" t="str">
        <f t="shared" si="225"/>
        <v/>
      </c>
      <c r="B764" s="298" t="str">
        <f t="shared" si="228"/>
        <v/>
      </c>
      <c r="C764" s="299"/>
      <c r="D764" s="300" t="str">
        <f t="shared" si="226"/>
        <v/>
      </c>
      <c r="E764" s="301"/>
      <c r="F764" s="302">
        <f t="shared" si="227"/>
        <v>0</v>
      </c>
      <c r="G764" s="305">
        <f t="shared" si="229"/>
        <v>0</v>
      </c>
    </row>
    <row r="765" spans="1:141" s="306" customFormat="1" ht="24" customHeight="1" x14ac:dyDescent="0.2">
      <c r="A765" s="297" t="str">
        <f t="shared" si="225"/>
        <v/>
      </c>
      <c r="B765" s="298" t="str">
        <f t="shared" si="228"/>
        <v/>
      </c>
      <c r="C765" s="299"/>
      <c r="D765" s="300" t="str">
        <f t="shared" si="226"/>
        <v/>
      </c>
      <c r="E765" s="301"/>
      <c r="F765" s="302">
        <f t="shared" si="227"/>
        <v>0</v>
      </c>
      <c r="G765" s="305">
        <f t="shared" si="229"/>
        <v>0</v>
      </c>
    </row>
    <row r="766" spans="1:141" s="306" customFormat="1" ht="24" customHeight="1" x14ac:dyDescent="0.2">
      <c r="A766" s="297" t="str">
        <f t="shared" si="225"/>
        <v/>
      </c>
      <c r="B766" s="298" t="str">
        <f t="shared" si="228"/>
        <v/>
      </c>
      <c r="C766" s="299"/>
      <c r="D766" s="300" t="str">
        <f t="shared" si="226"/>
        <v/>
      </c>
      <c r="E766" s="301"/>
      <c r="F766" s="302">
        <f t="shared" si="227"/>
        <v>0</v>
      </c>
      <c r="G766" s="305">
        <f t="shared" si="229"/>
        <v>0</v>
      </c>
    </row>
    <row r="767" spans="1:141" s="306" customFormat="1" ht="24" customHeight="1" x14ac:dyDescent="0.2">
      <c r="A767" s="297" t="str">
        <f t="shared" si="225"/>
        <v/>
      </c>
      <c r="B767" s="298" t="str">
        <f t="shared" si="228"/>
        <v/>
      </c>
      <c r="C767" s="299"/>
      <c r="D767" s="300" t="str">
        <f t="shared" si="226"/>
        <v/>
      </c>
      <c r="E767" s="301"/>
      <c r="F767" s="302">
        <f t="shared" si="227"/>
        <v>0</v>
      </c>
      <c r="G767" s="305">
        <f t="shared" si="229"/>
        <v>0</v>
      </c>
    </row>
    <row r="768" spans="1:141" s="306" customFormat="1" ht="24" customHeight="1" x14ac:dyDescent="0.2">
      <c r="A768" s="297" t="str">
        <f t="shared" si="225"/>
        <v/>
      </c>
      <c r="B768" s="298" t="str">
        <f t="shared" si="228"/>
        <v/>
      </c>
      <c r="C768" s="299"/>
      <c r="D768" s="300" t="str">
        <f t="shared" si="226"/>
        <v/>
      </c>
      <c r="E768" s="301"/>
      <c r="F768" s="302">
        <f t="shared" si="227"/>
        <v>0</v>
      </c>
      <c r="G768" s="305">
        <f t="shared" si="229"/>
        <v>0</v>
      </c>
    </row>
    <row r="769" spans="1:7" s="306" customFormat="1" ht="24" customHeight="1" x14ac:dyDescent="0.2">
      <c r="A769" s="297" t="str">
        <f t="shared" si="225"/>
        <v/>
      </c>
      <c r="B769" s="298" t="str">
        <f t="shared" si="228"/>
        <v/>
      </c>
      <c r="C769" s="299"/>
      <c r="D769" s="300" t="str">
        <f t="shared" si="226"/>
        <v/>
      </c>
      <c r="E769" s="301"/>
      <c r="F769" s="302">
        <f t="shared" si="227"/>
        <v>0</v>
      </c>
      <c r="G769" s="305">
        <f t="shared" si="229"/>
        <v>0</v>
      </c>
    </row>
    <row r="770" spans="1:7" s="306" customFormat="1" ht="24" customHeight="1" x14ac:dyDescent="0.2">
      <c r="A770" s="297" t="str">
        <f t="shared" si="225"/>
        <v/>
      </c>
      <c r="B770" s="298" t="str">
        <f t="shared" si="228"/>
        <v/>
      </c>
      <c r="C770" s="299"/>
      <c r="D770" s="300" t="str">
        <f t="shared" si="226"/>
        <v/>
      </c>
      <c r="E770" s="301"/>
      <c r="F770" s="302">
        <f t="shared" si="227"/>
        <v>0</v>
      </c>
      <c r="G770" s="305">
        <f t="shared" si="229"/>
        <v>0</v>
      </c>
    </row>
    <row r="771" spans="1:7" s="306" customFormat="1" ht="24" customHeight="1" x14ac:dyDescent="0.2">
      <c r="A771" s="297" t="str">
        <f t="shared" si="225"/>
        <v/>
      </c>
      <c r="B771" s="298" t="str">
        <f t="shared" si="228"/>
        <v/>
      </c>
      <c r="C771" s="299"/>
      <c r="D771" s="300" t="str">
        <f t="shared" si="226"/>
        <v/>
      </c>
      <c r="E771" s="301"/>
      <c r="F771" s="302">
        <f t="shared" si="227"/>
        <v>0</v>
      </c>
      <c r="G771" s="305">
        <f t="shared" si="229"/>
        <v>0</v>
      </c>
    </row>
    <row r="772" spans="1:7" s="306" customFormat="1" ht="24" customHeight="1" x14ac:dyDescent="0.2">
      <c r="A772" s="297" t="str">
        <f t="shared" si="225"/>
        <v/>
      </c>
      <c r="B772" s="298" t="str">
        <f t="shared" si="228"/>
        <v/>
      </c>
      <c r="C772" s="299"/>
      <c r="D772" s="300" t="str">
        <f t="shared" si="226"/>
        <v/>
      </c>
      <c r="E772" s="301"/>
      <c r="F772" s="302">
        <f t="shared" si="227"/>
        <v>0</v>
      </c>
      <c r="G772" s="305">
        <f t="shared" si="229"/>
        <v>0</v>
      </c>
    </row>
    <row r="773" spans="1:7" s="306" customFormat="1" ht="24" customHeight="1" x14ac:dyDescent="0.2">
      <c r="A773" s="297" t="str">
        <f t="shared" si="225"/>
        <v/>
      </c>
      <c r="B773" s="298" t="str">
        <f t="shared" si="228"/>
        <v/>
      </c>
      <c r="C773" s="299"/>
      <c r="D773" s="300" t="str">
        <f t="shared" si="226"/>
        <v/>
      </c>
      <c r="E773" s="301"/>
      <c r="F773" s="302">
        <f t="shared" si="227"/>
        <v>0</v>
      </c>
      <c r="G773" s="305">
        <f t="shared" si="229"/>
        <v>0</v>
      </c>
    </row>
    <row r="774" spans="1:7" s="306" customFormat="1" ht="24" customHeight="1" x14ac:dyDescent="0.2">
      <c r="A774" s="297" t="str">
        <f t="shared" si="225"/>
        <v/>
      </c>
      <c r="B774" s="298" t="str">
        <f t="shared" si="228"/>
        <v/>
      </c>
      <c r="C774" s="299"/>
      <c r="D774" s="300" t="str">
        <f t="shared" si="226"/>
        <v/>
      </c>
      <c r="E774" s="301"/>
      <c r="F774" s="302">
        <f t="shared" si="227"/>
        <v>0</v>
      </c>
      <c r="G774" s="305">
        <f t="shared" si="229"/>
        <v>0</v>
      </c>
    </row>
    <row r="775" spans="1:7" s="306" customFormat="1" ht="24" customHeight="1" x14ac:dyDescent="0.2">
      <c r="A775" s="297" t="str">
        <f t="shared" si="225"/>
        <v/>
      </c>
      <c r="B775" s="298" t="str">
        <f t="shared" si="228"/>
        <v/>
      </c>
      <c r="C775" s="299"/>
      <c r="D775" s="300" t="str">
        <f t="shared" si="226"/>
        <v/>
      </c>
      <c r="E775" s="301"/>
      <c r="F775" s="303">
        <f t="shared" si="227"/>
        <v>0</v>
      </c>
      <c r="G775" s="305">
        <f t="shared" si="229"/>
        <v>0</v>
      </c>
    </row>
    <row r="776" spans="1:7" ht="24" customHeight="1" x14ac:dyDescent="0.2">
      <c r="A776" s="158"/>
      <c r="D776" s="145"/>
      <c r="E776" s="146"/>
      <c r="F776" s="218" t="s">
        <v>33</v>
      </c>
      <c r="G776" s="159">
        <f>SUBTOTAL(9,G762:G775)</f>
        <v>0</v>
      </c>
    </row>
    <row r="777" spans="1:7" ht="24" customHeight="1" x14ac:dyDescent="0.2">
      <c r="A777" s="158"/>
      <c r="C777" s="160" t="s">
        <v>729</v>
      </c>
      <c r="D777" s="145"/>
      <c r="E777" s="146"/>
      <c r="G777" s="161"/>
    </row>
    <row r="778" spans="1:7" s="306" customFormat="1" ht="24" customHeight="1" x14ac:dyDescent="0.2">
      <c r="A778" s="297" t="str">
        <f t="shared" ref="A778:A785" si="230">IFERROR(VLOOKUP(C778,Tabla_Insumos,4,FALSE),"")</f>
        <v/>
      </c>
      <c r="B778" s="298" t="str">
        <f t="shared" ref="B778:B785" si="231">IFERROR(VLOOKUP(C778,Tabla_Insumos,5,FALSE),"")</f>
        <v/>
      </c>
      <c r="C778" s="299"/>
      <c r="D778" s="300" t="str">
        <f t="shared" ref="D778:D785" si="232">IFERROR(VLOOKUP(C778,Tabla_Insumos,2,FALSE),"")</f>
        <v/>
      </c>
      <c r="E778" s="301"/>
      <c r="F778" s="304">
        <f t="shared" ref="F778:F785" si="233">IFERROR(VLOOKUP(C778,Tabla_Insumos,3,FALSE),0)</f>
        <v>0</v>
      </c>
      <c r="G778" s="305">
        <f>ROUND(E778*F778,2)</f>
        <v>0</v>
      </c>
    </row>
    <row r="779" spans="1:7" s="306" customFormat="1" ht="24" customHeight="1" x14ac:dyDescent="0.2">
      <c r="A779" s="297" t="str">
        <f t="shared" si="230"/>
        <v/>
      </c>
      <c r="B779" s="298" t="str">
        <f t="shared" si="231"/>
        <v/>
      </c>
      <c r="C779" s="299"/>
      <c r="D779" s="300" t="str">
        <f t="shared" si="232"/>
        <v/>
      </c>
      <c r="E779" s="301"/>
      <c r="F779" s="304">
        <f t="shared" si="233"/>
        <v>0</v>
      </c>
      <c r="G779" s="305">
        <f>ROUND(E779*F779,2)</f>
        <v>0</v>
      </c>
    </row>
    <row r="780" spans="1:7" s="306" customFormat="1" ht="24" customHeight="1" x14ac:dyDescent="0.2">
      <c r="A780" s="297" t="str">
        <f t="shared" si="230"/>
        <v/>
      </c>
      <c r="B780" s="298" t="str">
        <f t="shared" si="231"/>
        <v/>
      </c>
      <c r="C780" s="299"/>
      <c r="D780" s="300" t="str">
        <f t="shared" si="232"/>
        <v/>
      </c>
      <c r="E780" s="301"/>
      <c r="F780" s="304">
        <f t="shared" si="233"/>
        <v>0</v>
      </c>
      <c r="G780" s="305">
        <f t="shared" ref="G780:G785" si="234">ROUND(E780*F780,2)</f>
        <v>0</v>
      </c>
    </row>
    <row r="781" spans="1:7" s="306" customFormat="1" ht="24" customHeight="1" x14ac:dyDescent="0.2">
      <c r="A781" s="297" t="str">
        <f t="shared" si="230"/>
        <v/>
      </c>
      <c r="B781" s="298" t="str">
        <f t="shared" si="231"/>
        <v/>
      </c>
      <c r="C781" s="299"/>
      <c r="D781" s="300" t="str">
        <f t="shared" si="232"/>
        <v/>
      </c>
      <c r="E781" s="301"/>
      <c r="F781" s="304">
        <f t="shared" si="233"/>
        <v>0</v>
      </c>
      <c r="G781" s="305">
        <f t="shared" si="234"/>
        <v>0</v>
      </c>
    </row>
    <row r="782" spans="1:7" s="306" customFormat="1" ht="24" customHeight="1" x14ac:dyDescent="0.2">
      <c r="A782" s="297" t="str">
        <f t="shared" si="230"/>
        <v/>
      </c>
      <c r="B782" s="298" t="str">
        <f t="shared" si="231"/>
        <v/>
      </c>
      <c r="C782" s="299"/>
      <c r="D782" s="300" t="str">
        <f t="shared" si="232"/>
        <v/>
      </c>
      <c r="E782" s="301"/>
      <c r="F782" s="302">
        <f t="shared" si="233"/>
        <v>0</v>
      </c>
      <c r="G782" s="305">
        <f t="shared" si="234"/>
        <v>0</v>
      </c>
    </row>
    <row r="783" spans="1:7" s="306" customFormat="1" ht="24" customHeight="1" x14ac:dyDescent="0.2">
      <c r="A783" s="297" t="str">
        <f t="shared" si="230"/>
        <v/>
      </c>
      <c r="B783" s="298" t="str">
        <f t="shared" si="231"/>
        <v/>
      </c>
      <c r="C783" s="299"/>
      <c r="D783" s="300" t="str">
        <f t="shared" si="232"/>
        <v/>
      </c>
      <c r="E783" s="301"/>
      <c r="F783" s="302">
        <f t="shared" si="233"/>
        <v>0</v>
      </c>
      <c r="G783" s="305">
        <f t="shared" si="234"/>
        <v>0</v>
      </c>
    </row>
    <row r="784" spans="1:7" s="306" customFormat="1" ht="24" customHeight="1" x14ac:dyDescent="0.2">
      <c r="A784" s="297" t="str">
        <f t="shared" si="230"/>
        <v/>
      </c>
      <c r="B784" s="298" t="str">
        <f t="shared" si="231"/>
        <v/>
      </c>
      <c r="C784" s="299"/>
      <c r="D784" s="300" t="str">
        <f t="shared" si="232"/>
        <v/>
      </c>
      <c r="E784" s="301"/>
      <c r="F784" s="302">
        <f t="shared" si="233"/>
        <v>0</v>
      </c>
      <c r="G784" s="305">
        <f t="shared" si="234"/>
        <v>0</v>
      </c>
    </row>
    <row r="785" spans="1:7" s="306" customFormat="1" ht="24" customHeight="1" x14ac:dyDescent="0.2">
      <c r="A785" s="297" t="str">
        <f t="shared" si="230"/>
        <v/>
      </c>
      <c r="B785" s="298" t="str">
        <f t="shared" si="231"/>
        <v/>
      </c>
      <c r="C785" s="299"/>
      <c r="D785" s="300" t="str">
        <f t="shared" si="232"/>
        <v/>
      </c>
      <c r="E785" s="301"/>
      <c r="F785" s="302">
        <f t="shared" si="233"/>
        <v>0</v>
      </c>
      <c r="G785" s="305">
        <f t="shared" si="234"/>
        <v>0</v>
      </c>
    </row>
    <row r="786" spans="1:7" ht="24" customHeight="1" x14ac:dyDescent="0.2">
      <c r="A786" s="158"/>
      <c r="D786" s="145"/>
      <c r="E786" s="146"/>
      <c r="F786" s="218" t="s">
        <v>34</v>
      </c>
      <c r="G786" s="159">
        <f>SUBTOTAL(9,G778:G785)</f>
        <v>0</v>
      </c>
    </row>
    <row r="787" spans="1:7" ht="24" customHeight="1" x14ac:dyDescent="0.2">
      <c r="A787" s="158"/>
      <c r="C787" s="160" t="s">
        <v>730</v>
      </c>
      <c r="D787" s="145"/>
      <c r="E787" s="146"/>
      <c r="G787" s="161"/>
    </row>
    <row r="788" spans="1:7" s="306" customFormat="1" ht="24" customHeight="1" x14ac:dyDescent="0.2">
      <c r="A788" s="297" t="str">
        <f t="shared" ref="A788:A796" si="235">IFERROR(VLOOKUP(C788,Tabla_Insumos,4,FALSE),"")</f>
        <v/>
      </c>
      <c r="B788" s="298" t="str">
        <f t="shared" ref="B788:B796" si="236">IFERROR(VLOOKUP(C788,Tabla_Insumos,5,FALSE),"")</f>
        <v/>
      </c>
      <c r="C788" s="299"/>
      <c r="D788" s="300" t="str">
        <f t="shared" ref="D788:D796" si="237">IFERROR(VLOOKUP(C788,Tabla_Insumos,2,FALSE),"")</f>
        <v/>
      </c>
      <c r="E788" s="301"/>
      <c r="F788" s="302">
        <f t="shared" ref="F788:F796" si="238">IFERROR(VLOOKUP(C788,Tabla_Insumos,3,FALSE),0)</f>
        <v>0</v>
      </c>
      <c r="G788" s="305">
        <f t="shared" ref="G788:G796" si="239">ROUND(E788*F788,2)</f>
        <v>0</v>
      </c>
    </row>
    <row r="789" spans="1:7" s="306" customFormat="1" ht="24" customHeight="1" x14ac:dyDescent="0.2">
      <c r="A789" s="297" t="str">
        <f t="shared" si="235"/>
        <v/>
      </c>
      <c r="B789" s="298" t="str">
        <f t="shared" si="236"/>
        <v/>
      </c>
      <c r="C789" s="299"/>
      <c r="D789" s="300" t="str">
        <f t="shared" si="237"/>
        <v/>
      </c>
      <c r="E789" s="301"/>
      <c r="F789" s="302">
        <f t="shared" si="238"/>
        <v>0</v>
      </c>
      <c r="G789" s="305">
        <f t="shared" si="239"/>
        <v>0</v>
      </c>
    </row>
    <row r="790" spans="1:7" s="306" customFormat="1" ht="24" customHeight="1" x14ac:dyDescent="0.2">
      <c r="A790" s="297" t="str">
        <f t="shared" si="235"/>
        <v/>
      </c>
      <c r="B790" s="298" t="str">
        <f t="shared" si="236"/>
        <v/>
      </c>
      <c r="C790" s="299"/>
      <c r="D790" s="300" t="str">
        <f t="shared" si="237"/>
        <v/>
      </c>
      <c r="E790" s="301"/>
      <c r="F790" s="302">
        <f t="shared" si="238"/>
        <v>0</v>
      </c>
      <c r="G790" s="305">
        <f t="shared" si="239"/>
        <v>0</v>
      </c>
    </row>
    <row r="791" spans="1:7" s="306" customFormat="1" ht="24" customHeight="1" x14ac:dyDescent="0.2">
      <c r="A791" s="297" t="str">
        <f t="shared" si="235"/>
        <v/>
      </c>
      <c r="B791" s="298" t="str">
        <f t="shared" si="236"/>
        <v/>
      </c>
      <c r="C791" s="299"/>
      <c r="D791" s="300" t="str">
        <f t="shared" si="237"/>
        <v/>
      </c>
      <c r="E791" s="301"/>
      <c r="F791" s="302">
        <f t="shared" si="238"/>
        <v>0</v>
      </c>
      <c r="G791" s="305">
        <f t="shared" si="239"/>
        <v>0</v>
      </c>
    </row>
    <row r="792" spans="1:7" s="306" customFormat="1" ht="24" customHeight="1" x14ac:dyDescent="0.2">
      <c r="A792" s="297" t="str">
        <f t="shared" si="235"/>
        <v/>
      </c>
      <c r="B792" s="298" t="str">
        <f t="shared" si="236"/>
        <v/>
      </c>
      <c r="C792" s="299"/>
      <c r="D792" s="300" t="str">
        <f t="shared" si="237"/>
        <v/>
      </c>
      <c r="E792" s="301"/>
      <c r="F792" s="302">
        <f t="shared" si="238"/>
        <v>0</v>
      </c>
      <c r="G792" s="305">
        <f t="shared" si="239"/>
        <v>0</v>
      </c>
    </row>
    <row r="793" spans="1:7" s="306" customFormat="1" ht="24" customHeight="1" x14ac:dyDescent="0.2">
      <c r="A793" s="297" t="str">
        <f t="shared" si="235"/>
        <v/>
      </c>
      <c r="B793" s="298" t="str">
        <f t="shared" si="236"/>
        <v/>
      </c>
      <c r="C793" s="299"/>
      <c r="D793" s="300" t="str">
        <f t="shared" si="237"/>
        <v/>
      </c>
      <c r="E793" s="301"/>
      <c r="F793" s="302">
        <f t="shared" si="238"/>
        <v>0</v>
      </c>
      <c r="G793" s="305">
        <f t="shared" si="239"/>
        <v>0</v>
      </c>
    </row>
    <row r="794" spans="1:7" s="306" customFormat="1" ht="24" customHeight="1" x14ac:dyDescent="0.2">
      <c r="A794" s="297" t="str">
        <f t="shared" si="235"/>
        <v/>
      </c>
      <c r="B794" s="298" t="str">
        <f t="shared" si="236"/>
        <v/>
      </c>
      <c r="C794" s="299"/>
      <c r="D794" s="300" t="str">
        <f t="shared" si="237"/>
        <v/>
      </c>
      <c r="E794" s="301"/>
      <c r="F794" s="302">
        <f t="shared" si="238"/>
        <v>0</v>
      </c>
      <c r="G794" s="305">
        <f t="shared" si="239"/>
        <v>0</v>
      </c>
    </row>
    <row r="795" spans="1:7" s="306" customFormat="1" ht="24" customHeight="1" x14ac:dyDescent="0.2">
      <c r="A795" s="297" t="str">
        <f t="shared" si="235"/>
        <v/>
      </c>
      <c r="B795" s="298" t="str">
        <f t="shared" si="236"/>
        <v/>
      </c>
      <c r="C795" s="299"/>
      <c r="D795" s="300" t="str">
        <f t="shared" si="237"/>
        <v/>
      </c>
      <c r="E795" s="301"/>
      <c r="F795" s="302">
        <f t="shared" si="238"/>
        <v>0</v>
      </c>
      <c r="G795" s="305">
        <f t="shared" si="239"/>
        <v>0</v>
      </c>
    </row>
    <row r="796" spans="1:7" s="306" customFormat="1" ht="24" customHeight="1" x14ac:dyDescent="0.2">
      <c r="A796" s="297" t="str">
        <f t="shared" si="235"/>
        <v/>
      </c>
      <c r="B796" s="298" t="str">
        <f t="shared" si="236"/>
        <v/>
      </c>
      <c r="C796" s="299"/>
      <c r="D796" s="300" t="str">
        <f t="shared" si="237"/>
        <v/>
      </c>
      <c r="E796" s="301"/>
      <c r="F796" s="302">
        <f t="shared" si="238"/>
        <v>0</v>
      </c>
      <c r="G796" s="305">
        <f t="shared" si="239"/>
        <v>0</v>
      </c>
    </row>
    <row r="797" spans="1:7" ht="24" customHeight="1" x14ac:dyDescent="0.2">
      <c r="A797" s="162"/>
      <c r="B797" s="145"/>
      <c r="D797" s="145"/>
      <c r="E797" s="146"/>
      <c r="F797" s="218" t="s">
        <v>35</v>
      </c>
      <c r="G797" s="159">
        <f>SUBTOTAL(9,G788:G796)</f>
        <v>0</v>
      </c>
    </row>
    <row r="798" spans="1:7" ht="24" customHeight="1" thickBot="1" x14ac:dyDescent="0.25">
      <c r="A798" s="163"/>
      <c r="B798" s="164"/>
      <c r="C798" s="165"/>
      <c r="D798" s="164"/>
      <c r="E798" s="166"/>
      <c r="F798" s="167"/>
      <c r="G798" s="168"/>
    </row>
    <row r="799" spans="1:7" ht="24" customHeight="1" thickBot="1" x14ac:dyDescent="0.25">
      <c r="A799" s="169" t="str">
        <f>B757</f>
        <v>3.1</v>
      </c>
      <c r="B799" s="170" t="str">
        <f>C757</f>
        <v>Hablitacion de red media presion PE/Ac</v>
      </c>
      <c r="C799" s="171"/>
      <c r="D799" s="171" t="s">
        <v>36</v>
      </c>
      <c r="E799" s="172"/>
      <c r="F799" s="173" t="s">
        <v>37</v>
      </c>
      <c r="G799" s="174">
        <f>SUBTOTAL(9,G762:G798)</f>
        <v>0</v>
      </c>
    </row>
    <row r="800" spans="1:7" ht="24" customHeight="1" thickTop="1" thickBot="1" x14ac:dyDescent="0.25"/>
    <row r="801" spans="1:141" ht="24" customHeight="1" thickTop="1" x14ac:dyDescent="0.2">
      <c r="A801" s="203" t="s">
        <v>39</v>
      </c>
      <c r="B801" s="204"/>
      <c r="C801" s="204"/>
      <c r="D801" s="204"/>
      <c r="E801" s="204"/>
      <c r="F801" s="204"/>
      <c r="G801" s="205"/>
      <c r="H801" s="135">
        <f>COUNTIF($A$1:A807,"ANALISIS DE PRECIOS")</f>
        <v>17</v>
      </c>
    </row>
    <row r="802" spans="1:141" ht="24" customHeight="1" x14ac:dyDescent="0.2">
      <c r="A802" s="136" t="s">
        <v>726</v>
      </c>
      <c r="B802" s="137" t="str">
        <f>Comitente</f>
        <v>DIRECCIÓN PROVINCIAL RED DE GAS</v>
      </c>
      <c r="C802" s="132"/>
      <c r="D802" s="138"/>
      <c r="E802" s="138"/>
      <c r="F802" s="139"/>
      <c r="G802" s="140"/>
    </row>
    <row r="803" spans="1:141" ht="24" customHeight="1" x14ac:dyDescent="0.2">
      <c r="A803" s="136" t="s">
        <v>727</v>
      </c>
      <c r="B803" s="137">
        <f>Contratista</f>
        <v>0</v>
      </c>
      <c r="C803" s="133"/>
      <c r="D803" s="133"/>
      <c r="E803" s="133"/>
      <c r="F803" s="141"/>
      <c r="G803" s="142"/>
    </row>
    <row r="804" spans="1:141" ht="24" customHeight="1" x14ac:dyDescent="0.2">
      <c r="A804" s="136" t="s">
        <v>26</v>
      </c>
      <c r="B804" s="137" t="str">
        <f>Obra</f>
        <v>RED DE MEDIA PRESIÓN Barrio Conjunto 1, 2, 3 y 4</v>
      </c>
      <c r="C804" s="133"/>
      <c r="D804" s="133"/>
      <c r="E804" s="133"/>
      <c r="F804" s="141" t="s">
        <v>40</v>
      </c>
      <c r="G804" s="143">
        <f>Fecha_Base</f>
        <v>0</v>
      </c>
    </row>
    <row r="805" spans="1:141" ht="24" customHeight="1" x14ac:dyDescent="0.2">
      <c r="A805" s="144" t="s">
        <v>725</v>
      </c>
      <c r="B805" s="134" t="str">
        <f>Ubicación</f>
        <v>Departamento Rivadavia</v>
      </c>
      <c r="C805" s="134"/>
      <c r="D805" s="145"/>
      <c r="E805" s="146"/>
      <c r="G805" s="148"/>
    </row>
    <row r="806" spans="1:141" ht="24" customHeight="1" x14ac:dyDescent="0.2">
      <c r="A806" s="144" t="s">
        <v>41</v>
      </c>
      <c r="B806" s="21">
        <f>IFERROR(VALUE(LEFT(B807,FIND(".",B807)-1)),"")</f>
        <v>3</v>
      </c>
      <c r="C806" s="135" t="str">
        <f>IFERROR(VLOOKUP(B806,Tabla_CyP,2,FALSE),"")</f>
        <v>TRABAJOS FINALES</v>
      </c>
      <c r="E806" s="146"/>
      <c r="G806" s="148"/>
    </row>
    <row r="807" spans="1:141" ht="24" customHeight="1" x14ac:dyDescent="0.2">
      <c r="A807" s="144" t="s">
        <v>27</v>
      </c>
      <c r="B807" s="149" t="s">
        <v>1408</v>
      </c>
      <c r="C807" s="135" t="str">
        <f>IFERROR(VLOOKUP(B807,Tabla_CyP,2,FALSE),"")</f>
        <v>Limpieza de Obra</v>
      </c>
      <c r="D807" s="145"/>
      <c r="E807" s="146"/>
      <c r="F807" s="141" t="s">
        <v>28</v>
      </c>
      <c r="G807" s="150" t="str">
        <f>IFERROR(VLOOKUP(B807,Tabla_CyP,4,FALSE),"")</f>
        <v>GL</v>
      </c>
    </row>
    <row r="808" spans="1:141" ht="24" customHeight="1" x14ac:dyDescent="0.2">
      <c r="A808" s="144"/>
      <c r="B808" s="134"/>
      <c r="D808" s="145"/>
      <c r="E808" s="146"/>
      <c r="G808" s="148"/>
    </row>
    <row r="809" spans="1:141" ht="24" customHeight="1" x14ac:dyDescent="0.2">
      <c r="A809" s="385" t="s">
        <v>588</v>
      </c>
      <c r="B809" s="386"/>
      <c r="C809" s="387" t="s">
        <v>0</v>
      </c>
      <c r="D809" s="387" t="s">
        <v>29</v>
      </c>
      <c r="E809" s="389" t="s">
        <v>30</v>
      </c>
      <c r="F809" s="391" t="s">
        <v>31</v>
      </c>
      <c r="G809" s="393" t="s">
        <v>32</v>
      </c>
    </row>
    <row r="810" spans="1:141" s="145" customFormat="1" ht="24" customHeight="1" x14ac:dyDescent="0.2">
      <c r="A810" s="151" t="s">
        <v>589</v>
      </c>
      <c r="B810" s="152" t="s">
        <v>590</v>
      </c>
      <c r="C810" s="388"/>
      <c r="D810" s="388"/>
      <c r="E810" s="390"/>
      <c r="F810" s="392"/>
      <c r="G810" s="394"/>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c r="AJ810" s="307"/>
      <c r="AK810" s="307"/>
      <c r="AL810" s="307"/>
      <c r="AM810" s="307"/>
      <c r="AN810" s="307"/>
      <c r="AO810" s="307"/>
      <c r="AP810" s="307"/>
      <c r="AQ810" s="307"/>
      <c r="AR810" s="307"/>
      <c r="AS810" s="307"/>
      <c r="AT810" s="307"/>
      <c r="AU810" s="307"/>
      <c r="AV810" s="307"/>
      <c r="AW810" s="307"/>
      <c r="AX810" s="307"/>
      <c r="AY810" s="307"/>
      <c r="AZ810" s="307"/>
      <c r="BA810" s="307"/>
      <c r="BB810" s="307"/>
      <c r="BC810" s="307"/>
      <c r="BD810" s="307"/>
      <c r="BE810" s="307"/>
      <c r="BF810" s="307"/>
      <c r="BG810" s="307"/>
      <c r="BH810" s="307"/>
      <c r="BI810" s="307"/>
      <c r="BJ810" s="307"/>
      <c r="BK810" s="307"/>
      <c r="BL810" s="307"/>
      <c r="BM810" s="307"/>
      <c r="BN810" s="307"/>
      <c r="BO810" s="307"/>
      <c r="BP810" s="307"/>
      <c r="BQ810" s="307"/>
      <c r="BR810" s="307"/>
      <c r="BS810" s="307"/>
      <c r="BT810" s="307"/>
      <c r="BU810" s="307"/>
      <c r="BV810" s="307"/>
      <c r="BW810" s="307"/>
      <c r="BX810" s="307"/>
      <c r="BY810" s="307"/>
      <c r="BZ810" s="307"/>
      <c r="CA810" s="307"/>
      <c r="CB810" s="307"/>
      <c r="CC810" s="307"/>
      <c r="CD810" s="307"/>
      <c r="CE810" s="307"/>
      <c r="CF810" s="307"/>
      <c r="CG810" s="307"/>
      <c r="CH810" s="307"/>
      <c r="CI810" s="307"/>
      <c r="CJ810" s="307"/>
      <c r="CK810" s="307"/>
      <c r="CL810" s="307"/>
      <c r="CM810" s="307"/>
      <c r="CN810" s="307"/>
      <c r="CO810" s="307"/>
      <c r="CP810" s="307"/>
      <c r="CQ810" s="307"/>
      <c r="CR810" s="307"/>
      <c r="CS810" s="307"/>
      <c r="CT810" s="307"/>
      <c r="CU810" s="307"/>
      <c r="CV810" s="307"/>
      <c r="CW810" s="307"/>
      <c r="CX810" s="307"/>
      <c r="CY810" s="307"/>
      <c r="CZ810" s="307"/>
      <c r="DA810" s="307"/>
      <c r="DB810" s="307"/>
      <c r="DC810" s="307"/>
      <c r="DD810" s="307"/>
      <c r="DE810" s="307"/>
      <c r="DF810" s="307"/>
      <c r="DG810" s="307"/>
      <c r="DH810" s="307"/>
      <c r="DI810" s="307"/>
      <c r="DJ810" s="307"/>
      <c r="DK810" s="307"/>
      <c r="DL810" s="307"/>
      <c r="DM810" s="307"/>
      <c r="DN810" s="307"/>
      <c r="DO810" s="307"/>
      <c r="DP810" s="307"/>
      <c r="DQ810" s="307"/>
      <c r="DR810" s="307"/>
      <c r="DS810" s="307"/>
      <c r="DT810" s="307"/>
      <c r="DU810" s="307"/>
      <c r="DV810" s="307"/>
      <c r="DW810" s="307"/>
      <c r="DX810" s="307"/>
      <c r="DY810" s="307"/>
      <c r="DZ810" s="307"/>
      <c r="EA810" s="307"/>
      <c r="EB810" s="307"/>
      <c r="EC810" s="307"/>
      <c r="ED810" s="307"/>
      <c r="EE810" s="307"/>
      <c r="EF810" s="307"/>
      <c r="EG810" s="307"/>
      <c r="EH810" s="307"/>
      <c r="EI810" s="307"/>
      <c r="EJ810" s="307"/>
      <c r="EK810" s="307"/>
    </row>
    <row r="811" spans="1:141" ht="24" customHeight="1" x14ac:dyDescent="0.2">
      <c r="A811" s="217"/>
      <c r="B811" s="153"/>
      <c r="C811" s="215" t="s">
        <v>728</v>
      </c>
      <c r="D811" s="154"/>
      <c r="E811" s="155"/>
      <c r="F811" s="156"/>
      <c r="G811" s="157"/>
    </row>
    <row r="812" spans="1:141" s="306" customFormat="1" ht="24" customHeight="1" x14ac:dyDescent="0.2">
      <c r="A812" s="297" t="str">
        <f t="shared" ref="A812:A825" si="240">IFERROR(VLOOKUP(C812,Tabla_Insumos,4,FALSE),"")</f>
        <v/>
      </c>
      <c r="B812" s="298" t="str">
        <f>IFERROR(VLOOKUP(C812,Tabla_Insumos,5,FALSE),"")</f>
        <v/>
      </c>
      <c r="C812" s="299"/>
      <c r="D812" s="300" t="str">
        <f t="shared" ref="D812:D825" si="241">IFERROR(VLOOKUP(C812,Tabla_Insumos,2,FALSE),"")</f>
        <v/>
      </c>
      <c r="E812" s="301"/>
      <c r="F812" s="302">
        <f t="shared" ref="F812:F825" si="242">IFERROR(VLOOKUP(C812,Tabla_Insumos,3,FALSE),0)</f>
        <v>0</v>
      </c>
      <c r="G812" s="305">
        <f>ROUND(E812*F812,2)</f>
        <v>0</v>
      </c>
    </row>
    <row r="813" spans="1:141" s="306" customFormat="1" ht="24" customHeight="1" x14ac:dyDescent="0.2">
      <c r="A813" s="297" t="str">
        <f t="shared" si="240"/>
        <v/>
      </c>
      <c r="B813" s="298" t="str">
        <f t="shared" ref="B813:B825" si="243">IFERROR(VLOOKUP(C813,Tabla_Insumos,5,FALSE),"")</f>
        <v/>
      </c>
      <c r="C813" s="299"/>
      <c r="D813" s="300" t="str">
        <f t="shared" si="241"/>
        <v/>
      </c>
      <c r="E813" s="301"/>
      <c r="F813" s="302">
        <f t="shared" si="242"/>
        <v>0</v>
      </c>
      <c r="G813" s="305">
        <f t="shared" ref="G813:G825" si="244">ROUND(E813*F813,2)</f>
        <v>0</v>
      </c>
    </row>
    <row r="814" spans="1:141" s="306" customFormat="1" ht="24" customHeight="1" x14ac:dyDescent="0.2">
      <c r="A814" s="297" t="str">
        <f t="shared" si="240"/>
        <v/>
      </c>
      <c r="B814" s="298" t="str">
        <f t="shared" si="243"/>
        <v/>
      </c>
      <c r="C814" s="299"/>
      <c r="D814" s="300" t="str">
        <f t="shared" si="241"/>
        <v/>
      </c>
      <c r="E814" s="301"/>
      <c r="F814" s="302">
        <f t="shared" si="242"/>
        <v>0</v>
      </c>
      <c r="G814" s="305">
        <f t="shared" si="244"/>
        <v>0</v>
      </c>
    </row>
    <row r="815" spans="1:141" s="306" customFormat="1" ht="24" customHeight="1" x14ac:dyDescent="0.2">
      <c r="A815" s="297" t="str">
        <f t="shared" si="240"/>
        <v/>
      </c>
      <c r="B815" s="298" t="str">
        <f t="shared" si="243"/>
        <v/>
      </c>
      <c r="C815" s="299"/>
      <c r="D815" s="300" t="str">
        <f t="shared" si="241"/>
        <v/>
      </c>
      <c r="E815" s="301"/>
      <c r="F815" s="302">
        <f t="shared" si="242"/>
        <v>0</v>
      </c>
      <c r="G815" s="305">
        <f t="shared" si="244"/>
        <v>0</v>
      </c>
    </row>
    <row r="816" spans="1:141" s="306" customFormat="1" ht="24" customHeight="1" x14ac:dyDescent="0.2">
      <c r="A816" s="297" t="str">
        <f t="shared" si="240"/>
        <v/>
      </c>
      <c r="B816" s="298" t="str">
        <f t="shared" si="243"/>
        <v/>
      </c>
      <c r="C816" s="299"/>
      <c r="D816" s="300" t="str">
        <f t="shared" si="241"/>
        <v/>
      </c>
      <c r="E816" s="301"/>
      <c r="F816" s="302">
        <f t="shared" si="242"/>
        <v>0</v>
      </c>
      <c r="G816" s="305">
        <f t="shared" si="244"/>
        <v>0</v>
      </c>
    </row>
    <row r="817" spans="1:7" s="306" customFormat="1" ht="24" customHeight="1" x14ac:dyDescent="0.2">
      <c r="A817" s="297" t="str">
        <f t="shared" si="240"/>
        <v/>
      </c>
      <c r="B817" s="298" t="str">
        <f t="shared" si="243"/>
        <v/>
      </c>
      <c r="C817" s="299"/>
      <c r="D817" s="300" t="str">
        <f t="shared" si="241"/>
        <v/>
      </c>
      <c r="E817" s="301"/>
      <c r="F817" s="302">
        <f t="shared" si="242"/>
        <v>0</v>
      </c>
      <c r="G817" s="305">
        <f t="shared" si="244"/>
        <v>0</v>
      </c>
    </row>
    <row r="818" spans="1:7" s="306" customFormat="1" ht="24" customHeight="1" x14ac:dyDescent="0.2">
      <c r="A818" s="297" t="str">
        <f t="shared" si="240"/>
        <v/>
      </c>
      <c r="B818" s="298" t="str">
        <f t="shared" si="243"/>
        <v/>
      </c>
      <c r="C818" s="299"/>
      <c r="D818" s="300" t="str">
        <f t="shared" si="241"/>
        <v/>
      </c>
      <c r="E818" s="301"/>
      <c r="F818" s="302">
        <f t="shared" si="242"/>
        <v>0</v>
      </c>
      <c r="G818" s="305">
        <f t="shared" si="244"/>
        <v>0</v>
      </c>
    </row>
    <row r="819" spans="1:7" s="306" customFormat="1" ht="24" customHeight="1" x14ac:dyDescent="0.2">
      <c r="A819" s="297" t="str">
        <f t="shared" si="240"/>
        <v/>
      </c>
      <c r="B819" s="298" t="str">
        <f t="shared" si="243"/>
        <v/>
      </c>
      <c r="C819" s="299"/>
      <c r="D819" s="300" t="str">
        <f t="shared" si="241"/>
        <v/>
      </c>
      <c r="E819" s="301"/>
      <c r="F819" s="302">
        <f t="shared" si="242"/>
        <v>0</v>
      </c>
      <c r="G819" s="305">
        <f t="shared" si="244"/>
        <v>0</v>
      </c>
    </row>
    <row r="820" spans="1:7" s="306" customFormat="1" ht="24" customHeight="1" x14ac:dyDescent="0.2">
      <c r="A820" s="297" t="str">
        <f t="shared" si="240"/>
        <v/>
      </c>
      <c r="B820" s="298" t="str">
        <f t="shared" si="243"/>
        <v/>
      </c>
      <c r="C820" s="299"/>
      <c r="D820" s="300" t="str">
        <f t="shared" si="241"/>
        <v/>
      </c>
      <c r="E820" s="301"/>
      <c r="F820" s="302">
        <f t="shared" si="242"/>
        <v>0</v>
      </c>
      <c r="G820" s="305">
        <f t="shared" si="244"/>
        <v>0</v>
      </c>
    </row>
    <row r="821" spans="1:7" s="306" customFormat="1" ht="24" customHeight="1" x14ac:dyDescent="0.2">
      <c r="A821" s="297" t="str">
        <f t="shared" si="240"/>
        <v/>
      </c>
      <c r="B821" s="298" t="str">
        <f t="shared" si="243"/>
        <v/>
      </c>
      <c r="C821" s="299"/>
      <c r="D821" s="300" t="str">
        <f t="shared" si="241"/>
        <v/>
      </c>
      <c r="E821" s="301"/>
      <c r="F821" s="302">
        <f t="shared" si="242"/>
        <v>0</v>
      </c>
      <c r="G821" s="305">
        <f t="shared" si="244"/>
        <v>0</v>
      </c>
    </row>
    <row r="822" spans="1:7" s="306" customFormat="1" ht="24" customHeight="1" x14ac:dyDescent="0.2">
      <c r="A822" s="297" t="str">
        <f t="shared" si="240"/>
        <v/>
      </c>
      <c r="B822" s="298" t="str">
        <f t="shared" si="243"/>
        <v/>
      </c>
      <c r="C822" s="299"/>
      <c r="D822" s="300" t="str">
        <f t="shared" si="241"/>
        <v/>
      </c>
      <c r="E822" s="301"/>
      <c r="F822" s="302">
        <f t="shared" si="242"/>
        <v>0</v>
      </c>
      <c r="G822" s="305">
        <f t="shared" si="244"/>
        <v>0</v>
      </c>
    </row>
    <row r="823" spans="1:7" s="306" customFormat="1" ht="24" customHeight="1" x14ac:dyDescent="0.2">
      <c r="A823" s="297" t="str">
        <f t="shared" si="240"/>
        <v/>
      </c>
      <c r="B823" s="298" t="str">
        <f t="shared" si="243"/>
        <v/>
      </c>
      <c r="C823" s="299"/>
      <c r="D823" s="300" t="str">
        <f t="shared" si="241"/>
        <v/>
      </c>
      <c r="E823" s="301"/>
      <c r="F823" s="302">
        <f t="shared" si="242"/>
        <v>0</v>
      </c>
      <c r="G823" s="305">
        <f t="shared" si="244"/>
        <v>0</v>
      </c>
    </row>
    <row r="824" spans="1:7" s="306" customFormat="1" ht="24" customHeight="1" x14ac:dyDescent="0.2">
      <c r="A824" s="297" t="str">
        <f t="shared" si="240"/>
        <v/>
      </c>
      <c r="B824" s="298" t="str">
        <f t="shared" si="243"/>
        <v/>
      </c>
      <c r="C824" s="299"/>
      <c r="D824" s="300" t="str">
        <f t="shared" si="241"/>
        <v/>
      </c>
      <c r="E824" s="301"/>
      <c r="F824" s="302">
        <f t="shared" si="242"/>
        <v>0</v>
      </c>
      <c r="G824" s="305">
        <f t="shared" si="244"/>
        <v>0</v>
      </c>
    </row>
    <row r="825" spans="1:7" s="306" customFormat="1" ht="24" customHeight="1" x14ac:dyDescent="0.2">
      <c r="A825" s="297" t="str">
        <f t="shared" si="240"/>
        <v/>
      </c>
      <c r="B825" s="298" t="str">
        <f t="shared" si="243"/>
        <v/>
      </c>
      <c r="C825" s="299"/>
      <c r="D825" s="300" t="str">
        <f t="shared" si="241"/>
        <v/>
      </c>
      <c r="E825" s="301"/>
      <c r="F825" s="303">
        <f t="shared" si="242"/>
        <v>0</v>
      </c>
      <c r="G825" s="305">
        <f t="shared" si="244"/>
        <v>0</v>
      </c>
    </row>
    <row r="826" spans="1:7" ht="24" customHeight="1" x14ac:dyDescent="0.2">
      <c r="A826" s="158"/>
      <c r="D826" s="145"/>
      <c r="E826" s="146"/>
      <c r="F826" s="218" t="s">
        <v>33</v>
      </c>
      <c r="G826" s="159">
        <f>SUBTOTAL(9,G812:G825)</f>
        <v>0</v>
      </c>
    </row>
    <row r="827" spans="1:7" ht="24" customHeight="1" x14ac:dyDescent="0.2">
      <c r="A827" s="158"/>
      <c r="C827" s="160" t="s">
        <v>729</v>
      </c>
      <c r="D827" s="145"/>
      <c r="E827" s="146"/>
      <c r="G827" s="161"/>
    </row>
    <row r="828" spans="1:7" s="306" customFormat="1" ht="24" customHeight="1" x14ac:dyDescent="0.2">
      <c r="A828" s="297" t="str">
        <f t="shared" ref="A828:A835" si="245">IFERROR(VLOOKUP(C828,Tabla_Insumos,4,FALSE),"")</f>
        <v/>
      </c>
      <c r="B828" s="298" t="str">
        <f t="shared" ref="B828:B835" si="246">IFERROR(VLOOKUP(C828,Tabla_Insumos,5,FALSE),"")</f>
        <v/>
      </c>
      <c r="C828" s="299"/>
      <c r="D828" s="300" t="str">
        <f t="shared" ref="D828:D835" si="247">IFERROR(VLOOKUP(C828,Tabla_Insumos,2,FALSE),"")</f>
        <v/>
      </c>
      <c r="E828" s="301"/>
      <c r="F828" s="304">
        <f t="shared" ref="F828:F835" si="248">IFERROR(VLOOKUP(C828,Tabla_Insumos,3,FALSE),0)</f>
        <v>0</v>
      </c>
      <c r="G828" s="305">
        <f>ROUND(E828*F828,2)</f>
        <v>0</v>
      </c>
    </row>
    <row r="829" spans="1:7" s="306" customFormat="1" ht="24" customHeight="1" x14ac:dyDescent="0.2">
      <c r="A829" s="297" t="str">
        <f t="shared" si="245"/>
        <v/>
      </c>
      <c r="B829" s="298" t="str">
        <f t="shared" si="246"/>
        <v/>
      </c>
      <c r="C829" s="299"/>
      <c r="D829" s="300" t="str">
        <f t="shared" si="247"/>
        <v/>
      </c>
      <c r="E829" s="301"/>
      <c r="F829" s="304">
        <f t="shared" si="248"/>
        <v>0</v>
      </c>
      <c r="G829" s="305">
        <f>ROUND(E829*F829,2)</f>
        <v>0</v>
      </c>
    </row>
    <row r="830" spans="1:7" s="306" customFormat="1" ht="24" customHeight="1" x14ac:dyDescent="0.2">
      <c r="A830" s="297" t="str">
        <f t="shared" si="245"/>
        <v/>
      </c>
      <c r="B830" s="298" t="str">
        <f t="shared" si="246"/>
        <v/>
      </c>
      <c r="C830" s="299"/>
      <c r="D830" s="300" t="str">
        <f t="shared" si="247"/>
        <v/>
      </c>
      <c r="E830" s="301"/>
      <c r="F830" s="304">
        <f t="shared" si="248"/>
        <v>0</v>
      </c>
      <c r="G830" s="305">
        <f t="shared" ref="G830:G835" si="249">ROUND(E830*F830,2)</f>
        <v>0</v>
      </c>
    </row>
    <row r="831" spans="1:7" s="306" customFormat="1" ht="24" customHeight="1" x14ac:dyDescent="0.2">
      <c r="A831" s="297" t="str">
        <f t="shared" si="245"/>
        <v/>
      </c>
      <c r="B831" s="298" t="str">
        <f t="shared" si="246"/>
        <v/>
      </c>
      <c r="C831" s="299"/>
      <c r="D831" s="300" t="str">
        <f t="shared" si="247"/>
        <v/>
      </c>
      <c r="E831" s="301"/>
      <c r="F831" s="304">
        <f t="shared" si="248"/>
        <v>0</v>
      </c>
      <c r="G831" s="305">
        <f t="shared" si="249"/>
        <v>0</v>
      </c>
    </row>
    <row r="832" spans="1:7" s="306" customFormat="1" ht="24" customHeight="1" x14ac:dyDescent="0.2">
      <c r="A832" s="297" t="str">
        <f t="shared" si="245"/>
        <v/>
      </c>
      <c r="B832" s="298" t="str">
        <f t="shared" si="246"/>
        <v/>
      </c>
      <c r="C832" s="299"/>
      <c r="D832" s="300" t="str">
        <f t="shared" si="247"/>
        <v/>
      </c>
      <c r="E832" s="301"/>
      <c r="F832" s="302">
        <f t="shared" si="248"/>
        <v>0</v>
      </c>
      <c r="G832" s="305">
        <f t="shared" si="249"/>
        <v>0</v>
      </c>
    </row>
    <row r="833" spans="1:7" s="306" customFormat="1" ht="24" customHeight="1" x14ac:dyDescent="0.2">
      <c r="A833" s="297" t="str">
        <f t="shared" si="245"/>
        <v/>
      </c>
      <c r="B833" s="298" t="str">
        <f t="shared" si="246"/>
        <v/>
      </c>
      <c r="C833" s="299"/>
      <c r="D833" s="300" t="str">
        <f t="shared" si="247"/>
        <v/>
      </c>
      <c r="E833" s="301"/>
      <c r="F833" s="302">
        <f t="shared" si="248"/>
        <v>0</v>
      </c>
      <c r="G833" s="305">
        <f t="shared" si="249"/>
        <v>0</v>
      </c>
    </row>
    <row r="834" spans="1:7" s="306" customFormat="1" ht="24" customHeight="1" x14ac:dyDescent="0.2">
      <c r="A834" s="297" t="str">
        <f t="shared" si="245"/>
        <v/>
      </c>
      <c r="B834" s="298" t="str">
        <f t="shared" si="246"/>
        <v/>
      </c>
      <c r="C834" s="299"/>
      <c r="D834" s="300" t="str">
        <f t="shared" si="247"/>
        <v/>
      </c>
      <c r="E834" s="301"/>
      <c r="F834" s="302">
        <f t="shared" si="248"/>
        <v>0</v>
      </c>
      <c r="G834" s="305">
        <f t="shared" si="249"/>
        <v>0</v>
      </c>
    </row>
    <row r="835" spans="1:7" s="306" customFormat="1" ht="24" customHeight="1" x14ac:dyDescent="0.2">
      <c r="A835" s="297" t="str">
        <f t="shared" si="245"/>
        <v/>
      </c>
      <c r="B835" s="298" t="str">
        <f t="shared" si="246"/>
        <v/>
      </c>
      <c r="C835" s="299"/>
      <c r="D835" s="300" t="str">
        <f t="shared" si="247"/>
        <v/>
      </c>
      <c r="E835" s="301"/>
      <c r="F835" s="302">
        <f t="shared" si="248"/>
        <v>0</v>
      </c>
      <c r="G835" s="305">
        <f t="shared" si="249"/>
        <v>0</v>
      </c>
    </row>
    <row r="836" spans="1:7" ht="24" customHeight="1" x14ac:dyDescent="0.2">
      <c r="A836" s="158"/>
      <c r="D836" s="145"/>
      <c r="E836" s="146"/>
      <c r="F836" s="218" t="s">
        <v>34</v>
      </c>
      <c r="G836" s="159">
        <f>SUBTOTAL(9,G828:G835)</f>
        <v>0</v>
      </c>
    </row>
    <row r="837" spans="1:7" ht="24" customHeight="1" x14ac:dyDescent="0.2">
      <c r="A837" s="158"/>
      <c r="C837" s="160" t="s">
        <v>730</v>
      </c>
      <c r="D837" s="145"/>
      <c r="E837" s="146"/>
      <c r="G837" s="161"/>
    </row>
    <row r="838" spans="1:7" s="306" customFormat="1" ht="24" customHeight="1" x14ac:dyDescent="0.2">
      <c r="A838" s="297" t="str">
        <f t="shared" ref="A838:A846" si="250">IFERROR(VLOOKUP(C838,Tabla_Insumos,4,FALSE),"")</f>
        <v/>
      </c>
      <c r="B838" s="298" t="str">
        <f t="shared" ref="B838:B846" si="251">IFERROR(VLOOKUP(C838,Tabla_Insumos,5,FALSE),"")</f>
        <v/>
      </c>
      <c r="C838" s="299"/>
      <c r="D838" s="300" t="str">
        <f t="shared" ref="D838:D846" si="252">IFERROR(VLOOKUP(C838,Tabla_Insumos,2,FALSE),"")</f>
        <v/>
      </c>
      <c r="E838" s="301"/>
      <c r="F838" s="302">
        <f t="shared" ref="F838:F846" si="253">IFERROR(VLOOKUP(C838,Tabla_Insumos,3,FALSE),0)</f>
        <v>0</v>
      </c>
      <c r="G838" s="305">
        <f t="shared" ref="G838:G846" si="254">ROUND(E838*F838,2)</f>
        <v>0</v>
      </c>
    </row>
    <row r="839" spans="1:7" s="306" customFormat="1" ht="24" customHeight="1" x14ac:dyDescent="0.2">
      <c r="A839" s="297" t="str">
        <f t="shared" si="250"/>
        <v/>
      </c>
      <c r="B839" s="298" t="str">
        <f t="shared" si="251"/>
        <v/>
      </c>
      <c r="C839" s="299"/>
      <c r="D839" s="300" t="str">
        <f t="shared" si="252"/>
        <v/>
      </c>
      <c r="E839" s="301"/>
      <c r="F839" s="302">
        <f t="shared" si="253"/>
        <v>0</v>
      </c>
      <c r="G839" s="305">
        <f t="shared" si="254"/>
        <v>0</v>
      </c>
    </row>
    <row r="840" spans="1:7" s="306" customFormat="1" ht="24" customHeight="1" x14ac:dyDescent="0.2">
      <c r="A840" s="297" t="str">
        <f t="shared" si="250"/>
        <v/>
      </c>
      <c r="B840" s="298" t="str">
        <f t="shared" si="251"/>
        <v/>
      </c>
      <c r="C840" s="299"/>
      <c r="D840" s="300" t="str">
        <f t="shared" si="252"/>
        <v/>
      </c>
      <c r="E840" s="301"/>
      <c r="F840" s="302">
        <f t="shared" si="253"/>
        <v>0</v>
      </c>
      <c r="G840" s="305">
        <f t="shared" si="254"/>
        <v>0</v>
      </c>
    </row>
    <row r="841" spans="1:7" s="306" customFormat="1" ht="24" customHeight="1" x14ac:dyDescent="0.2">
      <c r="A841" s="297" t="str">
        <f t="shared" si="250"/>
        <v/>
      </c>
      <c r="B841" s="298" t="str">
        <f t="shared" si="251"/>
        <v/>
      </c>
      <c r="C841" s="299"/>
      <c r="D841" s="300" t="str">
        <f t="shared" si="252"/>
        <v/>
      </c>
      <c r="E841" s="301"/>
      <c r="F841" s="302">
        <f t="shared" si="253"/>
        <v>0</v>
      </c>
      <c r="G841" s="305">
        <f t="shared" si="254"/>
        <v>0</v>
      </c>
    </row>
    <row r="842" spans="1:7" s="306" customFormat="1" ht="24" customHeight="1" x14ac:dyDescent="0.2">
      <c r="A842" s="297" t="str">
        <f t="shared" si="250"/>
        <v/>
      </c>
      <c r="B842" s="298" t="str">
        <f t="shared" si="251"/>
        <v/>
      </c>
      <c r="C842" s="299"/>
      <c r="D842" s="300" t="str">
        <f t="shared" si="252"/>
        <v/>
      </c>
      <c r="E842" s="301"/>
      <c r="F842" s="302">
        <f t="shared" si="253"/>
        <v>0</v>
      </c>
      <c r="G842" s="305">
        <f t="shared" si="254"/>
        <v>0</v>
      </c>
    </row>
    <row r="843" spans="1:7" s="306" customFormat="1" ht="24" customHeight="1" x14ac:dyDescent="0.2">
      <c r="A843" s="297" t="str">
        <f t="shared" si="250"/>
        <v/>
      </c>
      <c r="B843" s="298" t="str">
        <f t="shared" si="251"/>
        <v/>
      </c>
      <c r="C843" s="299"/>
      <c r="D843" s="300" t="str">
        <f t="shared" si="252"/>
        <v/>
      </c>
      <c r="E843" s="301"/>
      <c r="F843" s="302">
        <f t="shared" si="253"/>
        <v>0</v>
      </c>
      <c r="G843" s="305">
        <f t="shared" si="254"/>
        <v>0</v>
      </c>
    </row>
    <row r="844" spans="1:7" s="306" customFormat="1" ht="24" customHeight="1" x14ac:dyDescent="0.2">
      <c r="A844" s="297" t="str">
        <f t="shared" si="250"/>
        <v/>
      </c>
      <c r="B844" s="298" t="str">
        <f t="shared" si="251"/>
        <v/>
      </c>
      <c r="C844" s="299"/>
      <c r="D844" s="300" t="str">
        <f t="shared" si="252"/>
        <v/>
      </c>
      <c r="E844" s="301"/>
      <c r="F844" s="302">
        <f t="shared" si="253"/>
        <v>0</v>
      </c>
      <c r="G844" s="305">
        <f t="shared" si="254"/>
        <v>0</v>
      </c>
    </row>
    <row r="845" spans="1:7" s="306" customFormat="1" ht="24" customHeight="1" x14ac:dyDescent="0.2">
      <c r="A845" s="297" t="str">
        <f t="shared" si="250"/>
        <v/>
      </c>
      <c r="B845" s="298" t="str">
        <f t="shared" si="251"/>
        <v/>
      </c>
      <c r="C845" s="299"/>
      <c r="D845" s="300" t="str">
        <f t="shared" si="252"/>
        <v/>
      </c>
      <c r="E845" s="301"/>
      <c r="F845" s="302">
        <f t="shared" si="253"/>
        <v>0</v>
      </c>
      <c r="G845" s="305">
        <f t="shared" si="254"/>
        <v>0</v>
      </c>
    </row>
    <row r="846" spans="1:7" s="306" customFormat="1" ht="24" customHeight="1" x14ac:dyDescent="0.2">
      <c r="A846" s="297" t="str">
        <f t="shared" si="250"/>
        <v/>
      </c>
      <c r="B846" s="298" t="str">
        <f t="shared" si="251"/>
        <v/>
      </c>
      <c r="C846" s="299"/>
      <c r="D846" s="300" t="str">
        <f t="shared" si="252"/>
        <v/>
      </c>
      <c r="E846" s="301"/>
      <c r="F846" s="302">
        <f t="shared" si="253"/>
        <v>0</v>
      </c>
      <c r="G846" s="305">
        <f t="shared" si="254"/>
        <v>0</v>
      </c>
    </row>
    <row r="847" spans="1:7" ht="24" customHeight="1" x14ac:dyDescent="0.2">
      <c r="A847" s="162"/>
      <c r="B847" s="145"/>
      <c r="D847" s="145"/>
      <c r="E847" s="146"/>
      <c r="F847" s="218" t="s">
        <v>35</v>
      </c>
      <c r="G847" s="159">
        <f>SUBTOTAL(9,G838:G846)</f>
        <v>0</v>
      </c>
    </row>
    <row r="848" spans="1:7" ht="24" customHeight="1" thickBot="1" x14ac:dyDescent="0.25">
      <c r="A848" s="163"/>
      <c r="B848" s="164"/>
      <c r="C848" s="165"/>
      <c r="D848" s="164"/>
      <c r="E848" s="166"/>
      <c r="F848" s="167"/>
      <c r="G848" s="168"/>
    </row>
    <row r="849" spans="1:141" s="352" customFormat="1" ht="24" customHeight="1" thickBot="1" x14ac:dyDescent="0.25">
      <c r="A849" s="169" t="str">
        <f>B807</f>
        <v>3.2</v>
      </c>
      <c r="B849" s="170" t="str">
        <f>C807</f>
        <v>Limpieza de Obra</v>
      </c>
      <c r="C849" s="171"/>
      <c r="D849" s="171" t="s">
        <v>36</v>
      </c>
      <c r="E849" s="172"/>
      <c r="F849" s="173" t="s">
        <v>37</v>
      </c>
      <c r="G849" s="174">
        <f>SUBTOTAL(9,G812:G848)</f>
        <v>0</v>
      </c>
      <c r="I849" s="353"/>
      <c r="J849" s="353"/>
      <c r="K849" s="353"/>
      <c r="L849" s="353"/>
      <c r="M849" s="353"/>
      <c r="N849" s="353"/>
      <c r="O849" s="353"/>
      <c r="P849" s="353"/>
      <c r="Q849" s="353"/>
      <c r="R849" s="353"/>
      <c r="S849" s="353"/>
      <c r="T849" s="353"/>
      <c r="U849" s="353"/>
      <c r="V849" s="353"/>
      <c r="W849" s="353"/>
      <c r="X849" s="353"/>
      <c r="Y849" s="353"/>
      <c r="Z849" s="353"/>
      <c r="AA849" s="353"/>
      <c r="AB849" s="353"/>
      <c r="AC849" s="353"/>
      <c r="AD849" s="353"/>
      <c r="AE849" s="353"/>
      <c r="AF849" s="353"/>
      <c r="AG849" s="353"/>
      <c r="AH849" s="353"/>
      <c r="AI849" s="353"/>
      <c r="AJ849" s="353"/>
      <c r="AK849" s="353"/>
      <c r="AL849" s="353"/>
      <c r="AM849" s="353"/>
      <c r="AN849" s="353"/>
      <c r="AO849" s="353"/>
      <c r="AP849" s="353"/>
      <c r="AQ849" s="353"/>
      <c r="AR849" s="353"/>
      <c r="AS849" s="353"/>
      <c r="AT849" s="353"/>
      <c r="AU849" s="353"/>
      <c r="AV849" s="353"/>
      <c r="AW849" s="353"/>
      <c r="AX849" s="353"/>
      <c r="AY849" s="353"/>
      <c r="AZ849" s="353"/>
      <c r="BA849" s="353"/>
      <c r="BB849" s="353"/>
      <c r="BC849" s="353"/>
      <c r="BD849" s="353"/>
      <c r="BE849" s="353"/>
      <c r="BF849" s="353"/>
      <c r="BG849" s="353"/>
      <c r="BH849" s="353"/>
      <c r="BI849" s="353"/>
      <c r="BJ849" s="353"/>
      <c r="BK849" s="353"/>
      <c r="BL849" s="353"/>
      <c r="BM849" s="353"/>
      <c r="BN849" s="353"/>
      <c r="BO849" s="353"/>
      <c r="BP849" s="353"/>
      <c r="BQ849" s="353"/>
      <c r="BR849" s="353"/>
      <c r="BS849" s="353"/>
      <c r="BT849" s="353"/>
      <c r="BU849" s="353"/>
      <c r="BV849" s="353"/>
      <c r="BW849" s="353"/>
      <c r="BX849" s="353"/>
      <c r="BY849" s="353"/>
      <c r="BZ849" s="353"/>
      <c r="CA849" s="353"/>
      <c r="CB849" s="353"/>
      <c r="CC849" s="353"/>
      <c r="CD849" s="353"/>
      <c r="CE849" s="353"/>
      <c r="CF849" s="353"/>
      <c r="CG849" s="353"/>
      <c r="CH849" s="353"/>
      <c r="CI849" s="353"/>
      <c r="CJ849" s="353"/>
      <c r="CK849" s="353"/>
      <c r="CL849" s="353"/>
      <c r="CM849" s="353"/>
      <c r="CN849" s="353"/>
      <c r="CO849" s="353"/>
      <c r="CP849" s="353"/>
      <c r="CQ849" s="353"/>
      <c r="CR849" s="353"/>
      <c r="CS849" s="353"/>
      <c r="CT849" s="353"/>
      <c r="CU849" s="353"/>
      <c r="CV849" s="353"/>
      <c r="CW849" s="353"/>
      <c r="CX849" s="353"/>
      <c r="CY849" s="353"/>
      <c r="CZ849" s="353"/>
      <c r="DA849" s="353"/>
      <c r="DB849" s="353"/>
      <c r="DC849" s="353"/>
      <c r="DD849" s="353"/>
      <c r="DE849" s="353"/>
      <c r="DF849" s="353"/>
      <c r="DG849" s="353"/>
      <c r="DH849" s="353"/>
      <c r="DI849" s="353"/>
      <c r="DJ849" s="353"/>
      <c r="DK849" s="353"/>
      <c r="DL849" s="353"/>
      <c r="DM849" s="353"/>
      <c r="DN849" s="353"/>
      <c r="DO849" s="353"/>
      <c r="DP849" s="353"/>
      <c r="DQ849" s="353"/>
      <c r="DR849" s="353"/>
      <c r="DS849" s="353"/>
      <c r="DT849" s="353"/>
      <c r="DU849" s="353"/>
      <c r="DV849" s="353"/>
      <c r="DW849" s="353"/>
      <c r="DX849" s="353"/>
      <c r="DY849" s="353"/>
      <c r="DZ849" s="353"/>
      <c r="EA849" s="353"/>
      <c r="EB849" s="353"/>
      <c r="EC849" s="353"/>
      <c r="ED849" s="353"/>
      <c r="EE849" s="353"/>
      <c r="EF849" s="353"/>
      <c r="EG849" s="353"/>
      <c r="EH849" s="353"/>
      <c r="EI849" s="353"/>
      <c r="EJ849" s="353"/>
      <c r="EK849" s="353"/>
    </row>
    <row r="850" spans="1:141" ht="24" customHeight="1" thickTop="1" x14ac:dyDescent="0.2">
      <c r="A850" s="203" t="s">
        <v>39</v>
      </c>
      <c r="B850" s="204"/>
      <c r="C850" s="204"/>
      <c r="D850" s="204"/>
      <c r="E850" s="204"/>
      <c r="F850" s="204"/>
      <c r="G850" s="205"/>
    </row>
    <row r="851" spans="1:141" s="306" customFormat="1" ht="24" customHeight="1" x14ac:dyDescent="0.2">
      <c r="A851" s="136" t="s">
        <v>726</v>
      </c>
      <c r="B851" s="137" t="str">
        <f>Comitente</f>
        <v>DIRECCIÓN PROVINCIAL RED DE GAS</v>
      </c>
      <c r="C851" s="132"/>
      <c r="D851" s="138"/>
      <c r="E851" s="138"/>
      <c r="F851" s="139"/>
      <c r="G851" s="140"/>
      <c r="H851" s="135"/>
    </row>
    <row r="852" spans="1:141" s="306" customFormat="1" ht="24" customHeight="1" x14ac:dyDescent="0.2">
      <c r="A852" s="136" t="s">
        <v>727</v>
      </c>
      <c r="B852" s="137">
        <f>Contratista</f>
        <v>0</v>
      </c>
      <c r="C852" s="133"/>
      <c r="D852" s="133"/>
      <c r="E852" s="133"/>
      <c r="F852" s="141"/>
      <c r="G852" s="142"/>
      <c r="H852" s="135"/>
    </row>
    <row r="853" spans="1:141" s="306" customFormat="1" ht="24" customHeight="1" x14ac:dyDescent="0.2">
      <c r="A853" s="136" t="s">
        <v>26</v>
      </c>
      <c r="B853" s="137" t="str">
        <f>Obra</f>
        <v>RED DE MEDIA PRESIÓN Barrio Conjunto 1, 2, 3 y 4</v>
      </c>
      <c r="C853" s="133"/>
      <c r="D853" s="133"/>
      <c r="E853" s="133"/>
      <c r="F853" s="141" t="s">
        <v>40</v>
      </c>
      <c r="G853" s="143">
        <f>Fecha_Base</f>
        <v>0</v>
      </c>
      <c r="H853" s="135"/>
    </row>
    <row r="854" spans="1:141" s="306" customFormat="1" ht="24" customHeight="1" x14ac:dyDescent="0.2">
      <c r="A854" s="144" t="s">
        <v>725</v>
      </c>
      <c r="B854" s="134" t="str">
        <f>Ubicación</f>
        <v>Departamento Rivadavia</v>
      </c>
      <c r="C854" s="134"/>
      <c r="D854" s="145"/>
      <c r="E854" s="146"/>
      <c r="F854" s="147"/>
      <c r="G854" s="148"/>
      <c r="H854" s="135"/>
    </row>
    <row r="855" spans="1:141" s="306" customFormat="1" ht="24" customHeight="1" x14ac:dyDescent="0.2">
      <c r="A855" s="144" t="s">
        <v>41</v>
      </c>
      <c r="B855" s="21">
        <f>IFERROR(VALUE(LEFT(B856,FIND(".",B856)-1)),"")</f>
        <v>3</v>
      </c>
      <c r="C855" s="135" t="str">
        <f>IFERROR(VLOOKUP(B855,Tabla_CyP,2,FALSE),"")</f>
        <v>TRABAJOS FINALES</v>
      </c>
      <c r="D855" s="135"/>
      <c r="E855" s="146"/>
      <c r="F855" s="147"/>
      <c r="G855" s="148"/>
      <c r="H855" s="135"/>
    </row>
    <row r="856" spans="1:141" s="306" customFormat="1" ht="24" customHeight="1" x14ac:dyDescent="0.2">
      <c r="A856" s="144" t="s">
        <v>27</v>
      </c>
      <c r="B856" s="149" t="s">
        <v>1409</v>
      </c>
      <c r="C856" s="135" t="str">
        <f>IFERROR(VLOOKUP(B856,Tabla_CyP,2,FALSE),"")</f>
        <v>Doc. conforme a obra Aprobada por Ecogas (Cañería PE/Ac Red Media Presión)</v>
      </c>
      <c r="D856" s="145"/>
      <c r="E856" s="146"/>
      <c r="F856" s="141" t="s">
        <v>28</v>
      </c>
      <c r="G856" s="150" t="str">
        <f>IFERROR(VLOOKUP(B856,Tabla_CyP,4,FALSE),"")</f>
        <v>GL</v>
      </c>
      <c r="H856" s="135"/>
    </row>
    <row r="857" spans="1:141" s="306" customFormat="1" ht="24" customHeight="1" x14ac:dyDescent="0.2">
      <c r="A857" s="144"/>
      <c r="B857" s="134"/>
      <c r="C857" s="135"/>
      <c r="D857" s="145"/>
      <c r="E857" s="146"/>
      <c r="F857" s="147"/>
      <c r="G857" s="148"/>
      <c r="H857" s="135"/>
    </row>
    <row r="858" spans="1:141" s="306" customFormat="1" ht="24" customHeight="1" x14ac:dyDescent="0.2">
      <c r="A858" s="385" t="s">
        <v>588</v>
      </c>
      <c r="B858" s="386"/>
      <c r="C858" s="387" t="s">
        <v>0</v>
      </c>
      <c r="D858" s="387" t="s">
        <v>29</v>
      </c>
      <c r="E858" s="389" t="s">
        <v>30</v>
      </c>
      <c r="F858" s="391" t="s">
        <v>31</v>
      </c>
      <c r="G858" s="393" t="s">
        <v>32</v>
      </c>
      <c r="H858" s="135"/>
    </row>
    <row r="859" spans="1:141" s="306" customFormat="1" ht="24" customHeight="1" x14ac:dyDescent="0.2">
      <c r="A859" s="151" t="s">
        <v>589</v>
      </c>
      <c r="B859" s="152" t="s">
        <v>590</v>
      </c>
      <c r="C859" s="388"/>
      <c r="D859" s="388"/>
      <c r="E859" s="390"/>
      <c r="F859" s="392"/>
      <c r="G859" s="394"/>
      <c r="H859" s="135"/>
    </row>
    <row r="860" spans="1:141" s="306" customFormat="1" ht="24" customHeight="1" x14ac:dyDescent="0.2">
      <c r="A860" s="360"/>
      <c r="B860" s="153"/>
      <c r="C860" s="359" t="s">
        <v>728</v>
      </c>
      <c r="D860" s="154"/>
      <c r="E860" s="155"/>
      <c r="F860" s="156"/>
      <c r="G860" s="157"/>
      <c r="H860" s="135"/>
    </row>
    <row r="861" spans="1:141" s="306" customFormat="1" ht="24" customHeight="1" x14ac:dyDescent="0.2">
      <c r="A861" s="297" t="str">
        <f t="shared" ref="A861:A874" si="255">IFERROR(VLOOKUP(C861,Tabla_Insumos,4,FALSE),"")</f>
        <v/>
      </c>
      <c r="B861" s="298" t="str">
        <f>IFERROR(VLOOKUP(C861,Tabla_Insumos,5,FALSE),"")</f>
        <v/>
      </c>
      <c r="C861" s="299"/>
      <c r="D861" s="300" t="str">
        <f t="shared" ref="D861:D874" si="256">IFERROR(VLOOKUP(C861,Tabla_Insumos,2,FALSE),"")</f>
        <v/>
      </c>
      <c r="E861" s="301"/>
      <c r="F861" s="302">
        <f t="shared" ref="F861:F874" si="257">IFERROR(VLOOKUP(C861,Tabla_Insumos,3,FALSE),0)</f>
        <v>0</v>
      </c>
      <c r="G861" s="305">
        <f>ROUND(E861*F861,2)</f>
        <v>0</v>
      </c>
      <c r="H861" s="135"/>
    </row>
    <row r="862" spans="1:141" s="306" customFormat="1" ht="24" customHeight="1" x14ac:dyDescent="0.2">
      <c r="A862" s="297" t="str">
        <f t="shared" si="255"/>
        <v/>
      </c>
      <c r="B862" s="298" t="str">
        <f t="shared" ref="B862:B874" si="258">IFERROR(VLOOKUP(C862,Tabla_Insumos,5,FALSE),"")</f>
        <v/>
      </c>
      <c r="C862" s="299"/>
      <c r="D862" s="300" t="str">
        <f t="shared" si="256"/>
        <v/>
      </c>
      <c r="E862" s="301"/>
      <c r="F862" s="302">
        <f t="shared" si="257"/>
        <v>0</v>
      </c>
      <c r="G862" s="305">
        <f t="shared" ref="G862:G874" si="259">ROUND(E862*F862,2)</f>
        <v>0</v>
      </c>
      <c r="H862" s="135"/>
    </row>
    <row r="863" spans="1:141" s="306" customFormat="1" ht="24" customHeight="1" x14ac:dyDescent="0.2">
      <c r="A863" s="297" t="str">
        <f t="shared" si="255"/>
        <v/>
      </c>
      <c r="B863" s="298" t="str">
        <f t="shared" si="258"/>
        <v/>
      </c>
      <c r="C863" s="299"/>
      <c r="D863" s="300" t="str">
        <f t="shared" si="256"/>
        <v/>
      </c>
      <c r="E863" s="301"/>
      <c r="F863" s="302">
        <f t="shared" si="257"/>
        <v>0</v>
      </c>
      <c r="G863" s="305">
        <f t="shared" si="259"/>
        <v>0</v>
      </c>
      <c r="H863" s="135"/>
    </row>
    <row r="864" spans="1:141" s="306" customFormat="1" ht="24" customHeight="1" x14ac:dyDescent="0.2">
      <c r="A864" s="297" t="str">
        <f t="shared" si="255"/>
        <v/>
      </c>
      <c r="B864" s="298" t="str">
        <f t="shared" si="258"/>
        <v/>
      </c>
      <c r="C864" s="299"/>
      <c r="D864" s="300" t="str">
        <f t="shared" si="256"/>
        <v/>
      </c>
      <c r="E864" s="301"/>
      <c r="F864" s="302">
        <f t="shared" si="257"/>
        <v>0</v>
      </c>
      <c r="G864" s="305">
        <f t="shared" si="259"/>
        <v>0</v>
      </c>
      <c r="H864" s="135"/>
    </row>
    <row r="865" spans="1:8" ht="24" customHeight="1" x14ac:dyDescent="0.2">
      <c r="A865" s="297" t="str">
        <f t="shared" si="255"/>
        <v/>
      </c>
      <c r="B865" s="298" t="str">
        <f t="shared" si="258"/>
        <v/>
      </c>
      <c r="C865" s="299"/>
      <c r="D865" s="300" t="str">
        <f t="shared" si="256"/>
        <v/>
      </c>
      <c r="E865" s="301"/>
      <c r="F865" s="302">
        <f t="shared" si="257"/>
        <v>0</v>
      </c>
      <c r="G865" s="305">
        <f t="shared" si="259"/>
        <v>0</v>
      </c>
    </row>
    <row r="866" spans="1:8" ht="24" customHeight="1" x14ac:dyDescent="0.2">
      <c r="A866" s="297" t="str">
        <f t="shared" si="255"/>
        <v/>
      </c>
      <c r="B866" s="298" t="str">
        <f t="shared" si="258"/>
        <v/>
      </c>
      <c r="C866" s="299"/>
      <c r="D866" s="300" t="str">
        <f t="shared" si="256"/>
        <v/>
      </c>
      <c r="E866" s="301"/>
      <c r="F866" s="302">
        <f t="shared" si="257"/>
        <v>0</v>
      </c>
      <c r="G866" s="305">
        <f t="shared" si="259"/>
        <v>0</v>
      </c>
    </row>
    <row r="867" spans="1:8" s="306" customFormat="1" ht="24" customHeight="1" x14ac:dyDescent="0.2">
      <c r="A867" s="297" t="str">
        <f t="shared" si="255"/>
        <v/>
      </c>
      <c r="B867" s="298" t="str">
        <f t="shared" si="258"/>
        <v/>
      </c>
      <c r="C867" s="299"/>
      <c r="D867" s="300" t="str">
        <f t="shared" si="256"/>
        <v/>
      </c>
      <c r="E867" s="301"/>
      <c r="F867" s="302">
        <f t="shared" si="257"/>
        <v>0</v>
      </c>
      <c r="G867" s="305">
        <f t="shared" si="259"/>
        <v>0</v>
      </c>
      <c r="H867" s="135"/>
    </row>
    <row r="868" spans="1:8" s="306" customFormat="1" ht="24" customHeight="1" x14ac:dyDescent="0.2">
      <c r="A868" s="297" t="str">
        <f t="shared" si="255"/>
        <v/>
      </c>
      <c r="B868" s="298" t="str">
        <f t="shared" si="258"/>
        <v/>
      </c>
      <c r="C868" s="299"/>
      <c r="D868" s="300" t="str">
        <f t="shared" si="256"/>
        <v/>
      </c>
      <c r="E868" s="301"/>
      <c r="F868" s="302">
        <f t="shared" si="257"/>
        <v>0</v>
      </c>
      <c r="G868" s="305">
        <f t="shared" si="259"/>
        <v>0</v>
      </c>
      <c r="H868" s="135"/>
    </row>
    <row r="869" spans="1:8" s="306" customFormat="1" ht="24" customHeight="1" x14ac:dyDescent="0.2">
      <c r="A869" s="297" t="str">
        <f t="shared" si="255"/>
        <v/>
      </c>
      <c r="B869" s="298" t="str">
        <f t="shared" si="258"/>
        <v/>
      </c>
      <c r="C869" s="299"/>
      <c r="D869" s="300" t="str">
        <f t="shared" si="256"/>
        <v/>
      </c>
      <c r="E869" s="301"/>
      <c r="F869" s="302">
        <f t="shared" si="257"/>
        <v>0</v>
      </c>
      <c r="G869" s="305">
        <f t="shared" si="259"/>
        <v>0</v>
      </c>
      <c r="H869" s="135"/>
    </row>
    <row r="870" spans="1:8" s="306" customFormat="1" ht="24" customHeight="1" x14ac:dyDescent="0.2">
      <c r="A870" s="297" t="str">
        <f t="shared" si="255"/>
        <v/>
      </c>
      <c r="B870" s="298" t="str">
        <f t="shared" si="258"/>
        <v/>
      </c>
      <c r="C870" s="299"/>
      <c r="D870" s="300" t="str">
        <f t="shared" si="256"/>
        <v/>
      </c>
      <c r="E870" s="301"/>
      <c r="F870" s="302">
        <f t="shared" si="257"/>
        <v>0</v>
      </c>
      <c r="G870" s="305">
        <f t="shared" si="259"/>
        <v>0</v>
      </c>
      <c r="H870" s="135"/>
    </row>
    <row r="871" spans="1:8" s="306" customFormat="1" ht="24" customHeight="1" x14ac:dyDescent="0.2">
      <c r="A871" s="297" t="str">
        <f t="shared" si="255"/>
        <v/>
      </c>
      <c r="B871" s="298" t="str">
        <f t="shared" si="258"/>
        <v/>
      </c>
      <c r="C871" s="299"/>
      <c r="D871" s="300" t="str">
        <f t="shared" si="256"/>
        <v/>
      </c>
      <c r="E871" s="301"/>
      <c r="F871" s="302">
        <f t="shared" si="257"/>
        <v>0</v>
      </c>
      <c r="G871" s="305">
        <f t="shared" si="259"/>
        <v>0</v>
      </c>
      <c r="H871" s="135"/>
    </row>
    <row r="872" spans="1:8" s="306" customFormat="1" ht="24" customHeight="1" x14ac:dyDescent="0.2">
      <c r="A872" s="297" t="str">
        <f t="shared" si="255"/>
        <v/>
      </c>
      <c r="B872" s="298" t="str">
        <f t="shared" si="258"/>
        <v/>
      </c>
      <c r="C872" s="299"/>
      <c r="D872" s="300" t="str">
        <f t="shared" si="256"/>
        <v/>
      </c>
      <c r="E872" s="301"/>
      <c r="F872" s="302">
        <f t="shared" si="257"/>
        <v>0</v>
      </c>
      <c r="G872" s="305">
        <f t="shared" si="259"/>
        <v>0</v>
      </c>
      <c r="H872" s="135"/>
    </row>
    <row r="873" spans="1:8" s="306" customFormat="1" ht="24" customHeight="1" x14ac:dyDescent="0.2">
      <c r="A873" s="297" t="str">
        <f t="shared" si="255"/>
        <v/>
      </c>
      <c r="B873" s="298" t="str">
        <f t="shared" si="258"/>
        <v/>
      </c>
      <c r="C873" s="299"/>
      <c r="D873" s="300" t="str">
        <f t="shared" si="256"/>
        <v/>
      </c>
      <c r="E873" s="301"/>
      <c r="F873" s="302">
        <f t="shared" si="257"/>
        <v>0</v>
      </c>
      <c r="G873" s="305">
        <f t="shared" si="259"/>
        <v>0</v>
      </c>
      <c r="H873" s="135"/>
    </row>
    <row r="874" spans="1:8" s="306" customFormat="1" ht="24" customHeight="1" x14ac:dyDescent="0.2">
      <c r="A874" s="297" t="str">
        <f t="shared" si="255"/>
        <v/>
      </c>
      <c r="B874" s="298" t="str">
        <f t="shared" si="258"/>
        <v/>
      </c>
      <c r="C874" s="299"/>
      <c r="D874" s="300" t="str">
        <f t="shared" si="256"/>
        <v/>
      </c>
      <c r="E874" s="301"/>
      <c r="F874" s="303">
        <f t="shared" si="257"/>
        <v>0</v>
      </c>
      <c r="G874" s="305">
        <f t="shared" si="259"/>
        <v>0</v>
      </c>
      <c r="H874" s="135"/>
    </row>
    <row r="875" spans="1:8" ht="24" customHeight="1" x14ac:dyDescent="0.2">
      <c r="A875" s="158"/>
      <c r="D875" s="145"/>
      <c r="E875" s="146"/>
      <c r="F875" s="361" t="s">
        <v>33</v>
      </c>
      <c r="G875" s="159">
        <f>SUBTOTAL(9,G861:G874)</f>
        <v>0</v>
      </c>
    </row>
    <row r="876" spans="1:8" ht="24" customHeight="1" x14ac:dyDescent="0.2">
      <c r="A876" s="158"/>
      <c r="C876" s="160" t="s">
        <v>729</v>
      </c>
      <c r="D876" s="145"/>
      <c r="E876" s="146"/>
      <c r="G876" s="161"/>
    </row>
    <row r="877" spans="1:8" s="306" customFormat="1" ht="24" customHeight="1" x14ac:dyDescent="0.2">
      <c r="A877" s="297" t="str">
        <f t="shared" ref="A877:A884" si="260">IFERROR(VLOOKUP(C877,Tabla_Insumos,4,FALSE),"")</f>
        <v/>
      </c>
      <c r="B877" s="298" t="str">
        <f t="shared" ref="B877:B884" si="261">IFERROR(VLOOKUP(C877,Tabla_Insumos,5,FALSE),"")</f>
        <v/>
      </c>
      <c r="C877" s="299"/>
      <c r="D877" s="300" t="str">
        <f t="shared" ref="D877:D884" si="262">IFERROR(VLOOKUP(C877,Tabla_Insumos,2,FALSE),"")</f>
        <v/>
      </c>
      <c r="E877" s="301"/>
      <c r="F877" s="304">
        <f t="shared" ref="F877:F884" si="263">IFERROR(VLOOKUP(C877,Tabla_Insumos,3,FALSE),0)</f>
        <v>0</v>
      </c>
      <c r="G877" s="305">
        <f>ROUND(E877*F877,2)</f>
        <v>0</v>
      </c>
      <c r="H877" s="135"/>
    </row>
    <row r="878" spans="1:8" s="306" customFormat="1" ht="24" customHeight="1" x14ac:dyDescent="0.2">
      <c r="A878" s="297" t="str">
        <f t="shared" si="260"/>
        <v/>
      </c>
      <c r="B878" s="298" t="str">
        <f t="shared" si="261"/>
        <v/>
      </c>
      <c r="C878" s="299"/>
      <c r="D878" s="300" t="str">
        <f t="shared" si="262"/>
        <v/>
      </c>
      <c r="E878" s="301"/>
      <c r="F878" s="304">
        <f t="shared" si="263"/>
        <v>0</v>
      </c>
      <c r="G878" s="305">
        <f>ROUND(E878*F878,2)</f>
        <v>0</v>
      </c>
      <c r="H878" s="135"/>
    </row>
    <row r="879" spans="1:8" s="306" customFormat="1" ht="24" customHeight="1" x14ac:dyDescent="0.2">
      <c r="A879" s="297" t="str">
        <f t="shared" si="260"/>
        <v/>
      </c>
      <c r="B879" s="298" t="str">
        <f t="shared" si="261"/>
        <v/>
      </c>
      <c r="C879" s="299"/>
      <c r="D879" s="300" t="str">
        <f t="shared" si="262"/>
        <v/>
      </c>
      <c r="E879" s="301"/>
      <c r="F879" s="304">
        <f t="shared" si="263"/>
        <v>0</v>
      </c>
      <c r="G879" s="305">
        <f t="shared" ref="G879:G884" si="264">ROUND(E879*F879,2)</f>
        <v>0</v>
      </c>
      <c r="H879" s="135"/>
    </row>
    <row r="880" spans="1:8" s="306" customFormat="1" ht="24" customHeight="1" x14ac:dyDescent="0.2">
      <c r="A880" s="297" t="str">
        <f t="shared" si="260"/>
        <v/>
      </c>
      <c r="B880" s="298" t="str">
        <f t="shared" si="261"/>
        <v/>
      </c>
      <c r="C880" s="299"/>
      <c r="D880" s="300" t="str">
        <f t="shared" si="262"/>
        <v/>
      </c>
      <c r="E880" s="301"/>
      <c r="F880" s="304">
        <f t="shared" si="263"/>
        <v>0</v>
      </c>
      <c r="G880" s="305">
        <f t="shared" si="264"/>
        <v>0</v>
      </c>
      <c r="H880" s="135"/>
    </row>
    <row r="881" spans="1:8" s="306" customFormat="1" ht="24" customHeight="1" x14ac:dyDescent="0.2">
      <c r="A881" s="297" t="str">
        <f t="shared" si="260"/>
        <v/>
      </c>
      <c r="B881" s="298" t="str">
        <f t="shared" si="261"/>
        <v/>
      </c>
      <c r="C881" s="299"/>
      <c r="D881" s="300" t="str">
        <f t="shared" si="262"/>
        <v/>
      </c>
      <c r="E881" s="301"/>
      <c r="F881" s="302">
        <f t="shared" si="263"/>
        <v>0</v>
      </c>
      <c r="G881" s="305">
        <f t="shared" si="264"/>
        <v>0</v>
      </c>
      <c r="H881" s="135"/>
    </row>
    <row r="882" spans="1:8" s="306" customFormat="1" ht="24" customHeight="1" x14ac:dyDescent="0.2">
      <c r="A882" s="297" t="str">
        <f t="shared" si="260"/>
        <v/>
      </c>
      <c r="B882" s="298" t="str">
        <f t="shared" si="261"/>
        <v/>
      </c>
      <c r="C882" s="299"/>
      <c r="D882" s="300" t="str">
        <f t="shared" si="262"/>
        <v/>
      </c>
      <c r="E882" s="301"/>
      <c r="F882" s="302">
        <f t="shared" si="263"/>
        <v>0</v>
      </c>
      <c r="G882" s="305">
        <f t="shared" si="264"/>
        <v>0</v>
      </c>
      <c r="H882" s="135"/>
    </row>
    <row r="883" spans="1:8" s="306" customFormat="1" ht="24" customHeight="1" x14ac:dyDescent="0.2">
      <c r="A883" s="297" t="str">
        <f t="shared" si="260"/>
        <v/>
      </c>
      <c r="B883" s="298" t="str">
        <f t="shared" si="261"/>
        <v/>
      </c>
      <c r="C883" s="299"/>
      <c r="D883" s="300" t="str">
        <f t="shared" si="262"/>
        <v/>
      </c>
      <c r="E883" s="301"/>
      <c r="F883" s="302">
        <f t="shared" si="263"/>
        <v>0</v>
      </c>
      <c r="G883" s="305">
        <f t="shared" si="264"/>
        <v>0</v>
      </c>
      <c r="H883" s="135"/>
    </row>
    <row r="884" spans="1:8" s="306" customFormat="1" ht="24" customHeight="1" x14ac:dyDescent="0.2">
      <c r="A884" s="297" t="str">
        <f t="shared" si="260"/>
        <v/>
      </c>
      <c r="B884" s="298" t="str">
        <f t="shared" si="261"/>
        <v/>
      </c>
      <c r="C884" s="299"/>
      <c r="D884" s="300" t="str">
        <f t="shared" si="262"/>
        <v/>
      </c>
      <c r="E884" s="301"/>
      <c r="F884" s="302">
        <f t="shared" si="263"/>
        <v>0</v>
      </c>
      <c r="G884" s="305">
        <f t="shared" si="264"/>
        <v>0</v>
      </c>
      <c r="H884" s="135"/>
    </row>
    <row r="885" spans="1:8" s="306" customFormat="1" ht="24" customHeight="1" x14ac:dyDescent="0.2">
      <c r="A885" s="158"/>
      <c r="B885" s="135"/>
      <c r="C885" s="135"/>
      <c r="D885" s="145"/>
      <c r="E885" s="146"/>
      <c r="F885" s="361" t="s">
        <v>34</v>
      </c>
      <c r="G885" s="159">
        <f>SUBTOTAL(9,G877:G884)</f>
        <v>0</v>
      </c>
      <c r="H885" s="135"/>
    </row>
    <row r="886" spans="1:8" ht="24" customHeight="1" x14ac:dyDescent="0.2">
      <c r="A886" s="158"/>
      <c r="C886" s="160" t="s">
        <v>730</v>
      </c>
      <c r="D886" s="145"/>
      <c r="E886" s="146"/>
      <c r="G886" s="161"/>
    </row>
    <row r="887" spans="1:8" ht="24" customHeight="1" x14ac:dyDescent="0.2">
      <c r="A887" s="297" t="str">
        <f t="shared" ref="A887:A895" si="265">IFERROR(VLOOKUP(C887,Tabla_Insumos,4,FALSE),"")</f>
        <v/>
      </c>
      <c r="B887" s="298" t="str">
        <f t="shared" ref="B887:B895" si="266">IFERROR(VLOOKUP(C887,Tabla_Insumos,5,FALSE),"")</f>
        <v/>
      </c>
      <c r="C887" s="299"/>
      <c r="D887" s="300" t="str">
        <f t="shared" ref="D887:D895" si="267">IFERROR(VLOOKUP(C887,Tabla_Insumos,2,FALSE),"")</f>
        <v/>
      </c>
      <c r="E887" s="301"/>
      <c r="F887" s="302">
        <f t="shared" ref="F887:F895" si="268">IFERROR(VLOOKUP(C887,Tabla_Insumos,3,FALSE),0)</f>
        <v>0</v>
      </c>
      <c r="G887" s="305">
        <f t="shared" ref="G887:G895" si="269">ROUND(E887*F887,2)</f>
        <v>0</v>
      </c>
    </row>
    <row r="888" spans="1:8" ht="24" customHeight="1" x14ac:dyDescent="0.2">
      <c r="A888" s="297" t="str">
        <f t="shared" si="265"/>
        <v/>
      </c>
      <c r="B888" s="298" t="str">
        <f t="shared" si="266"/>
        <v/>
      </c>
      <c r="C888" s="299"/>
      <c r="D888" s="300" t="str">
        <f t="shared" si="267"/>
        <v/>
      </c>
      <c r="E888" s="301"/>
      <c r="F888" s="302">
        <f t="shared" si="268"/>
        <v>0</v>
      </c>
      <c r="G888" s="305">
        <f t="shared" si="269"/>
        <v>0</v>
      </c>
    </row>
    <row r="889" spans="1:8" ht="24" customHeight="1" x14ac:dyDescent="0.2">
      <c r="A889" s="297" t="str">
        <f t="shared" si="265"/>
        <v/>
      </c>
      <c r="B889" s="298" t="str">
        <f t="shared" si="266"/>
        <v/>
      </c>
      <c r="C889" s="299"/>
      <c r="D889" s="300" t="str">
        <f t="shared" si="267"/>
        <v/>
      </c>
      <c r="E889" s="301"/>
      <c r="F889" s="302">
        <f t="shared" si="268"/>
        <v>0</v>
      </c>
      <c r="G889" s="305">
        <f t="shared" si="269"/>
        <v>0</v>
      </c>
    </row>
    <row r="890" spans="1:8" ht="24" customHeight="1" x14ac:dyDescent="0.2">
      <c r="A890" s="297" t="str">
        <f t="shared" si="265"/>
        <v/>
      </c>
      <c r="B890" s="298" t="str">
        <f t="shared" si="266"/>
        <v/>
      </c>
      <c r="C890" s="299"/>
      <c r="D890" s="300" t="str">
        <f t="shared" si="267"/>
        <v/>
      </c>
      <c r="E890" s="301"/>
      <c r="F890" s="302">
        <f t="shared" si="268"/>
        <v>0</v>
      </c>
      <c r="G890" s="305">
        <f t="shared" si="269"/>
        <v>0</v>
      </c>
    </row>
    <row r="891" spans="1:8" ht="24" customHeight="1" x14ac:dyDescent="0.2">
      <c r="A891" s="297" t="str">
        <f t="shared" si="265"/>
        <v/>
      </c>
      <c r="B891" s="298" t="str">
        <f t="shared" si="266"/>
        <v/>
      </c>
      <c r="C891" s="299"/>
      <c r="D891" s="300" t="str">
        <f t="shared" si="267"/>
        <v/>
      </c>
      <c r="E891" s="301"/>
      <c r="F891" s="302">
        <f t="shared" si="268"/>
        <v>0</v>
      </c>
      <c r="G891" s="305">
        <f t="shared" si="269"/>
        <v>0</v>
      </c>
    </row>
    <row r="892" spans="1:8" ht="24" customHeight="1" x14ac:dyDescent="0.2">
      <c r="A892" s="297" t="str">
        <f t="shared" si="265"/>
        <v/>
      </c>
      <c r="B892" s="298" t="str">
        <f t="shared" si="266"/>
        <v/>
      </c>
      <c r="C892" s="299"/>
      <c r="D892" s="300" t="str">
        <f t="shared" si="267"/>
        <v/>
      </c>
      <c r="E892" s="301"/>
      <c r="F892" s="302">
        <f t="shared" si="268"/>
        <v>0</v>
      </c>
      <c r="G892" s="305">
        <f t="shared" si="269"/>
        <v>0</v>
      </c>
    </row>
    <row r="893" spans="1:8" ht="24" customHeight="1" x14ac:dyDescent="0.2">
      <c r="A893" s="297" t="str">
        <f t="shared" si="265"/>
        <v/>
      </c>
      <c r="B893" s="298" t="str">
        <f t="shared" si="266"/>
        <v/>
      </c>
      <c r="C893" s="299"/>
      <c r="D893" s="300" t="str">
        <f t="shared" si="267"/>
        <v/>
      </c>
      <c r="E893" s="301"/>
      <c r="F893" s="302">
        <f t="shared" si="268"/>
        <v>0</v>
      </c>
      <c r="G893" s="305">
        <f t="shared" si="269"/>
        <v>0</v>
      </c>
    </row>
    <row r="894" spans="1:8" ht="24" customHeight="1" x14ac:dyDescent="0.2">
      <c r="A894" s="297" t="str">
        <f t="shared" si="265"/>
        <v/>
      </c>
      <c r="B894" s="298" t="str">
        <f t="shared" si="266"/>
        <v/>
      </c>
      <c r="C894" s="299"/>
      <c r="D894" s="300" t="str">
        <f t="shared" si="267"/>
        <v/>
      </c>
      <c r="E894" s="301"/>
      <c r="F894" s="302">
        <f t="shared" si="268"/>
        <v>0</v>
      </c>
      <c r="G894" s="305">
        <f t="shared" si="269"/>
        <v>0</v>
      </c>
    </row>
    <row r="895" spans="1:8" ht="24" customHeight="1" x14ac:dyDescent="0.2">
      <c r="A895" s="297" t="str">
        <f t="shared" si="265"/>
        <v/>
      </c>
      <c r="B895" s="298" t="str">
        <f t="shared" si="266"/>
        <v/>
      </c>
      <c r="C895" s="299"/>
      <c r="D895" s="300" t="str">
        <f t="shared" si="267"/>
        <v/>
      </c>
      <c r="E895" s="301"/>
      <c r="F895" s="302">
        <f t="shared" si="268"/>
        <v>0</v>
      </c>
      <c r="G895" s="305">
        <f t="shared" si="269"/>
        <v>0</v>
      </c>
    </row>
    <row r="896" spans="1:8" ht="24" customHeight="1" x14ac:dyDescent="0.2">
      <c r="A896" s="162"/>
      <c r="B896" s="145"/>
      <c r="D896" s="145"/>
      <c r="E896" s="146"/>
      <c r="F896" s="361" t="s">
        <v>35</v>
      </c>
      <c r="G896" s="159">
        <f>SUBTOTAL(9,G887:G895)</f>
        <v>0</v>
      </c>
    </row>
    <row r="897" spans="1:141" ht="24" customHeight="1" thickBot="1" x14ac:dyDescent="0.25">
      <c r="A897" s="163"/>
      <c r="B897" s="164"/>
      <c r="C897" s="165"/>
      <c r="D897" s="164"/>
      <c r="E897" s="166"/>
      <c r="F897" s="167"/>
      <c r="G897" s="168"/>
    </row>
    <row r="898" spans="1:141" ht="24" customHeight="1" thickBot="1" x14ac:dyDescent="0.25">
      <c r="A898" s="169" t="str">
        <f>B856</f>
        <v>3.3</v>
      </c>
      <c r="B898" s="170" t="str">
        <f>C856</f>
        <v>Doc. conforme a obra Aprobada por Ecogas (Cañería PE/Ac Red Media Presión)</v>
      </c>
      <c r="C898" s="171"/>
      <c r="D898" s="171" t="s">
        <v>36</v>
      </c>
      <c r="E898" s="172"/>
      <c r="F898" s="173" t="s">
        <v>37</v>
      </c>
      <c r="G898" s="174">
        <f>SUBTOTAL(9,G861:G897)</f>
        <v>0</v>
      </c>
    </row>
    <row r="899" spans="1:141" s="145" customFormat="1" ht="24" customHeight="1" thickTop="1" x14ac:dyDescent="0.2">
      <c r="A899" s="135"/>
      <c r="B899" s="135"/>
      <c r="C899" s="135"/>
      <c r="D899" s="135"/>
      <c r="E899" s="135"/>
      <c r="F899" s="147"/>
      <c r="G899" s="147"/>
      <c r="H899" s="135"/>
      <c r="I899" s="306"/>
      <c r="J899" s="306"/>
      <c r="K899" s="306"/>
      <c r="L899" s="306"/>
      <c r="M899" s="306"/>
      <c r="N899" s="306"/>
      <c r="O899" s="306"/>
      <c r="P899" s="306"/>
      <c r="Q899" s="306"/>
      <c r="R899" s="306"/>
      <c r="S899" s="306"/>
      <c r="T899" s="306"/>
      <c r="U899" s="307"/>
      <c r="V899" s="307"/>
      <c r="W899" s="307"/>
      <c r="X899" s="307"/>
      <c r="Y899" s="307"/>
      <c r="Z899" s="307"/>
      <c r="AA899" s="307"/>
      <c r="AB899" s="307"/>
      <c r="AC899" s="307"/>
      <c r="AD899" s="307"/>
      <c r="AE899" s="307"/>
      <c r="AF899" s="307"/>
      <c r="AG899" s="307"/>
      <c r="AH899" s="307"/>
      <c r="AI899" s="307"/>
      <c r="AJ899" s="307"/>
      <c r="AK899" s="307"/>
      <c r="AL899" s="307"/>
      <c r="AM899" s="307"/>
      <c r="AN899" s="307"/>
      <c r="AO899" s="307"/>
      <c r="AP899" s="307"/>
      <c r="AQ899" s="307"/>
      <c r="AR899" s="307"/>
      <c r="AS899" s="307"/>
      <c r="AT899" s="307"/>
      <c r="AU899" s="307"/>
      <c r="AV899" s="307"/>
      <c r="AW899" s="307"/>
      <c r="AX899" s="307"/>
      <c r="AY899" s="307"/>
      <c r="AZ899" s="307"/>
      <c r="BA899" s="307"/>
      <c r="BB899" s="307"/>
      <c r="BC899" s="307"/>
      <c r="BD899" s="307"/>
      <c r="BE899" s="307"/>
      <c r="BF899" s="307"/>
      <c r="BG899" s="307"/>
      <c r="BH899" s="307"/>
      <c r="BI899" s="307"/>
      <c r="BJ899" s="307"/>
      <c r="BK899" s="307"/>
      <c r="BL899" s="307"/>
      <c r="BM899" s="307"/>
      <c r="BN899" s="307"/>
      <c r="BO899" s="307"/>
      <c r="BP899" s="307"/>
      <c r="BQ899" s="307"/>
      <c r="BR899" s="307"/>
      <c r="BS899" s="307"/>
      <c r="BT899" s="307"/>
      <c r="BU899" s="307"/>
      <c r="BV899" s="307"/>
      <c r="BW899" s="307"/>
      <c r="BX899" s="307"/>
      <c r="BY899" s="307"/>
      <c r="BZ899" s="307"/>
      <c r="CA899" s="307"/>
      <c r="CB899" s="307"/>
      <c r="CC899" s="307"/>
      <c r="CD899" s="307"/>
      <c r="CE899" s="307"/>
      <c r="CF899" s="307"/>
      <c r="CG899" s="307"/>
      <c r="CH899" s="307"/>
      <c r="CI899" s="307"/>
      <c r="CJ899" s="307"/>
      <c r="CK899" s="307"/>
      <c r="CL899" s="307"/>
      <c r="CM899" s="307"/>
      <c r="CN899" s="307"/>
      <c r="CO899" s="307"/>
      <c r="CP899" s="307"/>
      <c r="CQ899" s="307"/>
      <c r="CR899" s="307"/>
      <c r="CS899" s="307"/>
      <c r="CT899" s="307"/>
      <c r="CU899" s="307"/>
      <c r="CV899" s="307"/>
      <c r="CW899" s="307"/>
      <c r="CX899" s="307"/>
      <c r="CY899" s="307"/>
      <c r="CZ899" s="307"/>
      <c r="DA899" s="307"/>
      <c r="DB899" s="307"/>
      <c r="DC899" s="307"/>
      <c r="DD899" s="307"/>
      <c r="DE899" s="307"/>
      <c r="DF899" s="307"/>
      <c r="DG899" s="307"/>
      <c r="DH899" s="307"/>
      <c r="DI899" s="307"/>
      <c r="DJ899" s="307"/>
      <c r="DK899" s="307"/>
      <c r="DL899" s="307"/>
      <c r="DM899" s="307"/>
      <c r="DN899" s="307"/>
      <c r="DO899" s="307"/>
      <c r="DP899" s="307"/>
      <c r="DQ899" s="307"/>
      <c r="DR899" s="307"/>
      <c r="DS899" s="307"/>
      <c r="DT899" s="307"/>
      <c r="DU899" s="307"/>
      <c r="DV899" s="307"/>
      <c r="DW899" s="307"/>
      <c r="DX899" s="307"/>
      <c r="DY899" s="307"/>
      <c r="DZ899" s="307"/>
      <c r="EA899" s="307"/>
      <c r="EB899" s="307"/>
      <c r="EC899" s="307"/>
      <c r="ED899" s="307"/>
      <c r="EE899" s="307"/>
      <c r="EF899" s="307"/>
      <c r="EG899" s="307"/>
      <c r="EH899" s="307"/>
      <c r="EI899" s="307"/>
      <c r="EJ899" s="307"/>
      <c r="EK899" s="307"/>
    </row>
    <row r="901" spans="1:141" s="306" customFormat="1" ht="24" customHeight="1" x14ac:dyDescent="0.2">
      <c r="A901" s="135"/>
      <c r="B901" s="135"/>
      <c r="C901" s="135"/>
      <c r="D901" s="135"/>
      <c r="E901" s="135"/>
      <c r="F901" s="147"/>
      <c r="G901" s="147"/>
      <c r="H901" s="135"/>
    </row>
    <row r="902" spans="1:141" s="306" customFormat="1" ht="24" customHeight="1" x14ac:dyDescent="0.2">
      <c r="A902" s="135"/>
      <c r="B902" s="135"/>
      <c r="C902" s="135"/>
      <c r="D902" s="135"/>
      <c r="E902" s="135"/>
      <c r="F902" s="147"/>
      <c r="G902" s="147"/>
      <c r="H902" s="135"/>
    </row>
    <row r="903" spans="1:141" s="306" customFormat="1" ht="24" customHeight="1" x14ac:dyDescent="0.2">
      <c r="A903" s="135"/>
      <c r="B903" s="135"/>
      <c r="C903" s="135"/>
      <c r="D903" s="135"/>
      <c r="E903" s="135"/>
      <c r="F903" s="147"/>
      <c r="G903" s="147"/>
      <c r="H903" s="135"/>
    </row>
    <row r="904" spans="1:141" s="306" customFormat="1" ht="24" customHeight="1" x14ac:dyDescent="0.2">
      <c r="A904" s="135"/>
      <c r="B904" s="135"/>
      <c r="C904" s="135"/>
      <c r="D904" s="135"/>
      <c r="E904" s="135"/>
      <c r="F904" s="147"/>
      <c r="G904" s="147"/>
      <c r="H904" s="135"/>
    </row>
    <row r="905" spans="1:141" s="306" customFormat="1" ht="24" customHeight="1" x14ac:dyDescent="0.2">
      <c r="A905" s="135"/>
      <c r="B905" s="135"/>
      <c r="C905" s="135"/>
      <c r="D905" s="135"/>
      <c r="E905" s="135"/>
      <c r="F905" s="147"/>
      <c r="G905" s="147"/>
      <c r="H905" s="135"/>
    </row>
    <row r="906" spans="1:141" s="306" customFormat="1" ht="24" customHeight="1" x14ac:dyDescent="0.2">
      <c r="A906" s="135"/>
      <c r="B906" s="135"/>
      <c r="C906" s="135"/>
      <c r="D906" s="135"/>
      <c r="E906" s="135"/>
      <c r="F906" s="147"/>
      <c r="G906" s="147"/>
      <c r="H906" s="135"/>
    </row>
    <row r="907" spans="1:141" s="306" customFormat="1" ht="24" customHeight="1" x14ac:dyDescent="0.2">
      <c r="A907" s="135"/>
      <c r="B907" s="135"/>
      <c r="C907" s="135"/>
      <c r="D907" s="135"/>
      <c r="E907" s="135"/>
      <c r="F907" s="147"/>
      <c r="G907" s="147"/>
      <c r="H907" s="135"/>
    </row>
    <row r="908" spans="1:141" s="306" customFormat="1" ht="24" customHeight="1" x14ac:dyDescent="0.2">
      <c r="A908" s="135"/>
      <c r="B908" s="135"/>
      <c r="C908" s="135"/>
      <c r="D908" s="135"/>
      <c r="E908" s="135"/>
      <c r="F908" s="147"/>
      <c r="G908" s="147"/>
      <c r="H908" s="135"/>
    </row>
    <row r="909" spans="1:141" s="306" customFormat="1" ht="24" customHeight="1" x14ac:dyDescent="0.2">
      <c r="A909" s="135"/>
      <c r="B909" s="135"/>
      <c r="C909" s="135"/>
      <c r="D909" s="135"/>
      <c r="E909" s="135"/>
      <c r="F909" s="147"/>
      <c r="G909" s="147"/>
      <c r="H909" s="135"/>
    </row>
    <row r="910" spans="1:141" s="306" customFormat="1" ht="24" customHeight="1" x14ac:dyDescent="0.2">
      <c r="A910" s="135"/>
      <c r="B910" s="135"/>
      <c r="C910" s="135"/>
      <c r="D910" s="135"/>
      <c r="E910" s="135"/>
      <c r="F910" s="147"/>
      <c r="G910" s="147"/>
      <c r="H910" s="135"/>
    </row>
    <row r="911" spans="1:141" s="306" customFormat="1" ht="24" customHeight="1" x14ac:dyDescent="0.2">
      <c r="A911" s="135"/>
      <c r="B911" s="135"/>
      <c r="C911" s="135"/>
      <c r="D911" s="135"/>
      <c r="E911" s="135"/>
      <c r="F911" s="147"/>
      <c r="G911" s="147"/>
      <c r="H911" s="135"/>
    </row>
    <row r="912" spans="1:141" s="306" customFormat="1" ht="24" customHeight="1" x14ac:dyDescent="0.2">
      <c r="A912" s="135"/>
      <c r="B912" s="135"/>
      <c r="C912" s="135"/>
      <c r="D912" s="135"/>
      <c r="E912" s="135"/>
      <c r="F912" s="147"/>
      <c r="G912" s="147"/>
      <c r="H912" s="135"/>
    </row>
    <row r="913" spans="1:8" s="306" customFormat="1" ht="24" customHeight="1" x14ac:dyDescent="0.2">
      <c r="A913" s="135"/>
      <c r="B913" s="135"/>
      <c r="C913" s="135"/>
      <c r="D913" s="135"/>
      <c r="E913" s="135"/>
      <c r="F913" s="147"/>
      <c r="G913" s="147"/>
      <c r="H913" s="135"/>
    </row>
    <row r="914" spans="1:8" s="306" customFormat="1" ht="24" customHeight="1" x14ac:dyDescent="0.2">
      <c r="A914" s="135"/>
      <c r="B914" s="135"/>
      <c r="C914" s="135"/>
      <c r="D914" s="135"/>
      <c r="E914" s="135"/>
      <c r="F914" s="147"/>
      <c r="G914" s="147"/>
      <c r="H914" s="135"/>
    </row>
    <row r="917" spans="1:8" s="306" customFormat="1" ht="24" customHeight="1" x14ac:dyDescent="0.2">
      <c r="A917" s="135"/>
      <c r="B917" s="135"/>
      <c r="C917" s="135"/>
      <c r="D917" s="135"/>
      <c r="E917" s="135"/>
      <c r="F917" s="147"/>
      <c r="G917" s="147"/>
      <c r="H917" s="135"/>
    </row>
    <row r="918" spans="1:8" s="306" customFormat="1" ht="24" customHeight="1" x14ac:dyDescent="0.2">
      <c r="A918" s="135"/>
      <c r="B918" s="135"/>
      <c r="C918" s="135"/>
      <c r="D918" s="135"/>
      <c r="E918" s="135"/>
      <c r="F918" s="147"/>
      <c r="G918" s="147"/>
      <c r="H918" s="135"/>
    </row>
    <row r="919" spans="1:8" s="306" customFormat="1" ht="24" customHeight="1" x14ac:dyDescent="0.2">
      <c r="A919" s="135"/>
      <c r="B919" s="135"/>
      <c r="C919" s="135"/>
      <c r="D919" s="135"/>
      <c r="E919" s="135"/>
      <c r="F919" s="147"/>
      <c r="G919" s="147"/>
      <c r="H919" s="135"/>
    </row>
    <row r="920" spans="1:8" s="306" customFormat="1" ht="24" customHeight="1" x14ac:dyDescent="0.2">
      <c r="A920" s="135"/>
      <c r="B920" s="135"/>
      <c r="C920" s="135"/>
      <c r="D920" s="135"/>
      <c r="E920" s="135"/>
      <c r="F920" s="147"/>
      <c r="G920" s="147"/>
      <c r="H920" s="135"/>
    </row>
    <row r="921" spans="1:8" s="306" customFormat="1" ht="24" customHeight="1" x14ac:dyDescent="0.2">
      <c r="A921" s="135"/>
      <c r="B921" s="135"/>
      <c r="C921" s="135"/>
      <c r="D921" s="135"/>
      <c r="E921" s="135"/>
      <c r="F921" s="147"/>
      <c r="G921" s="147"/>
      <c r="H921" s="135"/>
    </row>
    <row r="922" spans="1:8" s="306" customFormat="1" ht="24" customHeight="1" x14ac:dyDescent="0.2">
      <c r="A922" s="135"/>
      <c r="B922" s="135"/>
      <c r="C922" s="135"/>
      <c r="D922" s="135"/>
      <c r="E922" s="135"/>
      <c r="F922" s="147"/>
      <c r="G922" s="147"/>
      <c r="H922" s="135"/>
    </row>
    <row r="923" spans="1:8" s="306" customFormat="1" ht="24" customHeight="1" x14ac:dyDescent="0.2">
      <c r="A923" s="135"/>
      <c r="B923" s="135"/>
      <c r="C923" s="135"/>
      <c r="D923" s="135"/>
      <c r="E923" s="135"/>
      <c r="F923" s="147"/>
      <c r="G923" s="147"/>
      <c r="H923" s="135"/>
    </row>
    <row r="924" spans="1:8" s="306" customFormat="1" ht="24" customHeight="1" x14ac:dyDescent="0.2">
      <c r="A924" s="135"/>
      <c r="B924" s="135"/>
      <c r="C924" s="135"/>
      <c r="D924" s="135"/>
      <c r="E924" s="135"/>
      <c r="F924" s="147"/>
      <c r="G924" s="147"/>
      <c r="H924" s="135"/>
    </row>
    <row r="927" spans="1:8" s="306" customFormat="1" ht="24" customHeight="1" x14ac:dyDescent="0.2">
      <c r="A927" s="135"/>
      <c r="B927" s="135"/>
      <c r="C927" s="135"/>
      <c r="D927" s="135"/>
      <c r="E927" s="135"/>
      <c r="F927" s="147"/>
      <c r="G927" s="147"/>
      <c r="H927" s="135"/>
    </row>
    <row r="928" spans="1:8" s="306" customFormat="1" ht="24" customHeight="1" x14ac:dyDescent="0.2">
      <c r="A928" s="135"/>
      <c r="B928" s="135"/>
      <c r="C928" s="135"/>
      <c r="D928" s="135"/>
      <c r="E928" s="135"/>
      <c r="F928" s="147"/>
      <c r="G928" s="147"/>
      <c r="H928" s="135"/>
    </row>
    <row r="929" spans="1:8" s="306" customFormat="1" ht="24" customHeight="1" x14ac:dyDescent="0.2">
      <c r="A929" s="135"/>
      <c r="B929" s="135"/>
      <c r="C929" s="135"/>
      <c r="D929" s="135"/>
      <c r="E929" s="135"/>
      <c r="F929" s="147"/>
      <c r="G929" s="147"/>
      <c r="H929" s="135"/>
    </row>
    <row r="930" spans="1:8" s="306" customFormat="1" ht="24" customHeight="1" x14ac:dyDescent="0.2">
      <c r="A930" s="135"/>
      <c r="B930" s="135"/>
      <c r="C930" s="135"/>
      <c r="D930" s="135"/>
      <c r="E930" s="135"/>
      <c r="F930" s="147"/>
      <c r="G930" s="147"/>
      <c r="H930" s="135"/>
    </row>
    <row r="931" spans="1:8" s="306" customFormat="1" ht="24" customHeight="1" x14ac:dyDescent="0.2">
      <c r="A931" s="135"/>
      <c r="B931" s="135"/>
      <c r="C931" s="135"/>
      <c r="D931" s="135"/>
      <c r="E931" s="135"/>
      <c r="F931" s="147"/>
      <c r="G931" s="147"/>
      <c r="H931" s="135"/>
    </row>
    <row r="932" spans="1:8" s="306" customFormat="1" ht="24" customHeight="1" x14ac:dyDescent="0.2">
      <c r="A932" s="135"/>
      <c r="B932" s="135"/>
      <c r="C932" s="135"/>
      <c r="D932" s="135"/>
      <c r="E932" s="135"/>
      <c r="F932" s="147"/>
      <c r="G932" s="147"/>
      <c r="H932" s="135"/>
    </row>
    <row r="933" spans="1:8" s="306" customFormat="1" ht="24" customHeight="1" x14ac:dyDescent="0.2">
      <c r="A933" s="135"/>
      <c r="B933" s="135"/>
      <c r="C933" s="135"/>
      <c r="D933" s="135"/>
      <c r="E933" s="135"/>
      <c r="F933" s="147"/>
      <c r="G933" s="147"/>
      <c r="H933" s="135"/>
    </row>
    <row r="934" spans="1:8" s="306" customFormat="1" ht="24" customHeight="1" x14ac:dyDescent="0.2">
      <c r="A934" s="135"/>
      <c r="B934" s="135"/>
      <c r="C934" s="135"/>
      <c r="D934" s="135"/>
      <c r="E934" s="135"/>
      <c r="F934" s="147"/>
      <c r="G934" s="147"/>
      <c r="H934" s="135"/>
    </row>
    <row r="935" spans="1:8" s="306" customFormat="1" ht="24" customHeight="1" x14ac:dyDescent="0.2">
      <c r="A935" s="135"/>
      <c r="B935" s="135"/>
      <c r="C935" s="135"/>
      <c r="D935" s="135"/>
      <c r="E935" s="135"/>
      <c r="F935" s="147"/>
      <c r="G935" s="147"/>
      <c r="H935" s="135"/>
    </row>
    <row r="949" spans="1:141" s="145" customFormat="1" ht="24" customHeight="1" x14ac:dyDescent="0.2">
      <c r="A949" s="135"/>
      <c r="B949" s="135"/>
      <c r="C949" s="135"/>
      <c r="D949" s="135"/>
      <c r="E949" s="135"/>
      <c r="F949" s="147"/>
      <c r="G949" s="147"/>
      <c r="H949" s="135"/>
      <c r="I949" s="306"/>
      <c r="J949" s="306"/>
      <c r="K949" s="306"/>
      <c r="L949" s="306"/>
      <c r="M949" s="306"/>
      <c r="N949" s="306"/>
      <c r="O949" s="306"/>
      <c r="P949" s="306"/>
      <c r="Q949" s="306"/>
      <c r="R949" s="306"/>
      <c r="S949" s="306"/>
      <c r="T949" s="306"/>
      <c r="U949" s="307"/>
      <c r="V949" s="307"/>
      <c r="W949" s="307"/>
      <c r="X949" s="307"/>
      <c r="Y949" s="307"/>
      <c r="Z949" s="307"/>
      <c r="AA949" s="307"/>
      <c r="AB949" s="307"/>
      <c r="AC949" s="307"/>
      <c r="AD949" s="307"/>
      <c r="AE949" s="307"/>
      <c r="AF949" s="307"/>
      <c r="AG949" s="307"/>
      <c r="AH949" s="307"/>
      <c r="AI949" s="307"/>
      <c r="AJ949" s="307"/>
      <c r="AK949" s="307"/>
      <c r="AL949" s="307"/>
      <c r="AM949" s="307"/>
      <c r="AN949" s="307"/>
      <c r="AO949" s="307"/>
      <c r="AP949" s="307"/>
      <c r="AQ949" s="307"/>
      <c r="AR949" s="307"/>
      <c r="AS949" s="307"/>
      <c r="AT949" s="307"/>
      <c r="AU949" s="307"/>
      <c r="AV949" s="307"/>
      <c r="AW949" s="307"/>
      <c r="AX949" s="307"/>
      <c r="AY949" s="307"/>
      <c r="AZ949" s="307"/>
      <c r="BA949" s="307"/>
      <c r="BB949" s="307"/>
      <c r="BC949" s="307"/>
      <c r="BD949" s="307"/>
      <c r="BE949" s="307"/>
      <c r="BF949" s="307"/>
      <c r="BG949" s="307"/>
      <c r="BH949" s="307"/>
      <c r="BI949" s="307"/>
      <c r="BJ949" s="307"/>
      <c r="BK949" s="307"/>
      <c r="BL949" s="307"/>
      <c r="BM949" s="307"/>
      <c r="BN949" s="307"/>
      <c r="BO949" s="307"/>
      <c r="BP949" s="307"/>
      <c r="BQ949" s="307"/>
      <c r="BR949" s="307"/>
      <c r="BS949" s="307"/>
      <c r="BT949" s="307"/>
      <c r="BU949" s="307"/>
      <c r="BV949" s="307"/>
      <c r="BW949" s="307"/>
      <c r="BX949" s="307"/>
      <c r="BY949" s="307"/>
      <c r="BZ949" s="307"/>
      <c r="CA949" s="307"/>
      <c r="CB949" s="307"/>
      <c r="CC949" s="307"/>
      <c r="CD949" s="307"/>
      <c r="CE949" s="307"/>
      <c r="CF949" s="307"/>
      <c r="CG949" s="307"/>
      <c r="CH949" s="307"/>
      <c r="CI949" s="307"/>
      <c r="CJ949" s="307"/>
      <c r="CK949" s="307"/>
      <c r="CL949" s="307"/>
      <c r="CM949" s="307"/>
      <c r="CN949" s="307"/>
      <c r="CO949" s="307"/>
      <c r="CP949" s="307"/>
      <c r="CQ949" s="307"/>
      <c r="CR949" s="307"/>
      <c r="CS949" s="307"/>
      <c r="CT949" s="307"/>
      <c r="CU949" s="307"/>
      <c r="CV949" s="307"/>
      <c r="CW949" s="307"/>
      <c r="CX949" s="307"/>
      <c r="CY949" s="307"/>
      <c r="CZ949" s="307"/>
      <c r="DA949" s="307"/>
      <c r="DB949" s="307"/>
      <c r="DC949" s="307"/>
      <c r="DD949" s="307"/>
      <c r="DE949" s="307"/>
      <c r="DF949" s="307"/>
      <c r="DG949" s="307"/>
      <c r="DH949" s="307"/>
      <c r="DI949" s="307"/>
      <c r="DJ949" s="307"/>
      <c r="DK949" s="307"/>
      <c r="DL949" s="307"/>
      <c r="DM949" s="307"/>
      <c r="DN949" s="307"/>
      <c r="DO949" s="307"/>
      <c r="DP949" s="307"/>
      <c r="DQ949" s="307"/>
      <c r="DR949" s="307"/>
      <c r="DS949" s="307"/>
      <c r="DT949" s="307"/>
      <c r="DU949" s="307"/>
      <c r="DV949" s="307"/>
      <c r="DW949" s="307"/>
      <c r="DX949" s="307"/>
      <c r="DY949" s="307"/>
      <c r="DZ949" s="307"/>
      <c r="EA949" s="307"/>
      <c r="EB949" s="307"/>
      <c r="EC949" s="307"/>
      <c r="ED949" s="307"/>
      <c r="EE949" s="307"/>
      <c r="EF949" s="307"/>
      <c r="EG949" s="307"/>
      <c r="EH949" s="307"/>
      <c r="EI949" s="307"/>
      <c r="EJ949" s="307"/>
      <c r="EK949" s="307"/>
    </row>
    <row r="951" spans="1:141" s="306" customFormat="1" ht="24" customHeight="1" x14ac:dyDescent="0.2">
      <c r="A951" s="135"/>
      <c r="B951" s="135"/>
      <c r="C951" s="135"/>
      <c r="D951" s="135"/>
      <c r="E951" s="135"/>
      <c r="F951" s="147"/>
      <c r="G951" s="147"/>
      <c r="H951" s="135"/>
    </row>
    <row r="952" spans="1:141" s="306" customFormat="1" ht="24" customHeight="1" x14ac:dyDescent="0.2">
      <c r="A952" s="135"/>
      <c r="B952" s="135"/>
      <c r="C952" s="135"/>
      <c r="D952" s="135"/>
      <c r="E952" s="135"/>
      <c r="F952" s="147"/>
      <c r="G952" s="147"/>
      <c r="H952" s="135"/>
    </row>
    <row r="953" spans="1:141" s="306" customFormat="1" ht="24" customHeight="1" x14ac:dyDescent="0.2">
      <c r="A953" s="135"/>
      <c r="B953" s="135"/>
      <c r="C953" s="135"/>
      <c r="D953" s="135"/>
      <c r="E953" s="135"/>
      <c r="F953" s="147"/>
      <c r="G953" s="147"/>
      <c r="H953" s="135"/>
    </row>
    <row r="954" spans="1:141" s="306" customFormat="1" ht="24" customHeight="1" x14ac:dyDescent="0.2">
      <c r="A954" s="135"/>
      <c r="B954" s="135"/>
      <c r="C954" s="135"/>
      <c r="D954" s="135"/>
      <c r="E954" s="135"/>
      <c r="F954" s="147"/>
      <c r="G954" s="147"/>
      <c r="H954" s="135"/>
    </row>
    <row r="955" spans="1:141" s="306" customFormat="1" ht="24" customHeight="1" x14ac:dyDescent="0.2">
      <c r="A955" s="135"/>
      <c r="B955" s="135"/>
      <c r="C955" s="135"/>
      <c r="D955" s="135"/>
      <c r="E955" s="135"/>
      <c r="F955" s="147"/>
      <c r="G955" s="147"/>
      <c r="H955" s="135"/>
    </row>
    <row r="956" spans="1:141" s="306" customFormat="1" ht="24" customHeight="1" x14ac:dyDescent="0.2">
      <c r="A956" s="135"/>
      <c r="B956" s="135"/>
      <c r="C956" s="135"/>
      <c r="D956" s="135"/>
      <c r="E956" s="135"/>
      <c r="F956" s="147"/>
      <c r="G956" s="147"/>
      <c r="H956" s="135"/>
    </row>
    <row r="957" spans="1:141" s="306" customFormat="1" ht="24" customHeight="1" x14ac:dyDescent="0.2">
      <c r="A957" s="135"/>
      <c r="B957" s="135"/>
      <c r="C957" s="135"/>
      <c r="D957" s="135"/>
      <c r="E957" s="135"/>
      <c r="F957" s="147"/>
      <c r="G957" s="147"/>
      <c r="H957" s="135"/>
    </row>
    <row r="958" spans="1:141" s="306" customFormat="1" ht="24" customHeight="1" x14ac:dyDescent="0.2">
      <c r="A958" s="135"/>
      <c r="B958" s="135"/>
      <c r="C958" s="135"/>
      <c r="D958" s="135"/>
      <c r="E958" s="135"/>
      <c r="F958" s="147"/>
      <c r="G958" s="147"/>
      <c r="H958" s="135"/>
    </row>
    <row r="959" spans="1:141" s="306" customFormat="1" ht="24" customHeight="1" x14ac:dyDescent="0.2">
      <c r="A959" s="135"/>
      <c r="B959" s="135"/>
      <c r="C959" s="135"/>
      <c r="D959" s="135"/>
      <c r="E959" s="135"/>
      <c r="F959" s="147"/>
      <c r="G959" s="147"/>
      <c r="H959" s="135"/>
    </row>
    <row r="960" spans="1:141" s="306" customFormat="1" ht="24" customHeight="1" x14ac:dyDescent="0.2">
      <c r="A960" s="135"/>
      <c r="B960" s="135"/>
      <c r="C960" s="135"/>
      <c r="D960" s="135"/>
      <c r="E960" s="135"/>
      <c r="F960" s="147"/>
      <c r="G960" s="147"/>
      <c r="H960" s="135"/>
    </row>
    <row r="961" spans="1:8" s="306" customFormat="1" ht="24" customHeight="1" x14ac:dyDescent="0.2">
      <c r="A961" s="135"/>
      <c r="B961" s="135"/>
      <c r="C961" s="135"/>
      <c r="D961" s="135"/>
      <c r="E961" s="135"/>
      <c r="F961" s="147"/>
      <c r="G961" s="147"/>
      <c r="H961" s="135"/>
    </row>
    <row r="962" spans="1:8" s="306" customFormat="1" ht="24" customHeight="1" x14ac:dyDescent="0.2">
      <c r="A962" s="135"/>
      <c r="B962" s="135"/>
      <c r="C962" s="135"/>
      <c r="D962" s="135"/>
      <c r="E962" s="135"/>
      <c r="F962" s="147"/>
      <c r="G962" s="147"/>
      <c r="H962" s="135"/>
    </row>
    <row r="963" spans="1:8" s="306" customFormat="1" ht="24" customHeight="1" x14ac:dyDescent="0.2">
      <c r="A963" s="135"/>
      <c r="B963" s="135"/>
      <c r="C963" s="135"/>
      <c r="D963" s="135"/>
      <c r="E963" s="135"/>
      <c r="F963" s="147"/>
      <c r="G963" s="147"/>
      <c r="H963" s="135"/>
    </row>
    <row r="964" spans="1:8" s="306" customFormat="1" ht="24" customHeight="1" x14ac:dyDescent="0.2">
      <c r="A964" s="135"/>
      <c r="B964" s="135"/>
      <c r="C964" s="135"/>
      <c r="D964" s="135"/>
      <c r="E964" s="135"/>
      <c r="F964" s="147"/>
      <c r="G964" s="147"/>
      <c r="H964" s="135"/>
    </row>
    <row r="967" spans="1:8" s="306" customFormat="1" ht="24" customHeight="1" x14ac:dyDescent="0.2">
      <c r="A967" s="135"/>
      <c r="B967" s="135"/>
      <c r="C967" s="135"/>
      <c r="D967" s="135"/>
      <c r="E967" s="135"/>
      <c r="F967" s="147"/>
      <c r="G967" s="147"/>
      <c r="H967" s="135"/>
    </row>
    <row r="968" spans="1:8" s="306" customFormat="1" ht="24" customHeight="1" x14ac:dyDescent="0.2">
      <c r="A968" s="135"/>
      <c r="B968" s="135"/>
      <c r="C968" s="135"/>
      <c r="D968" s="135"/>
      <c r="E968" s="135"/>
      <c r="F968" s="147"/>
      <c r="G968" s="147"/>
      <c r="H968" s="135"/>
    </row>
    <row r="969" spans="1:8" s="306" customFormat="1" ht="24" customHeight="1" x14ac:dyDescent="0.2">
      <c r="A969" s="135"/>
      <c r="B969" s="135"/>
      <c r="C969" s="135"/>
      <c r="D969" s="135"/>
      <c r="E969" s="135"/>
      <c r="F969" s="147"/>
      <c r="G969" s="147"/>
      <c r="H969" s="135"/>
    </row>
    <row r="970" spans="1:8" s="306" customFormat="1" ht="24" customHeight="1" x14ac:dyDescent="0.2">
      <c r="A970" s="135"/>
      <c r="B970" s="135"/>
      <c r="C970" s="135"/>
      <c r="D970" s="135"/>
      <c r="E970" s="135"/>
      <c r="F970" s="147"/>
      <c r="G970" s="147"/>
      <c r="H970" s="135"/>
    </row>
    <row r="971" spans="1:8" s="306" customFormat="1" ht="24" customHeight="1" x14ac:dyDescent="0.2">
      <c r="A971" s="135"/>
      <c r="B971" s="135"/>
      <c r="C971" s="135"/>
      <c r="D971" s="135"/>
      <c r="E971" s="135"/>
      <c r="F971" s="147"/>
      <c r="G971" s="147"/>
      <c r="H971" s="135"/>
    </row>
    <row r="972" spans="1:8" s="306" customFormat="1" ht="24" customHeight="1" x14ac:dyDescent="0.2">
      <c r="A972" s="135"/>
      <c r="B972" s="135"/>
      <c r="C972" s="135"/>
      <c r="D972" s="135"/>
      <c r="E972" s="135"/>
      <c r="F972" s="147"/>
      <c r="G972" s="147"/>
      <c r="H972" s="135"/>
    </row>
    <row r="973" spans="1:8" s="306" customFormat="1" ht="24" customHeight="1" x14ac:dyDescent="0.2">
      <c r="A973" s="135"/>
      <c r="B973" s="135"/>
      <c r="C973" s="135"/>
      <c r="D973" s="135"/>
      <c r="E973" s="135"/>
      <c r="F973" s="147"/>
      <c r="G973" s="147"/>
      <c r="H973" s="135"/>
    </row>
    <row r="974" spans="1:8" s="306" customFormat="1" ht="24" customHeight="1" x14ac:dyDescent="0.2">
      <c r="A974" s="135"/>
      <c r="B974" s="135"/>
      <c r="C974" s="135"/>
      <c r="D974" s="135"/>
      <c r="E974" s="135"/>
      <c r="F974" s="147"/>
      <c r="G974" s="147"/>
      <c r="H974" s="135"/>
    </row>
    <row r="977" spans="1:8" s="306" customFormat="1" ht="24" customHeight="1" x14ac:dyDescent="0.2">
      <c r="A977" s="135"/>
      <c r="B977" s="135"/>
      <c r="C977" s="135"/>
      <c r="D977" s="135"/>
      <c r="E977" s="135"/>
      <c r="F977" s="147"/>
      <c r="G977" s="147"/>
      <c r="H977" s="135"/>
    </row>
    <row r="978" spans="1:8" s="306" customFormat="1" ht="24" customHeight="1" x14ac:dyDescent="0.2">
      <c r="A978" s="135"/>
      <c r="B978" s="135"/>
      <c r="C978" s="135"/>
      <c r="D978" s="135"/>
      <c r="E978" s="135"/>
      <c r="F978" s="147"/>
      <c r="G978" s="147"/>
      <c r="H978" s="135"/>
    </row>
    <row r="979" spans="1:8" s="306" customFormat="1" ht="24" customHeight="1" x14ac:dyDescent="0.2">
      <c r="A979" s="135"/>
      <c r="B979" s="135"/>
      <c r="C979" s="135"/>
      <c r="D979" s="135"/>
      <c r="E979" s="135"/>
      <c r="F979" s="147"/>
      <c r="G979" s="147"/>
      <c r="H979" s="135"/>
    </row>
    <row r="980" spans="1:8" s="306" customFormat="1" ht="24" customHeight="1" x14ac:dyDescent="0.2">
      <c r="A980" s="135"/>
      <c r="B980" s="135"/>
      <c r="C980" s="135"/>
      <c r="D980" s="135"/>
      <c r="E980" s="135"/>
      <c r="F980" s="147"/>
      <c r="G980" s="147"/>
      <c r="H980" s="135"/>
    </row>
    <row r="981" spans="1:8" s="306" customFormat="1" ht="24" customHeight="1" x14ac:dyDescent="0.2">
      <c r="A981" s="135"/>
      <c r="B981" s="135"/>
      <c r="C981" s="135"/>
      <c r="D981" s="135"/>
      <c r="E981" s="135"/>
      <c r="F981" s="147"/>
      <c r="G981" s="147"/>
      <c r="H981" s="135"/>
    </row>
    <row r="982" spans="1:8" s="306" customFormat="1" ht="24" customHeight="1" x14ac:dyDescent="0.2">
      <c r="A982" s="135"/>
      <c r="B982" s="135"/>
      <c r="C982" s="135"/>
      <c r="D982" s="135"/>
      <c r="E982" s="135"/>
      <c r="F982" s="147"/>
      <c r="G982" s="147"/>
      <c r="H982" s="135"/>
    </row>
    <row r="983" spans="1:8" s="306" customFormat="1" ht="24" customHeight="1" x14ac:dyDescent="0.2">
      <c r="A983" s="135"/>
      <c r="B983" s="135"/>
      <c r="C983" s="135"/>
      <c r="D983" s="135"/>
      <c r="E983" s="135"/>
      <c r="F983" s="147"/>
      <c r="G983" s="147"/>
      <c r="H983" s="135"/>
    </row>
    <row r="984" spans="1:8" s="306" customFormat="1" ht="24" customHeight="1" x14ac:dyDescent="0.2">
      <c r="A984" s="135"/>
      <c r="B984" s="135"/>
      <c r="C984" s="135"/>
      <c r="D984" s="135"/>
      <c r="E984" s="135"/>
      <c r="F984" s="147"/>
      <c r="G984" s="147"/>
      <c r="H984" s="135"/>
    </row>
    <row r="985" spans="1:8" s="306" customFormat="1" ht="24" customHeight="1" x14ac:dyDescent="0.2">
      <c r="A985" s="135"/>
      <c r="B985" s="135"/>
      <c r="C985" s="135"/>
      <c r="D985" s="135"/>
      <c r="E985" s="135"/>
      <c r="F985" s="147"/>
      <c r="G985" s="147"/>
      <c r="H985" s="135"/>
    </row>
    <row r="999" spans="1:141" s="145" customFormat="1" ht="24" customHeight="1" x14ac:dyDescent="0.2">
      <c r="A999" s="135"/>
      <c r="B999" s="135"/>
      <c r="C999" s="135"/>
      <c r="D999" s="135"/>
      <c r="E999" s="135"/>
      <c r="F999" s="147"/>
      <c r="G999" s="147"/>
      <c r="H999" s="135"/>
      <c r="I999" s="306"/>
      <c r="J999" s="306"/>
      <c r="K999" s="306"/>
      <c r="L999" s="306"/>
      <c r="M999" s="306"/>
      <c r="N999" s="306"/>
      <c r="O999" s="306"/>
      <c r="P999" s="306"/>
      <c r="Q999" s="306"/>
      <c r="R999" s="306"/>
      <c r="S999" s="306"/>
      <c r="T999" s="306"/>
      <c r="U999" s="307"/>
      <c r="V999" s="307"/>
      <c r="W999" s="307"/>
      <c r="X999" s="307"/>
      <c r="Y999" s="307"/>
      <c r="Z999" s="307"/>
      <c r="AA999" s="307"/>
      <c r="AB999" s="307"/>
      <c r="AC999" s="307"/>
      <c r="AD999" s="307"/>
      <c r="AE999" s="307"/>
      <c r="AF999" s="307"/>
      <c r="AG999" s="307"/>
      <c r="AH999" s="307"/>
      <c r="AI999" s="307"/>
      <c r="AJ999" s="307"/>
      <c r="AK999" s="307"/>
      <c r="AL999" s="307"/>
      <c r="AM999" s="307"/>
      <c r="AN999" s="307"/>
      <c r="AO999" s="307"/>
      <c r="AP999" s="307"/>
      <c r="AQ999" s="307"/>
      <c r="AR999" s="307"/>
      <c r="AS999" s="307"/>
      <c r="AT999" s="307"/>
      <c r="AU999" s="307"/>
      <c r="AV999" s="307"/>
      <c r="AW999" s="307"/>
      <c r="AX999" s="307"/>
      <c r="AY999" s="307"/>
      <c r="AZ999" s="307"/>
      <c r="BA999" s="307"/>
      <c r="BB999" s="307"/>
      <c r="BC999" s="307"/>
      <c r="BD999" s="307"/>
      <c r="BE999" s="307"/>
      <c r="BF999" s="307"/>
      <c r="BG999" s="307"/>
      <c r="BH999" s="307"/>
      <c r="BI999" s="307"/>
      <c r="BJ999" s="307"/>
      <c r="BK999" s="307"/>
      <c r="BL999" s="307"/>
      <c r="BM999" s="307"/>
      <c r="BN999" s="307"/>
      <c r="BO999" s="307"/>
      <c r="BP999" s="307"/>
      <c r="BQ999" s="307"/>
      <c r="BR999" s="307"/>
      <c r="BS999" s="307"/>
      <c r="BT999" s="307"/>
      <c r="BU999" s="307"/>
      <c r="BV999" s="307"/>
      <c r="BW999" s="307"/>
      <c r="BX999" s="307"/>
      <c r="BY999" s="307"/>
      <c r="BZ999" s="307"/>
      <c r="CA999" s="307"/>
      <c r="CB999" s="307"/>
      <c r="CC999" s="307"/>
      <c r="CD999" s="307"/>
      <c r="CE999" s="307"/>
      <c r="CF999" s="307"/>
      <c r="CG999" s="307"/>
      <c r="CH999" s="307"/>
      <c r="CI999" s="307"/>
      <c r="CJ999" s="307"/>
      <c r="CK999" s="307"/>
      <c r="CL999" s="307"/>
      <c r="CM999" s="307"/>
      <c r="CN999" s="307"/>
      <c r="CO999" s="307"/>
      <c r="CP999" s="307"/>
      <c r="CQ999" s="307"/>
      <c r="CR999" s="307"/>
      <c r="CS999" s="307"/>
      <c r="CT999" s="307"/>
      <c r="CU999" s="307"/>
      <c r="CV999" s="307"/>
      <c r="CW999" s="307"/>
      <c r="CX999" s="307"/>
      <c r="CY999" s="307"/>
      <c r="CZ999" s="307"/>
      <c r="DA999" s="307"/>
      <c r="DB999" s="307"/>
      <c r="DC999" s="307"/>
      <c r="DD999" s="307"/>
      <c r="DE999" s="307"/>
      <c r="DF999" s="307"/>
      <c r="DG999" s="307"/>
      <c r="DH999" s="307"/>
      <c r="DI999" s="307"/>
      <c r="DJ999" s="307"/>
      <c r="DK999" s="307"/>
      <c r="DL999" s="307"/>
      <c r="DM999" s="307"/>
      <c r="DN999" s="307"/>
      <c r="DO999" s="307"/>
      <c r="DP999" s="307"/>
      <c r="DQ999" s="307"/>
      <c r="DR999" s="307"/>
      <c r="DS999" s="307"/>
      <c r="DT999" s="307"/>
      <c r="DU999" s="307"/>
      <c r="DV999" s="307"/>
      <c r="DW999" s="307"/>
      <c r="DX999" s="307"/>
      <c r="DY999" s="307"/>
      <c r="DZ999" s="307"/>
      <c r="EA999" s="307"/>
      <c r="EB999" s="307"/>
      <c r="EC999" s="307"/>
      <c r="ED999" s="307"/>
      <c r="EE999" s="307"/>
      <c r="EF999" s="307"/>
      <c r="EG999" s="307"/>
      <c r="EH999" s="307"/>
      <c r="EI999" s="307"/>
      <c r="EJ999" s="307"/>
      <c r="EK999" s="307"/>
    </row>
    <row r="1001" spans="1:141" s="306" customFormat="1" ht="24" customHeight="1" x14ac:dyDescent="0.2">
      <c r="A1001" s="135"/>
      <c r="B1001" s="135"/>
      <c r="C1001" s="135"/>
      <c r="D1001" s="135"/>
      <c r="E1001" s="135"/>
      <c r="F1001" s="147"/>
      <c r="G1001" s="147"/>
      <c r="H1001" s="135"/>
    </row>
    <row r="1002" spans="1:141" s="306" customFormat="1" ht="24" customHeight="1" x14ac:dyDescent="0.2">
      <c r="A1002" s="135"/>
      <c r="B1002" s="135"/>
      <c r="C1002" s="135"/>
      <c r="D1002" s="135"/>
      <c r="E1002" s="135"/>
      <c r="F1002" s="147"/>
      <c r="G1002" s="147"/>
      <c r="H1002" s="135"/>
    </row>
    <row r="1003" spans="1:141" s="306" customFormat="1" ht="24" customHeight="1" x14ac:dyDescent="0.2">
      <c r="A1003" s="135"/>
      <c r="B1003" s="135"/>
      <c r="C1003" s="135"/>
      <c r="D1003" s="135"/>
      <c r="E1003" s="135"/>
      <c r="F1003" s="147"/>
      <c r="G1003" s="147"/>
      <c r="H1003" s="135"/>
    </row>
    <row r="1004" spans="1:141" s="306" customFormat="1" ht="24" customHeight="1" x14ac:dyDescent="0.2">
      <c r="A1004" s="135"/>
      <c r="B1004" s="135"/>
      <c r="C1004" s="135"/>
      <c r="D1004" s="135"/>
      <c r="E1004" s="135"/>
      <c r="F1004" s="147"/>
      <c r="G1004" s="147"/>
      <c r="H1004" s="135"/>
    </row>
    <row r="1005" spans="1:141" s="306" customFormat="1" ht="24" customHeight="1" x14ac:dyDescent="0.2">
      <c r="A1005" s="135"/>
      <c r="B1005" s="135"/>
      <c r="C1005" s="135"/>
      <c r="D1005" s="135"/>
      <c r="E1005" s="135"/>
      <c r="F1005" s="147"/>
      <c r="G1005" s="147"/>
      <c r="H1005" s="135"/>
    </row>
    <row r="1006" spans="1:141" s="306" customFormat="1" ht="24" customHeight="1" x14ac:dyDescent="0.2">
      <c r="A1006" s="135"/>
      <c r="B1006" s="135"/>
      <c r="C1006" s="135"/>
      <c r="D1006" s="135"/>
      <c r="E1006" s="135"/>
      <c r="F1006" s="147"/>
      <c r="G1006" s="147"/>
      <c r="H1006" s="135"/>
    </row>
    <row r="1007" spans="1:141" s="306" customFormat="1" ht="24" customHeight="1" x14ac:dyDescent="0.2">
      <c r="A1007" s="135"/>
      <c r="B1007" s="135"/>
      <c r="C1007" s="135"/>
      <c r="D1007" s="135"/>
      <c r="E1007" s="135"/>
      <c r="F1007" s="147"/>
      <c r="G1007" s="147"/>
      <c r="H1007" s="135"/>
    </row>
    <row r="1008" spans="1:141" s="306" customFormat="1" ht="24" customHeight="1" x14ac:dyDescent="0.2">
      <c r="A1008" s="135"/>
      <c r="B1008" s="135"/>
      <c r="C1008" s="135"/>
      <c r="D1008" s="135"/>
      <c r="E1008" s="135"/>
      <c r="F1008" s="147"/>
      <c r="G1008" s="147"/>
      <c r="H1008" s="135"/>
    </row>
    <row r="1009" spans="1:8" s="306" customFormat="1" ht="24" customHeight="1" x14ac:dyDescent="0.2">
      <c r="A1009" s="135"/>
      <c r="B1009" s="135"/>
      <c r="C1009" s="135"/>
      <c r="D1009" s="135"/>
      <c r="E1009" s="135"/>
      <c r="F1009" s="147"/>
      <c r="G1009" s="147"/>
      <c r="H1009" s="135"/>
    </row>
    <row r="1010" spans="1:8" s="306" customFormat="1" ht="24" customHeight="1" x14ac:dyDescent="0.2">
      <c r="A1010" s="135"/>
      <c r="B1010" s="135"/>
      <c r="C1010" s="135"/>
      <c r="D1010" s="135"/>
      <c r="E1010" s="135"/>
      <c r="F1010" s="147"/>
      <c r="G1010" s="147"/>
      <c r="H1010" s="135"/>
    </row>
    <row r="1011" spans="1:8" s="306" customFormat="1" ht="24" customHeight="1" x14ac:dyDescent="0.2">
      <c r="A1011" s="135"/>
      <c r="B1011" s="135"/>
      <c r="C1011" s="135"/>
      <c r="D1011" s="135"/>
      <c r="E1011" s="135"/>
      <c r="F1011" s="147"/>
      <c r="G1011" s="147"/>
      <c r="H1011" s="135"/>
    </row>
    <row r="1012" spans="1:8" s="306" customFormat="1" ht="24" customHeight="1" x14ac:dyDescent="0.2">
      <c r="A1012" s="135"/>
      <c r="B1012" s="135"/>
      <c r="C1012" s="135"/>
      <c r="D1012" s="135"/>
      <c r="E1012" s="135"/>
      <c r="F1012" s="147"/>
      <c r="G1012" s="147"/>
      <c r="H1012" s="135"/>
    </row>
    <row r="1013" spans="1:8" s="306" customFormat="1" ht="24" customHeight="1" x14ac:dyDescent="0.2">
      <c r="A1013" s="135"/>
      <c r="B1013" s="135"/>
      <c r="C1013" s="135"/>
      <c r="D1013" s="135"/>
      <c r="E1013" s="135"/>
      <c r="F1013" s="147"/>
      <c r="G1013" s="147"/>
      <c r="H1013" s="135"/>
    </row>
    <row r="1014" spans="1:8" s="306" customFormat="1" ht="24" customHeight="1" x14ac:dyDescent="0.2">
      <c r="A1014" s="135"/>
      <c r="B1014" s="135"/>
      <c r="C1014" s="135"/>
      <c r="D1014" s="135"/>
      <c r="E1014" s="135"/>
      <c r="F1014" s="147"/>
      <c r="G1014" s="147"/>
      <c r="H1014" s="135"/>
    </row>
    <row r="1017" spans="1:8" s="306" customFormat="1" ht="24" customHeight="1" x14ac:dyDescent="0.2">
      <c r="A1017" s="135"/>
      <c r="B1017" s="135"/>
      <c r="C1017" s="135"/>
      <c r="D1017" s="135"/>
      <c r="E1017" s="135"/>
      <c r="F1017" s="147"/>
      <c r="G1017" s="147"/>
      <c r="H1017" s="135"/>
    </row>
    <row r="1018" spans="1:8" s="306" customFormat="1" ht="24" customHeight="1" x14ac:dyDescent="0.2">
      <c r="A1018" s="135"/>
      <c r="B1018" s="135"/>
      <c r="C1018" s="135"/>
      <c r="D1018" s="135"/>
      <c r="E1018" s="135"/>
      <c r="F1018" s="147"/>
      <c r="G1018" s="147"/>
      <c r="H1018" s="135"/>
    </row>
    <row r="1019" spans="1:8" s="306" customFormat="1" ht="24" customHeight="1" x14ac:dyDescent="0.2">
      <c r="A1019" s="135"/>
      <c r="B1019" s="135"/>
      <c r="C1019" s="135"/>
      <c r="D1019" s="135"/>
      <c r="E1019" s="135"/>
      <c r="F1019" s="147"/>
      <c r="G1019" s="147"/>
      <c r="H1019" s="135"/>
    </row>
    <row r="1020" spans="1:8" s="306" customFormat="1" ht="24" customHeight="1" x14ac:dyDescent="0.2">
      <c r="A1020" s="135"/>
      <c r="B1020" s="135"/>
      <c r="C1020" s="135"/>
      <c r="D1020" s="135"/>
      <c r="E1020" s="135"/>
      <c r="F1020" s="147"/>
      <c r="G1020" s="147"/>
      <c r="H1020" s="135"/>
    </row>
    <row r="1021" spans="1:8" s="306" customFormat="1" ht="24" customHeight="1" x14ac:dyDescent="0.2">
      <c r="A1021" s="135"/>
      <c r="B1021" s="135"/>
      <c r="C1021" s="135"/>
      <c r="D1021" s="135"/>
      <c r="E1021" s="135"/>
      <c r="F1021" s="147"/>
      <c r="G1021" s="147"/>
      <c r="H1021" s="135"/>
    </row>
    <row r="1022" spans="1:8" s="306" customFormat="1" ht="24" customHeight="1" x14ac:dyDescent="0.2">
      <c r="A1022" s="135"/>
      <c r="B1022" s="135"/>
      <c r="C1022" s="135"/>
      <c r="D1022" s="135"/>
      <c r="E1022" s="135"/>
      <c r="F1022" s="147"/>
      <c r="G1022" s="147"/>
      <c r="H1022" s="135"/>
    </row>
    <row r="1023" spans="1:8" s="306" customFormat="1" ht="24" customHeight="1" x14ac:dyDescent="0.2">
      <c r="A1023" s="135"/>
      <c r="B1023" s="135"/>
      <c r="C1023" s="135"/>
      <c r="D1023" s="135"/>
      <c r="E1023" s="135"/>
      <c r="F1023" s="147"/>
      <c r="G1023" s="147"/>
      <c r="H1023" s="135"/>
    </row>
    <row r="1024" spans="1:8" s="306" customFormat="1" ht="24" customHeight="1" x14ac:dyDescent="0.2">
      <c r="A1024" s="135"/>
      <c r="B1024" s="135"/>
      <c r="C1024" s="135"/>
      <c r="D1024" s="135"/>
      <c r="E1024" s="135"/>
      <c r="F1024" s="147"/>
      <c r="G1024" s="147"/>
      <c r="H1024" s="135"/>
    </row>
    <row r="1027" spans="1:8" s="306" customFormat="1" ht="24" customHeight="1" x14ac:dyDescent="0.2">
      <c r="A1027" s="135"/>
      <c r="B1027" s="135"/>
      <c r="C1027" s="135"/>
      <c r="D1027" s="135"/>
      <c r="E1027" s="135"/>
      <c r="F1027" s="147"/>
      <c r="G1027" s="147"/>
      <c r="H1027" s="135"/>
    </row>
    <row r="1028" spans="1:8" s="306" customFormat="1" ht="24" customHeight="1" x14ac:dyDescent="0.2">
      <c r="A1028" s="135"/>
      <c r="B1028" s="135"/>
      <c r="C1028" s="135"/>
      <c r="D1028" s="135"/>
      <c r="E1028" s="135"/>
      <c r="F1028" s="147"/>
      <c r="G1028" s="147"/>
      <c r="H1028" s="135"/>
    </row>
    <row r="1029" spans="1:8" s="306" customFormat="1" ht="24" customHeight="1" x14ac:dyDescent="0.2">
      <c r="A1029" s="135"/>
      <c r="B1029" s="135"/>
      <c r="C1029" s="135"/>
      <c r="D1029" s="135"/>
      <c r="E1029" s="135"/>
      <c r="F1029" s="147"/>
      <c r="G1029" s="147"/>
      <c r="H1029" s="135"/>
    </row>
    <row r="1030" spans="1:8" s="306" customFormat="1" ht="24" customHeight="1" x14ac:dyDescent="0.2">
      <c r="A1030" s="135"/>
      <c r="B1030" s="135"/>
      <c r="C1030" s="135"/>
      <c r="D1030" s="135"/>
      <c r="E1030" s="135"/>
      <c r="F1030" s="147"/>
      <c r="G1030" s="147"/>
      <c r="H1030" s="135"/>
    </row>
    <row r="1031" spans="1:8" s="306" customFormat="1" ht="24" customHeight="1" x14ac:dyDescent="0.2">
      <c r="A1031" s="135"/>
      <c r="B1031" s="135"/>
      <c r="C1031" s="135"/>
      <c r="D1031" s="135"/>
      <c r="E1031" s="135"/>
      <c r="F1031" s="147"/>
      <c r="G1031" s="147"/>
      <c r="H1031" s="135"/>
    </row>
    <row r="1032" spans="1:8" s="306" customFormat="1" ht="24" customHeight="1" x14ac:dyDescent="0.2">
      <c r="A1032" s="135"/>
      <c r="B1032" s="135"/>
      <c r="C1032" s="135"/>
      <c r="D1032" s="135"/>
      <c r="E1032" s="135"/>
      <c r="F1032" s="147"/>
      <c r="G1032" s="147"/>
      <c r="H1032" s="135"/>
    </row>
    <row r="1033" spans="1:8" s="306" customFormat="1" ht="24" customHeight="1" x14ac:dyDescent="0.2">
      <c r="A1033" s="135"/>
      <c r="B1033" s="135"/>
      <c r="C1033" s="135"/>
      <c r="D1033" s="135"/>
      <c r="E1033" s="135"/>
      <c r="F1033" s="147"/>
      <c r="G1033" s="147"/>
      <c r="H1033" s="135"/>
    </row>
    <row r="1034" spans="1:8" s="306" customFormat="1" ht="24" customHeight="1" x14ac:dyDescent="0.2">
      <c r="A1034" s="135"/>
      <c r="B1034" s="135"/>
      <c r="C1034" s="135"/>
      <c r="D1034" s="135"/>
      <c r="E1034" s="135"/>
      <c r="F1034" s="147"/>
      <c r="G1034" s="147"/>
      <c r="H1034" s="135"/>
    </row>
    <row r="1035" spans="1:8" s="306" customFormat="1" ht="24" customHeight="1" x14ac:dyDescent="0.2">
      <c r="A1035" s="135"/>
      <c r="B1035" s="135"/>
      <c r="C1035" s="135"/>
      <c r="D1035" s="135"/>
      <c r="E1035" s="135"/>
      <c r="F1035" s="147"/>
      <c r="G1035" s="147"/>
      <c r="H1035" s="135"/>
    </row>
    <row r="1049" spans="1:141" s="145" customFormat="1" ht="24" customHeight="1" x14ac:dyDescent="0.2">
      <c r="A1049" s="135"/>
      <c r="B1049" s="135"/>
      <c r="C1049" s="135"/>
      <c r="D1049" s="135"/>
      <c r="E1049" s="135"/>
      <c r="F1049" s="147"/>
      <c r="G1049" s="147"/>
      <c r="H1049" s="135"/>
      <c r="I1049" s="306"/>
      <c r="J1049" s="306"/>
      <c r="K1049" s="306"/>
      <c r="L1049" s="306"/>
      <c r="M1049" s="306"/>
      <c r="N1049" s="306"/>
      <c r="O1049" s="306"/>
      <c r="P1049" s="306"/>
      <c r="Q1049" s="306"/>
      <c r="R1049" s="306"/>
      <c r="S1049" s="306"/>
      <c r="T1049" s="306"/>
      <c r="U1049" s="307"/>
      <c r="V1049" s="307"/>
      <c r="W1049" s="307"/>
      <c r="X1049" s="307"/>
      <c r="Y1049" s="307"/>
      <c r="Z1049" s="307"/>
      <c r="AA1049" s="307"/>
      <c r="AB1049" s="307"/>
      <c r="AC1049" s="307"/>
      <c r="AD1049" s="307"/>
      <c r="AE1049" s="307"/>
      <c r="AF1049" s="307"/>
      <c r="AG1049" s="307"/>
      <c r="AH1049" s="307"/>
      <c r="AI1049" s="307"/>
      <c r="AJ1049" s="307"/>
      <c r="AK1049" s="307"/>
      <c r="AL1049" s="307"/>
      <c r="AM1049" s="307"/>
      <c r="AN1049" s="307"/>
      <c r="AO1049" s="307"/>
      <c r="AP1049" s="307"/>
      <c r="AQ1049" s="307"/>
      <c r="AR1049" s="307"/>
      <c r="AS1049" s="307"/>
      <c r="AT1049" s="307"/>
      <c r="AU1049" s="307"/>
      <c r="AV1049" s="307"/>
      <c r="AW1049" s="307"/>
      <c r="AX1049" s="307"/>
      <c r="AY1049" s="307"/>
      <c r="AZ1049" s="307"/>
      <c r="BA1049" s="307"/>
      <c r="BB1049" s="307"/>
      <c r="BC1049" s="307"/>
      <c r="BD1049" s="307"/>
      <c r="BE1049" s="307"/>
      <c r="BF1049" s="307"/>
      <c r="BG1049" s="307"/>
      <c r="BH1049" s="307"/>
      <c r="BI1049" s="307"/>
      <c r="BJ1049" s="307"/>
      <c r="BK1049" s="307"/>
      <c r="BL1049" s="307"/>
      <c r="BM1049" s="307"/>
      <c r="BN1049" s="307"/>
      <c r="BO1049" s="307"/>
      <c r="BP1049" s="307"/>
      <c r="BQ1049" s="307"/>
      <c r="BR1049" s="307"/>
      <c r="BS1049" s="307"/>
      <c r="BT1049" s="307"/>
      <c r="BU1049" s="307"/>
      <c r="BV1049" s="307"/>
      <c r="BW1049" s="307"/>
      <c r="BX1049" s="307"/>
      <c r="BY1049" s="307"/>
      <c r="BZ1049" s="307"/>
      <c r="CA1049" s="307"/>
      <c r="CB1049" s="307"/>
      <c r="CC1049" s="307"/>
      <c r="CD1049" s="307"/>
      <c r="CE1049" s="307"/>
      <c r="CF1049" s="307"/>
      <c r="CG1049" s="307"/>
      <c r="CH1049" s="307"/>
      <c r="CI1049" s="307"/>
      <c r="CJ1049" s="307"/>
      <c r="CK1049" s="307"/>
      <c r="CL1049" s="307"/>
      <c r="CM1049" s="307"/>
      <c r="CN1049" s="307"/>
      <c r="CO1049" s="307"/>
      <c r="CP1049" s="307"/>
      <c r="CQ1049" s="307"/>
      <c r="CR1049" s="307"/>
      <c r="CS1049" s="307"/>
      <c r="CT1049" s="307"/>
      <c r="CU1049" s="307"/>
      <c r="CV1049" s="307"/>
      <c r="CW1049" s="307"/>
      <c r="CX1049" s="307"/>
      <c r="CY1049" s="307"/>
      <c r="CZ1049" s="307"/>
      <c r="DA1049" s="307"/>
      <c r="DB1049" s="307"/>
      <c r="DC1049" s="307"/>
      <c r="DD1049" s="307"/>
      <c r="DE1049" s="307"/>
      <c r="DF1049" s="307"/>
      <c r="DG1049" s="307"/>
      <c r="DH1049" s="307"/>
      <c r="DI1049" s="307"/>
      <c r="DJ1049" s="307"/>
      <c r="DK1049" s="307"/>
      <c r="DL1049" s="307"/>
      <c r="DM1049" s="307"/>
      <c r="DN1049" s="307"/>
      <c r="DO1049" s="307"/>
      <c r="DP1049" s="307"/>
      <c r="DQ1049" s="307"/>
      <c r="DR1049" s="307"/>
      <c r="DS1049" s="307"/>
      <c r="DT1049" s="307"/>
      <c r="DU1049" s="307"/>
      <c r="DV1049" s="307"/>
      <c r="DW1049" s="307"/>
      <c r="DX1049" s="307"/>
      <c r="DY1049" s="307"/>
      <c r="DZ1049" s="307"/>
      <c r="EA1049" s="307"/>
      <c r="EB1049" s="307"/>
      <c r="EC1049" s="307"/>
      <c r="ED1049" s="307"/>
      <c r="EE1049" s="307"/>
      <c r="EF1049" s="307"/>
      <c r="EG1049" s="307"/>
      <c r="EH1049" s="307"/>
      <c r="EI1049" s="307"/>
      <c r="EJ1049" s="307"/>
      <c r="EK1049" s="307"/>
    </row>
    <row r="1051" spans="1:141" s="306" customFormat="1" ht="24" customHeight="1" x14ac:dyDescent="0.2">
      <c r="A1051" s="135"/>
      <c r="B1051" s="135"/>
      <c r="C1051" s="135"/>
      <c r="D1051" s="135"/>
      <c r="E1051" s="135"/>
      <c r="F1051" s="147"/>
      <c r="G1051" s="147"/>
      <c r="H1051" s="135"/>
    </row>
    <row r="1052" spans="1:141" s="306" customFormat="1" ht="24" customHeight="1" x14ac:dyDescent="0.2">
      <c r="A1052" s="135"/>
      <c r="B1052" s="135"/>
      <c r="C1052" s="135"/>
      <c r="D1052" s="135"/>
      <c r="E1052" s="135"/>
      <c r="F1052" s="147"/>
      <c r="G1052" s="147"/>
      <c r="H1052" s="135"/>
    </row>
    <row r="1053" spans="1:141" s="306" customFormat="1" ht="24" customHeight="1" x14ac:dyDescent="0.2">
      <c r="A1053" s="135"/>
      <c r="B1053" s="135"/>
      <c r="C1053" s="135"/>
      <c r="D1053" s="135"/>
      <c r="E1053" s="135"/>
      <c r="F1053" s="147"/>
      <c r="G1053" s="147"/>
      <c r="H1053" s="135"/>
    </row>
    <row r="1054" spans="1:141" s="306" customFormat="1" ht="24" customHeight="1" x14ac:dyDescent="0.2">
      <c r="A1054" s="135"/>
      <c r="B1054" s="135"/>
      <c r="C1054" s="135"/>
      <c r="D1054" s="135"/>
      <c r="E1054" s="135"/>
      <c r="F1054" s="147"/>
      <c r="G1054" s="147"/>
      <c r="H1054" s="135"/>
    </row>
    <row r="1055" spans="1:141" s="306" customFormat="1" ht="24" customHeight="1" x14ac:dyDescent="0.2">
      <c r="A1055" s="135"/>
      <c r="B1055" s="135"/>
      <c r="C1055" s="135"/>
      <c r="D1055" s="135"/>
      <c r="E1055" s="135"/>
      <c r="F1055" s="147"/>
      <c r="G1055" s="147"/>
      <c r="H1055" s="135"/>
    </row>
    <row r="1056" spans="1:141" s="306" customFormat="1" ht="24" customHeight="1" x14ac:dyDescent="0.2">
      <c r="A1056" s="135"/>
      <c r="B1056" s="135"/>
      <c r="C1056" s="135"/>
      <c r="D1056" s="135"/>
      <c r="E1056" s="135"/>
      <c r="F1056" s="147"/>
      <c r="G1056" s="147"/>
      <c r="H1056" s="135"/>
    </row>
    <row r="1057" spans="1:8" s="306" customFormat="1" ht="24" customHeight="1" x14ac:dyDescent="0.2">
      <c r="A1057" s="135"/>
      <c r="B1057" s="135"/>
      <c r="C1057" s="135"/>
      <c r="D1057" s="135"/>
      <c r="E1057" s="135"/>
      <c r="F1057" s="147"/>
      <c r="G1057" s="147"/>
      <c r="H1057" s="135"/>
    </row>
    <row r="1058" spans="1:8" s="306" customFormat="1" ht="24" customHeight="1" x14ac:dyDescent="0.2">
      <c r="A1058" s="135"/>
      <c r="B1058" s="135"/>
      <c r="C1058" s="135"/>
      <c r="D1058" s="135"/>
      <c r="E1058" s="135"/>
      <c r="F1058" s="147"/>
      <c r="G1058" s="147"/>
      <c r="H1058" s="135"/>
    </row>
    <row r="1059" spans="1:8" s="306" customFormat="1" ht="24" customHeight="1" x14ac:dyDescent="0.2">
      <c r="A1059" s="135"/>
      <c r="B1059" s="135"/>
      <c r="C1059" s="135"/>
      <c r="D1059" s="135"/>
      <c r="E1059" s="135"/>
      <c r="F1059" s="147"/>
      <c r="G1059" s="147"/>
      <c r="H1059" s="135"/>
    </row>
    <row r="1060" spans="1:8" s="306" customFormat="1" ht="24" customHeight="1" x14ac:dyDescent="0.2">
      <c r="A1060" s="135"/>
      <c r="B1060" s="135"/>
      <c r="C1060" s="135"/>
      <c r="D1060" s="135"/>
      <c r="E1060" s="135"/>
      <c r="F1060" s="147"/>
      <c r="G1060" s="147"/>
      <c r="H1060" s="135"/>
    </row>
    <row r="1061" spans="1:8" s="306" customFormat="1" ht="24" customHeight="1" x14ac:dyDescent="0.2">
      <c r="A1061" s="135"/>
      <c r="B1061" s="135"/>
      <c r="C1061" s="135"/>
      <c r="D1061" s="135"/>
      <c r="E1061" s="135"/>
      <c r="F1061" s="147"/>
      <c r="G1061" s="147"/>
      <c r="H1061" s="135"/>
    </row>
    <row r="1062" spans="1:8" s="306" customFormat="1" ht="24" customHeight="1" x14ac:dyDescent="0.2">
      <c r="A1062" s="135"/>
      <c r="B1062" s="135"/>
      <c r="C1062" s="135"/>
      <c r="D1062" s="135"/>
      <c r="E1062" s="135"/>
      <c r="F1062" s="147"/>
      <c r="G1062" s="147"/>
      <c r="H1062" s="135"/>
    </row>
    <row r="1063" spans="1:8" s="306" customFormat="1" ht="24" customHeight="1" x14ac:dyDescent="0.2">
      <c r="A1063" s="135"/>
      <c r="B1063" s="135"/>
      <c r="C1063" s="135"/>
      <c r="D1063" s="135"/>
      <c r="E1063" s="135"/>
      <c r="F1063" s="147"/>
      <c r="G1063" s="147"/>
      <c r="H1063" s="135"/>
    </row>
    <row r="1064" spans="1:8" s="306" customFormat="1" ht="24" customHeight="1" x14ac:dyDescent="0.2">
      <c r="A1064" s="135"/>
      <c r="B1064" s="135"/>
      <c r="C1064" s="135"/>
      <c r="D1064" s="135"/>
      <c r="E1064" s="135"/>
      <c r="F1064" s="147"/>
      <c r="G1064" s="147"/>
      <c r="H1064" s="135"/>
    </row>
    <row r="1067" spans="1:8" s="306" customFormat="1" ht="24" customHeight="1" x14ac:dyDescent="0.2">
      <c r="A1067" s="135"/>
      <c r="B1067" s="135"/>
      <c r="C1067" s="135"/>
      <c r="D1067" s="135"/>
      <c r="E1067" s="135"/>
      <c r="F1067" s="147"/>
      <c r="G1067" s="147"/>
      <c r="H1067" s="135"/>
    </row>
    <row r="1068" spans="1:8" s="306" customFormat="1" ht="24" customHeight="1" x14ac:dyDescent="0.2">
      <c r="A1068" s="135"/>
      <c r="B1068" s="135"/>
      <c r="C1068" s="135"/>
      <c r="D1068" s="135"/>
      <c r="E1068" s="135"/>
      <c r="F1068" s="147"/>
      <c r="G1068" s="147"/>
      <c r="H1068" s="135"/>
    </row>
    <row r="1069" spans="1:8" s="306" customFormat="1" ht="24" customHeight="1" x14ac:dyDescent="0.2">
      <c r="A1069" s="135"/>
      <c r="B1069" s="135"/>
      <c r="C1069" s="135"/>
      <c r="D1069" s="135"/>
      <c r="E1069" s="135"/>
      <c r="F1069" s="147"/>
      <c r="G1069" s="147"/>
      <c r="H1069" s="135"/>
    </row>
    <row r="1070" spans="1:8" s="306" customFormat="1" ht="24" customHeight="1" x14ac:dyDescent="0.2">
      <c r="A1070" s="135"/>
      <c r="B1070" s="135"/>
      <c r="C1070" s="135"/>
      <c r="D1070" s="135"/>
      <c r="E1070" s="135"/>
      <c r="F1070" s="147"/>
      <c r="G1070" s="147"/>
      <c r="H1070" s="135"/>
    </row>
    <row r="1071" spans="1:8" s="306" customFormat="1" ht="24" customHeight="1" x14ac:dyDescent="0.2">
      <c r="A1071" s="135"/>
      <c r="B1071" s="135"/>
      <c r="C1071" s="135"/>
      <c r="D1071" s="135"/>
      <c r="E1071" s="135"/>
      <c r="F1071" s="147"/>
      <c r="G1071" s="147"/>
      <c r="H1071" s="135"/>
    </row>
    <row r="1072" spans="1:8" s="306" customFormat="1" ht="24" customHeight="1" x14ac:dyDescent="0.2">
      <c r="A1072" s="135"/>
      <c r="B1072" s="135"/>
      <c r="C1072" s="135"/>
      <c r="D1072" s="135"/>
      <c r="E1072" s="135"/>
      <c r="F1072" s="147"/>
      <c r="G1072" s="147"/>
      <c r="H1072" s="135"/>
    </row>
    <row r="1073" spans="1:8" s="306" customFormat="1" ht="24" customHeight="1" x14ac:dyDescent="0.2">
      <c r="A1073" s="135"/>
      <c r="B1073" s="135"/>
      <c r="C1073" s="135"/>
      <c r="D1073" s="135"/>
      <c r="E1073" s="135"/>
      <c r="F1073" s="147"/>
      <c r="G1073" s="147"/>
      <c r="H1073" s="135"/>
    </row>
    <row r="1074" spans="1:8" s="306" customFormat="1" ht="24" customHeight="1" x14ac:dyDescent="0.2">
      <c r="A1074" s="135"/>
      <c r="B1074" s="135"/>
      <c r="C1074" s="135"/>
      <c r="D1074" s="135"/>
      <c r="E1074" s="135"/>
      <c r="F1074" s="147"/>
      <c r="G1074" s="147"/>
      <c r="H1074" s="135"/>
    </row>
    <row r="1077" spans="1:8" s="306" customFormat="1" ht="24" customHeight="1" x14ac:dyDescent="0.2">
      <c r="A1077" s="135"/>
      <c r="B1077" s="135"/>
      <c r="C1077" s="135"/>
      <c r="D1077" s="135"/>
      <c r="E1077" s="135"/>
      <c r="F1077" s="147"/>
      <c r="G1077" s="147"/>
      <c r="H1077" s="135"/>
    </row>
    <row r="1078" spans="1:8" s="306" customFormat="1" ht="24" customHeight="1" x14ac:dyDescent="0.2">
      <c r="A1078" s="135"/>
      <c r="B1078" s="135"/>
      <c r="C1078" s="135"/>
      <c r="D1078" s="135"/>
      <c r="E1078" s="135"/>
      <c r="F1078" s="147"/>
      <c r="G1078" s="147"/>
      <c r="H1078" s="135"/>
    </row>
    <row r="1079" spans="1:8" s="306" customFormat="1" ht="24" customHeight="1" x14ac:dyDescent="0.2">
      <c r="A1079" s="135"/>
      <c r="B1079" s="135"/>
      <c r="C1079" s="135"/>
      <c r="D1079" s="135"/>
      <c r="E1079" s="135"/>
      <c r="F1079" s="147"/>
      <c r="G1079" s="147"/>
      <c r="H1079" s="135"/>
    </row>
    <row r="1080" spans="1:8" s="306" customFormat="1" ht="24" customHeight="1" x14ac:dyDescent="0.2">
      <c r="A1080" s="135"/>
      <c r="B1080" s="135"/>
      <c r="C1080" s="135"/>
      <c r="D1080" s="135"/>
      <c r="E1080" s="135"/>
      <c r="F1080" s="147"/>
      <c r="G1080" s="147"/>
      <c r="H1080" s="135"/>
    </row>
    <row r="1081" spans="1:8" s="306" customFormat="1" ht="24" customHeight="1" x14ac:dyDescent="0.2">
      <c r="A1081" s="135"/>
      <c r="B1081" s="135"/>
      <c r="C1081" s="135"/>
      <c r="D1081" s="135"/>
      <c r="E1081" s="135"/>
      <c r="F1081" s="147"/>
      <c r="G1081" s="147"/>
      <c r="H1081" s="135"/>
    </row>
    <row r="1082" spans="1:8" s="306" customFormat="1" ht="24" customHeight="1" x14ac:dyDescent="0.2">
      <c r="A1082" s="135"/>
      <c r="B1082" s="135"/>
      <c r="C1082" s="135"/>
      <c r="D1082" s="135"/>
      <c r="E1082" s="135"/>
      <c r="F1082" s="147"/>
      <c r="G1082" s="147"/>
      <c r="H1082" s="135"/>
    </row>
    <row r="1083" spans="1:8" s="306" customFormat="1" ht="24" customHeight="1" x14ac:dyDescent="0.2">
      <c r="A1083" s="135"/>
      <c r="B1083" s="135"/>
      <c r="C1083" s="135"/>
      <c r="D1083" s="135"/>
      <c r="E1083" s="135"/>
      <c r="F1083" s="147"/>
      <c r="G1083" s="147"/>
      <c r="H1083" s="135"/>
    </row>
    <row r="1084" spans="1:8" s="306" customFormat="1" ht="24" customHeight="1" x14ac:dyDescent="0.2">
      <c r="A1084" s="135"/>
      <c r="B1084" s="135"/>
      <c r="C1084" s="135"/>
      <c r="D1084" s="135"/>
      <c r="E1084" s="135"/>
      <c r="F1084" s="147"/>
      <c r="G1084" s="147"/>
      <c r="H1084" s="135"/>
    </row>
    <row r="1085" spans="1:8" s="306" customFormat="1" ht="24" customHeight="1" x14ac:dyDescent="0.2">
      <c r="A1085" s="135"/>
      <c r="B1085" s="135"/>
      <c r="C1085" s="135"/>
      <c r="D1085" s="135"/>
      <c r="E1085" s="135"/>
      <c r="F1085" s="147"/>
      <c r="G1085" s="147"/>
      <c r="H1085" s="135"/>
    </row>
    <row r="1099" spans="1:141" s="145" customFormat="1" ht="24" customHeight="1" x14ac:dyDescent="0.2">
      <c r="A1099" s="135"/>
      <c r="B1099" s="135"/>
      <c r="C1099" s="135"/>
      <c r="D1099" s="135"/>
      <c r="E1099" s="135"/>
      <c r="F1099" s="147"/>
      <c r="G1099" s="147"/>
      <c r="H1099" s="135"/>
      <c r="I1099" s="306"/>
      <c r="J1099" s="306"/>
      <c r="K1099" s="306"/>
      <c r="L1099" s="306"/>
      <c r="M1099" s="306"/>
      <c r="N1099" s="306"/>
      <c r="O1099" s="306"/>
      <c r="P1099" s="306"/>
      <c r="Q1099" s="306"/>
      <c r="R1099" s="306"/>
      <c r="S1099" s="306"/>
      <c r="T1099" s="306"/>
      <c r="U1099" s="307"/>
      <c r="V1099" s="307"/>
      <c r="W1099" s="307"/>
      <c r="X1099" s="307"/>
      <c r="Y1099" s="307"/>
      <c r="Z1099" s="307"/>
      <c r="AA1099" s="307"/>
      <c r="AB1099" s="307"/>
      <c r="AC1099" s="307"/>
      <c r="AD1099" s="307"/>
      <c r="AE1099" s="307"/>
      <c r="AF1099" s="307"/>
      <c r="AG1099" s="307"/>
      <c r="AH1099" s="307"/>
      <c r="AI1099" s="307"/>
      <c r="AJ1099" s="307"/>
      <c r="AK1099" s="307"/>
      <c r="AL1099" s="307"/>
      <c r="AM1099" s="307"/>
      <c r="AN1099" s="307"/>
      <c r="AO1099" s="307"/>
      <c r="AP1099" s="307"/>
      <c r="AQ1099" s="307"/>
      <c r="AR1099" s="307"/>
      <c r="AS1099" s="307"/>
      <c r="AT1099" s="307"/>
      <c r="AU1099" s="307"/>
      <c r="AV1099" s="307"/>
      <c r="AW1099" s="307"/>
      <c r="AX1099" s="307"/>
      <c r="AY1099" s="307"/>
      <c r="AZ1099" s="307"/>
      <c r="BA1099" s="307"/>
      <c r="BB1099" s="307"/>
      <c r="BC1099" s="307"/>
      <c r="BD1099" s="307"/>
      <c r="BE1099" s="307"/>
      <c r="BF1099" s="307"/>
      <c r="BG1099" s="307"/>
      <c r="BH1099" s="307"/>
      <c r="BI1099" s="307"/>
      <c r="BJ1099" s="307"/>
      <c r="BK1099" s="307"/>
      <c r="BL1099" s="307"/>
      <c r="BM1099" s="307"/>
      <c r="BN1099" s="307"/>
      <c r="BO1099" s="307"/>
      <c r="BP1099" s="307"/>
      <c r="BQ1099" s="307"/>
      <c r="BR1099" s="307"/>
      <c r="BS1099" s="307"/>
      <c r="BT1099" s="307"/>
      <c r="BU1099" s="307"/>
      <c r="BV1099" s="307"/>
      <c r="BW1099" s="307"/>
      <c r="BX1099" s="307"/>
      <c r="BY1099" s="307"/>
      <c r="BZ1099" s="307"/>
      <c r="CA1099" s="307"/>
      <c r="CB1099" s="307"/>
      <c r="CC1099" s="307"/>
      <c r="CD1099" s="307"/>
      <c r="CE1099" s="307"/>
      <c r="CF1099" s="307"/>
      <c r="CG1099" s="307"/>
      <c r="CH1099" s="307"/>
      <c r="CI1099" s="307"/>
      <c r="CJ1099" s="307"/>
      <c r="CK1099" s="307"/>
      <c r="CL1099" s="307"/>
      <c r="CM1099" s="307"/>
      <c r="CN1099" s="307"/>
      <c r="CO1099" s="307"/>
      <c r="CP1099" s="307"/>
      <c r="CQ1099" s="307"/>
      <c r="CR1099" s="307"/>
      <c r="CS1099" s="307"/>
      <c r="CT1099" s="307"/>
      <c r="CU1099" s="307"/>
      <c r="CV1099" s="307"/>
      <c r="CW1099" s="307"/>
      <c r="CX1099" s="307"/>
      <c r="CY1099" s="307"/>
      <c r="CZ1099" s="307"/>
      <c r="DA1099" s="307"/>
      <c r="DB1099" s="307"/>
      <c r="DC1099" s="307"/>
      <c r="DD1099" s="307"/>
      <c r="DE1099" s="307"/>
      <c r="DF1099" s="307"/>
      <c r="DG1099" s="307"/>
      <c r="DH1099" s="307"/>
      <c r="DI1099" s="307"/>
      <c r="DJ1099" s="307"/>
      <c r="DK1099" s="307"/>
      <c r="DL1099" s="307"/>
      <c r="DM1099" s="307"/>
      <c r="DN1099" s="307"/>
      <c r="DO1099" s="307"/>
      <c r="DP1099" s="307"/>
      <c r="DQ1099" s="307"/>
      <c r="DR1099" s="307"/>
      <c r="DS1099" s="307"/>
      <c r="DT1099" s="307"/>
      <c r="DU1099" s="307"/>
      <c r="DV1099" s="307"/>
      <c r="DW1099" s="307"/>
      <c r="DX1099" s="307"/>
      <c r="DY1099" s="307"/>
      <c r="DZ1099" s="307"/>
      <c r="EA1099" s="307"/>
      <c r="EB1099" s="307"/>
      <c r="EC1099" s="307"/>
      <c r="ED1099" s="307"/>
      <c r="EE1099" s="307"/>
      <c r="EF1099" s="307"/>
      <c r="EG1099" s="307"/>
      <c r="EH1099" s="307"/>
      <c r="EI1099" s="307"/>
      <c r="EJ1099" s="307"/>
      <c r="EK1099" s="307"/>
    </row>
    <row r="1101" spans="1:141" s="306" customFormat="1" ht="24" customHeight="1" x14ac:dyDescent="0.2">
      <c r="A1101" s="135"/>
      <c r="B1101" s="135"/>
      <c r="C1101" s="135"/>
      <c r="D1101" s="135"/>
      <c r="E1101" s="135"/>
      <c r="F1101" s="147"/>
      <c r="G1101" s="147"/>
      <c r="H1101" s="135"/>
    </row>
    <row r="1102" spans="1:141" s="306" customFormat="1" ht="24" customHeight="1" x14ac:dyDescent="0.2">
      <c r="A1102" s="135"/>
      <c r="B1102" s="135"/>
      <c r="C1102" s="135"/>
      <c r="D1102" s="135"/>
      <c r="E1102" s="135"/>
      <c r="F1102" s="147"/>
      <c r="G1102" s="147"/>
      <c r="H1102" s="135"/>
    </row>
    <row r="1103" spans="1:141" s="306" customFormat="1" ht="24" customHeight="1" x14ac:dyDescent="0.2">
      <c r="A1103" s="135"/>
      <c r="B1103" s="135"/>
      <c r="C1103" s="135"/>
      <c r="D1103" s="135"/>
      <c r="E1103" s="135"/>
      <c r="F1103" s="147"/>
      <c r="G1103" s="147"/>
      <c r="H1103" s="135"/>
    </row>
    <row r="1104" spans="1:141" s="306" customFormat="1" ht="24" customHeight="1" x14ac:dyDescent="0.2">
      <c r="A1104" s="135"/>
      <c r="B1104" s="135"/>
      <c r="C1104" s="135"/>
      <c r="D1104" s="135"/>
      <c r="E1104" s="135"/>
      <c r="F1104" s="147"/>
      <c r="G1104" s="147"/>
      <c r="H1104" s="135"/>
    </row>
    <row r="1105" spans="1:8" s="306" customFormat="1" ht="24" customHeight="1" x14ac:dyDescent="0.2">
      <c r="A1105" s="135"/>
      <c r="B1105" s="135"/>
      <c r="C1105" s="135"/>
      <c r="D1105" s="135"/>
      <c r="E1105" s="135"/>
      <c r="F1105" s="147"/>
      <c r="G1105" s="147"/>
      <c r="H1105" s="135"/>
    </row>
    <row r="1106" spans="1:8" s="306" customFormat="1" ht="24" customHeight="1" x14ac:dyDescent="0.2">
      <c r="A1106" s="135"/>
      <c r="B1106" s="135"/>
      <c r="C1106" s="135"/>
      <c r="D1106" s="135"/>
      <c r="E1106" s="135"/>
      <c r="F1106" s="147"/>
      <c r="G1106" s="147"/>
      <c r="H1106" s="135"/>
    </row>
    <row r="1107" spans="1:8" s="306" customFormat="1" ht="24" customHeight="1" x14ac:dyDescent="0.2">
      <c r="A1107" s="135"/>
      <c r="B1107" s="135"/>
      <c r="C1107" s="135"/>
      <c r="D1107" s="135"/>
      <c r="E1107" s="135"/>
      <c r="F1107" s="147"/>
      <c r="G1107" s="147"/>
      <c r="H1107" s="135"/>
    </row>
    <row r="1108" spans="1:8" s="306" customFormat="1" ht="24" customHeight="1" x14ac:dyDescent="0.2">
      <c r="A1108" s="135"/>
      <c r="B1108" s="135"/>
      <c r="C1108" s="135"/>
      <c r="D1108" s="135"/>
      <c r="E1108" s="135"/>
      <c r="F1108" s="147"/>
      <c r="G1108" s="147"/>
      <c r="H1108" s="135"/>
    </row>
    <row r="1109" spans="1:8" s="306" customFormat="1" ht="24" customHeight="1" x14ac:dyDescent="0.2">
      <c r="A1109" s="135"/>
      <c r="B1109" s="135"/>
      <c r="C1109" s="135"/>
      <c r="D1109" s="135"/>
      <c r="E1109" s="135"/>
      <c r="F1109" s="147"/>
      <c r="G1109" s="147"/>
      <c r="H1109" s="135"/>
    </row>
    <row r="1110" spans="1:8" s="306" customFormat="1" ht="24" customHeight="1" x14ac:dyDescent="0.2">
      <c r="A1110" s="135"/>
      <c r="B1110" s="135"/>
      <c r="C1110" s="135"/>
      <c r="D1110" s="135"/>
      <c r="E1110" s="135"/>
      <c r="F1110" s="147"/>
      <c r="G1110" s="147"/>
      <c r="H1110" s="135"/>
    </row>
    <row r="1111" spans="1:8" s="306" customFormat="1" ht="24" customHeight="1" x14ac:dyDescent="0.2">
      <c r="A1111" s="135"/>
      <c r="B1111" s="135"/>
      <c r="C1111" s="135"/>
      <c r="D1111" s="135"/>
      <c r="E1111" s="135"/>
      <c r="F1111" s="147"/>
      <c r="G1111" s="147"/>
      <c r="H1111" s="135"/>
    </row>
    <row r="1112" spans="1:8" s="306" customFormat="1" ht="24" customHeight="1" x14ac:dyDescent="0.2">
      <c r="A1112" s="135"/>
      <c r="B1112" s="135"/>
      <c r="C1112" s="135"/>
      <c r="D1112" s="135"/>
      <c r="E1112" s="135"/>
      <c r="F1112" s="147"/>
      <c r="G1112" s="147"/>
      <c r="H1112" s="135"/>
    </row>
    <row r="1113" spans="1:8" s="306" customFormat="1" ht="24" customHeight="1" x14ac:dyDescent="0.2">
      <c r="A1113" s="135"/>
      <c r="B1113" s="135"/>
      <c r="C1113" s="135"/>
      <c r="D1113" s="135"/>
      <c r="E1113" s="135"/>
      <c r="F1113" s="147"/>
      <c r="G1113" s="147"/>
      <c r="H1113" s="135"/>
    </row>
    <row r="1114" spans="1:8" s="306" customFormat="1" ht="24" customHeight="1" x14ac:dyDescent="0.2">
      <c r="A1114" s="135"/>
      <c r="B1114" s="135"/>
      <c r="C1114" s="135"/>
      <c r="D1114" s="135"/>
      <c r="E1114" s="135"/>
      <c r="F1114" s="147"/>
      <c r="G1114" s="147"/>
      <c r="H1114" s="135"/>
    </row>
    <row r="1117" spans="1:8" s="306" customFormat="1" ht="24" customHeight="1" x14ac:dyDescent="0.2">
      <c r="A1117" s="135"/>
      <c r="B1117" s="135"/>
      <c r="C1117" s="135"/>
      <c r="D1117" s="135"/>
      <c r="E1117" s="135"/>
      <c r="F1117" s="147"/>
      <c r="G1117" s="147"/>
      <c r="H1117" s="135"/>
    </row>
    <row r="1118" spans="1:8" s="306" customFormat="1" ht="24" customHeight="1" x14ac:dyDescent="0.2">
      <c r="A1118" s="135"/>
      <c r="B1118" s="135"/>
      <c r="C1118" s="135"/>
      <c r="D1118" s="135"/>
      <c r="E1118" s="135"/>
      <c r="F1118" s="147"/>
      <c r="G1118" s="147"/>
      <c r="H1118" s="135"/>
    </row>
    <row r="1119" spans="1:8" s="306" customFormat="1" ht="24" customHeight="1" x14ac:dyDescent="0.2">
      <c r="A1119" s="135"/>
      <c r="B1119" s="135"/>
      <c r="C1119" s="135"/>
      <c r="D1119" s="135"/>
      <c r="E1119" s="135"/>
      <c r="F1119" s="147"/>
      <c r="G1119" s="147"/>
      <c r="H1119" s="135"/>
    </row>
    <row r="1120" spans="1:8" s="306" customFormat="1" ht="24" customHeight="1" x14ac:dyDescent="0.2">
      <c r="A1120" s="135"/>
      <c r="B1120" s="135"/>
      <c r="C1120" s="135"/>
      <c r="D1120" s="135"/>
      <c r="E1120" s="135"/>
      <c r="F1120" s="147"/>
      <c r="G1120" s="147"/>
      <c r="H1120" s="135"/>
    </row>
    <row r="1121" spans="1:8" s="306" customFormat="1" ht="24" customHeight="1" x14ac:dyDescent="0.2">
      <c r="A1121" s="135"/>
      <c r="B1121" s="135"/>
      <c r="C1121" s="135"/>
      <c r="D1121" s="135"/>
      <c r="E1121" s="135"/>
      <c r="F1121" s="147"/>
      <c r="G1121" s="147"/>
      <c r="H1121" s="135"/>
    </row>
    <row r="1122" spans="1:8" s="306" customFormat="1" ht="24" customHeight="1" x14ac:dyDescent="0.2">
      <c r="A1122" s="135"/>
      <c r="B1122" s="135"/>
      <c r="C1122" s="135"/>
      <c r="D1122" s="135"/>
      <c r="E1122" s="135"/>
      <c r="F1122" s="147"/>
      <c r="G1122" s="147"/>
      <c r="H1122" s="135"/>
    </row>
    <row r="1123" spans="1:8" s="306" customFormat="1" ht="24" customHeight="1" x14ac:dyDescent="0.2">
      <c r="A1123" s="135"/>
      <c r="B1123" s="135"/>
      <c r="C1123" s="135"/>
      <c r="D1123" s="135"/>
      <c r="E1123" s="135"/>
      <c r="F1123" s="147"/>
      <c r="G1123" s="147"/>
      <c r="H1123" s="135"/>
    </row>
    <row r="1124" spans="1:8" s="306" customFormat="1" ht="24" customHeight="1" x14ac:dyDescent="0.2">
      <c r="A1124" s="135"/>
      <c r="B1124" s="135"/>
      <c r="C1124" s="135"/>
      <c r="D1124" s="135"/>
      <c r="E1124" s="135"/>
      <c r="F1124" s="147"/>
      <c r="G1124" s="147"/>
      <c r="H1124" s="135"/>
    </row>
    <row r="1127" spans="1:8" s="306" customFormat="1" ht="24" customHeight="1" x14ac:dyDescent="0.2">
      <c r="A1127" s="135"/>
      <c r="B1127" s="135"/>
      <c r="C1127" s="135"/>
      <c r="D1127" s="135"/>
      <c r="E1127" s="135"/>
      <c r="F1127" s="147"/>
      <c r="G1127" s="147"/>
      <c r="H1127" s="135"/>
    </row>
    <row r="1128" spans="1:8" s="306" customFormat="1" ht="24" customHeight="1" x14ac:dyDescent="0.2">
      <c r="A1128" s="135"/>
      <c r="B1128" s="135"/>
      <c r="C1128" s="135"/>
      <c r="D1128" s="135"/>
      <c r="E1128" s="135"/>
      <c r="F1128" s="147"/>
      <c r="G1128" s="147"/>
      <c r="H1128" s="135"/>
    </row>
    <row r="1129" spans="1:8" s="306" customFormat="1" ht="24" customHeight="1" x14ac:dyDescent="0.2">
      <c r="A1129" s="135"/>
      <c r="B1129" s="135"/>
      <c r="C1129" s="135"/>
      <c r="D1129" s="135"/>
      <c r="E1129" s="135"/>
      <c r="F1129" s="147"/>
      <c r="G1129" s="147"/>
      <c r="H1129" s="135"/>
    </row>
    <row r="1130" spans="1:8" s="306" customFormat="1" ht="24" customHeight="1" x14ac:dyDescent="0.2">
      <c r="A1130" s="135"/>
      <c r="B1130" s="135"/>
      <c r="C1130" s="135"/>
      <c r="D1130" s="135"/>
      <c r="E1130" s="135"/>
      <c r="F1130" s="147"/>
      <c r="G1130" s="147"/>
      <c r="H1130" s="135"/>
    </row>
    <row r="1131" spans="1:8" s="306" customFormat="1" ht="24" customHeight="1" x14ac:dyDescent="0.2">
      <c r="A1131" s="135"/>
      <c r="B1131" s="135"/>
      <c r="C1131" s="135"/>
      <c r="D1131" s="135"/>
      <c r="E1131" s="135"/>
      <c r="F1131" s="147"/>
      <c r="G1131" s="147"/>
      <c r="H1131" s="135"/>
    </row>
    <row r="1132" spans="1:8" s="306" customFormat="1" ht="24" customHeight="1" x14ac:dyDescent="0.2">
      <c r="A1132" s="135"/>
      <c r="B1132" s="135"/>
      <c r="C1132" s="135"/>
      <c r="D1132" s="135"/>
      <c r="E1132" s="135"/>
      <c r="F1132" s="147"/>
      <c r="G1132" s="147"/>
      <c r="H1132" s="135"/>
    </row>
    <row r="1133" spans="1:8" s="306" customFormat="1" ht="24" customHeight="1" x14ac:dyDescent="0.2">
      <c r="A1133" s="135"/>
      <c r="B1133" s="135"/>
      <c r="C1133" s="135"/>
      <c r="D1133" s="135"/>
      <c r="E1133" s="135"/>
      <c r="F1133" s="147"/>
      <c r="G1133" s="147"/>
      <c r="H1133" s="135"/>
    </row>
    <row r="1134" spans="1:8" s="306" customFormat="1" ht="24" customHeight="1" x14ac:dyDescent="0.2">
      <c r="A1134" s="135"/>
      <c r="B1134" s="135"/>
      <c r="C1134" s="135"/>
      <c r="D1134" s="135"/>
      <c r="E1134" s="135"/>
      <c r="F1134" s="147"/>
      <c r="G1134" s="147"/>
      <c r="H1134" s="135"/>
    </row>
    <row r="1135" spans="1:8" s="306" customFormat="1" ht="24" customHeight="1" x14ac:dyDescent="0.2">
      <c r="A1135" s="135"/>
      <c r="B1135" s="135"/>
      <c r="C1135" s="135"/>
      <c r="D1135" s="135"/>
      <c r="E1135" s="135"/>
      <c r="F1135" s="147"/>
      <c r="G1135" s="147"/>
      <c r="H1135" s="135"/>
    </row>
    <row r="1149" spans="1:141" s="145" customFormat="1" ht="24" customHeight="1" x14ac:dyDescent="0.2">
      <c r="A1149" s="135"/>
      <c r="B1149" s="135"/>
      <c r="C1149" s="135"/>
      <c r="D1149" s="135"/>
      <c r="E1149" s="135"/>
      <c r="F1149" s="147"/>
      <c r="G1149" s="147"/>
      <c r="H1149" s="135"/>
      <c r="I1149" s="306"/>
      <c r="J1149" s="306"/>
      <c r="K1149" s="306"/>
      <c r="L1149" s="306"/>
      <c r="M1149" s="306"/>
      <c r="N1149" s="306"/>
      <c r="O1149" s="306"/>
      <c r="P1149" s="306"/>
      <c r="Q1149" s="306"/>
      <c r="R1149" s="306"/>
      <c r="S1149" s="306"/>
      <c r="T1149" s="306"/>
      <c r="U1149" s="307"/>
      <c r="V1149" s="307"/>
      <c r="W1149" s="307"/>
      <c r="X1149" s="307"/>
      <c r="Y1149" s="307"/>
      <c r="Z1149" s="307"/>
      <c r="AA1149" s="307"/>
      <c r="AB1149" s="307"/>
      <c r="AC1149" s="307"/>
      <c r="AD1149" s="307"/>
      <c r="AE1149" s="307"/>
      <c r="AF1149" s="307"/>
      <c r="AG1149" s="307"/>
      <c r="AH1149" s="307"/>
      <c r="AI1149" s="307"/>
      <c r="AJ1149" s="307"/>
      <c r="AK1149" s="307"/>
      <c r="AL1149" s="307"/>
      <c r="AM1149" s="307"/>
      <c r="AN1149" s="307"/>
      <c r="AO1149" s="307"/>
      <c r="AP1149" s="307"/>
      <c r="AQ1149" s="307"/>
      <c r="AR1149" s="307"/>
      <c r="AS1149" s="307"/>
      <c r="AT1149" s="307"/>
      <c r="AU1149" s="307"/>
      <c r="AV1149" s="307"/>
      <c r="AW1149" s="307"/>
      <c r="AX1149" s="307"/>
      <c r="AY1149" s="307"/>
      <c r="AZ1149" s="307"/>
      <c r="BA1149" s="307"/>
      <c r="BB1149" s="307"/>
      <c r="BC1149" s="307"/>
      <c r="BD1149" s="307"/>
      <c r="BE1149" s="307"/>
      <c r="BF1149" s="307"/>
      <c r="BG1149" s="307"/>
      <c r="BH1149" s="307"/>
      <c r="BI1149" s="307"/>
      <c r="BJ1149" s="307"/>
      <c r="BK1149" s="307"/>
      <c r="BL1149" s="307"/>
      <c r="BM1149" s="307"/>
      <c r="BN1149" s="307"/>
      <c r="BO1149" s="307"/>
      <c r="BP1149" s="307"/>
      <c r="BQ1149" s="307"/>
      <c r="BR1149" s="307"/>
      <c r="BS1149" s="307"/>
      <c r="BT1149" s="307"/>
      <c r="BU1149" s="307"/>
      <c r="BV1149" s="307"/>
      <c r="BW1149" s="307"/>
      <c r="BX1149" s="307"/>
      <c r="BY1149" s="307"/>
      <c r="BZ1149" s="307"/>
      <c r="CA1149" s="307"/>
      <c r="CB1149" s="307"/>
      <c r="CC1149" s="307"/>
      <c r="CD1149" s="307"/>
      <c r="CE1149" s="307"/>
      <c r="CF1149" s="307"/>
      <c r="CG1149" s="307"/>
      <c r="CH1149" s="307"/>
      <c r="CI1149" s="307"/>
      <c r="CJ1149" s="307"/>
      <c r="CK1149" s="307"/>
      <c r="CL1149" s="307"/>
      <c r="CM1149" s="307"/>
      <c r="CN1149" s="307"/>
      <c r="CO1149" s="307"/>
      <c r="CP1149" s="307"/>
      <c r="CQ1149" s="307"/>
      <c r="CR1149" s="307"/>
      <c r="CS1149" s="307"/>
      <c r="CT1149" s="307"/>
      <c r="CU1149" s="307"/>
      <c r="CV1149" s="307"/>
      <c r="CW1149" s="307"/>
      <c r="CX1149" s="307"/>
      <c r="CY1149" s="307"/>
      <c r="CZ1149" s="307"/>
      <c r="DA1149" s="307"/>
      <c r="DB1149" s="307"/>
      <c r="DC1149" s="307"/>
      <c r="DD1149" s="307"/>
      <c r="DE1149" s="307"/>
      <c r="DF1149" s="307"/>
      <c r="DG1149" s="307"/>
      <c r="DH1149" s="307"/>
      <c r="DI1149" s="307"/>
      <c r="DJ1149" s="307"/>
      <c r="DK1149" s="307"/>
      <c r="DL1149" s="307"/>
      <c r="DM1149" s="307"/>
      <c r="DN1149" s="307"/>
      <c r="DO1149" s="307"/>
      <c r="DP1149" s="307"/>
      <c r="DQ1149" s="307"/>
      <c r="DR1149" s="307"/>
      <c r="DS1149" s="307"/>
      <c r="DT1149" s="307"/>
      <c r="DU1149" s="307"/>
      <c r="DV1149" s="307"/>
      <c r="DW1149" s="307"/>
      <c r="DX1149" s="307"/>
      <c r="DY1149" s="307"/>
      <c r="DZ1149" s="307"/>
      <c r="EA1149" s="307"/>
      <c r="EB1149" s="307"/>
      <c r="EC1149" s="307"/>
      <c r="ED1149" s="307"/>
      <c r="EE1149" s="307"/>
      <c r="EF1149" s="307"/>
      <c r="EG1149" s="307"/>
      <c r="EH1149" s="307"/>
      <c r="EI1149" s="307"/>
      <c r="EJ1149" s="307"/>
      <c r="EK1149" s="307"/>
    </row>
    <row r="1151" spans="1:141" s="306" customFormat="1" ht="24" customHeight="1" x14ac:dyDescent="0.2">
      <c r="A1151" s="135"/>
      <c r="B1151" s="135"/>
      <c r="C1151" s="135"/>
      <c r="D1151" s="135"/>
      <c r="E1151" s="135"/>
      <c r="F1151" s="147"/>
      <c r="G1151" s="147"/>
      <c r="H1151" s="135"/>
    </row>
    <row r="1152" spans="1:141" s="306" customFormat="1" ht="24" customHeight="1" x14ac:dyDescent="0.2">
      <c r="A1152" s="135"/>
      <c r="B1152" s="135"/>
      <c r="C1152" s="135"/>
      <c r="D1152" s="135"/>
      <c r="E1152" s="135"/>
      <c r="F1152" s="147"/>
      <c r="G1152" s="147"/>
      <c r="H1152" s="135"/>
    </row>
    <row r="1153" spans="1:8" s="306" customFormat="1" ht="24" customHeight="1" x14ac:dyDescent="0.2">
      <c r="A1153" s="135"/>
      <c r="B1153" s="135"/>
      <c r="C1153" s="135"/>
      <c r="D1153" s="135"/>
      <c r="E1153" s="135"/>
      <c r="F1153" s="147"/>
      <c r="G1153" s="147"/>
      <c r="H1153" s="135"/>
    </row>
    <row r="1154" spans="1:8" s="306" customFormat="1" ht="24" customHeight="1" x14ac:dyDescent="0.2">
      <c r="A1154" s="135"/>
      <c r="B1154" s="135"/>
      <c r="C1154" s="135"/>
      <c r="D1154" s="135"/>
      <c r="E1154" s="135"/>
      <c r="F1154" s="147"/>
      <c r="G1154" s="147"/>
      <c r="H1154" s="135"/>
    </row>
    <row r="1155" spans="1:8" s="306" customFormat="1" ht="24" customHeight="1" x14ac:dyDescent="0.2">
      <c r="A1155" s="135"/>
      <c r="B1155" s="135"/>
      <c r="C1155" s="135"/>
      <c r="D1155" s="135"/>
      <c r="E1155" s="135"/>
      <c r="F1155" s="147"/>
      <c r="G1155" s="147"/>
      <c r="H1155" s="135"/>
    </row>
    <row r="1156" spans="1:8" s="306" customFormat="1" ht="24" customHeight="1" x14ac:dyDescent="0.2">
      <c r="A1156" s="135"/>
      <c r="B1156" s="135"/>
      <c r="C1156" s="135"/>
      <c r="D1156" s="135"/>
      <c r="E1156" s="135"/>
      <c r="F1156" s="147"/>
      <c r="G1156" s="147"/>
      <c r="H1156" s="135"/>
    </row>
    <row r="1157" spans="1:8" s="306" customFormat="1" ht="24" customHeight="1" x14ac:dyDescent="0.2">
      <c r="A1157" s="135"/>
      <c r="B1157" s="135"/>
      <c r="C1157" s="135"/>
      <c r="D1157" s="135"/>
      <c r="E1157" s="135"/>
      <c r="F1157" s="147"/>
      <c r="G1157" s="147"/>
      <c r="H1157" s="135"/>
    </row>
    <row r="1158" spans="1:8" s="306" customFormat="1" ht="24" customHeight="1" x14ac:dyDescent="0.2">
      <c r="A1158" s="135"/>
      <c r="B1158" s="135"/>
      <c r="C1158" s="135"/>
      <c r="D1158" s="135"/>
      <c r="E1158" s="135"/>
      <c r="F1158" s="147"/>
      <c r="G1158" s="147"/>
      <c r="H1158" s="135"/>
    </row>
    <row r="1159" spans="1:8" s="306" customFormat="1" ht="24" customHeight="1" x14ac:dyDescent="0.2">
      <c r="A1159" s="135"/>
      <c r="B1159" s="135"/>
      <c r="C1159" s="135"/>
      <c r="D1159" s="135"/>
      <c r="E1159" s="135"/>
      <c r="F1159" s="147"/>
      <c r="G1159" s="147"/>
      <c r="H1159" s="135"/>
    </row>
    <row r="1160" spans="1:8" s="306" customFormat="1" ht="24" customHeight="1" x14ac:dyDescent="0.2">
      <c r="A1160" s="135"/>
      <c r="B1160" s="135"/>
      <c r="C1160" s="135"/>
      <c r="D1160" s="135"/>
      <c r="E1160" s="135"/>
      <c r="F1160" s="147"/>
      <c r="G1160" s="147"/>
      <c r="H1160" s="135"/>
    </row>
    <row r="1161" spans="1:8" s="306" customFormat="1" ht="24" customHeight="1" x14ac:dyDescent="0.2">
      <c r="A1161" s="135"/>
      <c r="B1161" s="135"/>
      <c r="C1161" s="135"/>
      <c r="D1161" s="135"/>
      <c r="E1161" s="135"/>
      <c r="F1161" s="147"/>
      <c r="G1161" s="147"/>
      <c r="H1161" s="135"/>
    </row>
    <row r="1162" spans="1:8" s="306" customFormat="1" ht="24" customHeight="1" x14ac:dyDescent="0.2">
      <c r="A1162" s="135"/>
      <c r="B1162" s="135"/>
      <c r="C1162" s="135"/>
      <c r="D1162" s="135"/>
      <c r="E1162" s="135"/>
      <c r="F1162" s="147"/>
      <c r="G1162" s="147"/>
      <c r="H1162" s="135"/>
    </row>
    <row r="1163" spans="1:8" s="306" customFormat="1" ht="24" customHeight="1" x14ac:dyDescent="0.2">
      <c r="A1163" s="135"/>
      <c r="B1163" s="135"/>
      <c r="C1163" s="135"/>
      <c r="D1163" s="135"/>
      <c r="E1163" s="135"/>
      <c r="F1163" s="147"/>
      <c r="G1163" s="147"/>
      <c r="H1163" s="135"/>
    </row>
    <row r="1164" spans="1:8" s="306" customFormat="1" ht="24" customHeight="1" x14ac:dyDescent="0.2">
      <c r="A1164" s="135"/>
      <c r="B1164" s="135"/>
      <c r="C1164" s="135"/>
      <c r="D1164" s="135"/>
      <c r="E1164" s="135"/>
      <c r="F1164" s="147"/>
      <c r="G1164" s="147"/>
      <c r="H1164" s="135"/>
    </row>
    <row r="1167" spans="1:8" s="306" customFormat="1" ht="24" customHeight="1" x14ac:dyDescent="0.2">
      <c r="A1167" s="135"/>
      <c r="B1167" s="135"/>
      <c r="C1167" s="135"/>
      <c r="D1167" s="135"/>
      <c r="E1167" s="135"/>
      <c r="F1167" s="147"/>
      <c r="G1167" s="147"/>
      <c r="H1167" s="135"/>
    </row>
    <row r="1168" spans="1:8" s="306" customFormat="1" ht="24" customHeight="1" x14ac:dyDescent="0.2">
      <c r="A1168" s="135"/>
      <c r="B1168" s="135"/>
      <c r="C1168" s="135"/>
      <c r="D1168" s="135"/>
      <c r="E1168" s="135"/>
      <c r="F1168" s="147"/>
      <c r="G1168" s="147"/>
      <c r="H1168" s="135"/>
    </row>
    <row r="1169" spans="1:8" s="306" customFormat="1" ht="24" customHeight="1" x14ac:dyDescent="0.2">
      <c r="A1169" s="135"/>
      <c r="B1169" s="135"/>
      <c r="C1169" s="135"/>
      <c r="D1169" s="135"/>
      <c r="E1169" s="135"/>
      <c r="F1169" s="147"/>
      <c r="G1169" s="147"/>
      <c r="H1169" s="135"/>
    </row>
    <row r="1170" spans="1:8" s="306" customFormat="1" ht="24" customHeight="1" x14ac:dyDescent="0.2">
      <c r="A1170" s="135"/>
      <c r="B1170" s="135"/>
      <c r="C1170" s="135"/>
      <c r="D1170" s="135"/>
      <c r="E1170" s="135"/>
      <c r="F1170" s="147"/>
      <c r="G1170" s="147"/>
      <c r="H1170" s="135"/>
    </row>
    <row r="1171" spans="1:8" s="306" customFormat="1" ht="24" customHeight="1" x14ac:dyDescent="0.2">
      <c r="A1171" s="135"/>
      <c r="B1171" s="135"/>
      <c r="C1171" s="135"/>
      <c r="D1171" s="135"/>
      <c r="E1171" s="135"/>
      <c r="F1171" s="147"/>
      <c r="G1171" s="147"/>
      <c r="H1171" s="135"/>
    </row>
    <row r="1172" spans="1:8" s="306" customFormat="1" ht="24" customHeight="1" x14ac:dyDescent="0.2">
      <c r="A1172" s="135"/>
      <c r="B1172" s="135"/>
      <c r="C1172" s="135"/>
      <c r="D1172" s="135"/>
      <c r="E1172" s="135"/>
      <c r="F1172" s="147"/>
      <c r="G1172" s="147"/>
      <c r="H1172" s="135"/>
    </row>
    <row r="1173" spans="1:8" s="306" customFormat="1" ht="24" customHeight="1" x14ac:dyDescent="0.2">
      <c r="A1173" s="135"/>
      <c r="B1173" s="135"/>
      <c r="C1173" s="135"/>
      <c r="D1173" s="135"/>
      <c r="E1173" s="135"/>
      <c r="F1173" s="147"/>
      <c r="G1173" s="147"/>
      <c r="H1173" s="135"/>
    </row>
    <row r="1174" spans="1:8" s="306" customFormat="1" ht="24" customHeight="1" x14ac:dyDescent="0.2">
      <c r="A1174" s="135"/>
      <c r="B1174" s="135"/>
      <c r="C1174" s="135"/>
      <c r="D1174" s="135"/>
      <c r="E1174" s="135"/>
      <c r="F1174" s="147"/>
      <c r="G1174" s="147"/>
      <c r="H1174" s="135"/>
    </row>
    <row r="1177" spans="1:8" s="306" customFormat="1" ht="24" customHeight="1" x14ac:dyDescent="0.2">
      <c r="A1177" s="135"/>
      <c r="B1177" s="135"/>
      <c r="C1177" s="135"/>
      <c r="D1177" s="135"/>
      <c r="E1177" s="135"/>
      <c r="F1177" s="147"/>
      <c r="G1177" s="147"/>
      <c r="H1177" s="135"/>
    </row>
    <row r="1178" spans="1:8" s="306" customFormat="1" ht="24" customHeight="1" x14ac:dyDescent="0.2">
      <c r="A1178" s="135"/>
      <c r="B1178" s="135"/>
      <c r="C1178" s="135"/>
      <c r="D1178" s="135"/>
      <c r="E1178" s="135"/>
      <c r="F1178" s="147"/>
      <c r="G1178" s="147"/>
      <c r="H1178" s="135"/>
    </row>
    <row r="1179" spans="1:8" s="306" customFormat="1" ht="24" customHeight="1" x14ac:dyDescent="0.2">
      <c r="A1179" s="135"/>
      <c r="B1179" s="135"/>
      <c r="C1179" s="135"/>
      <c r="D1179" s="135"/>
      <c r="E1179" s="135"/>
      <c r="F1179" s="147"/>
      <c r="G1179" s="147"/>
      <c r="H1179" s="135"/>
    </row>
    <row r="1180" spans="1:8" s="306" customFormat="1" ht="24" customHeight="1" x14ac:dyDescent="0.2">
      <c r="A1180" s="135"/>
      <c r="B1180" s="135"/>
      <c r="C1180" s="135"/>
      <c r="D1180" s="135"/>
      <c r="E1180" s="135"/>
      <c r="F1180" s="147"/>
      <c r="G1180" s="147"/>
      <c r="H1180" s="135"/>
    </row>
    <row r="1181" spans="1:8" s="306" customFormat="1" ht="24" customHeight="1" x14ac:dyDescent="0.2">
      <c r="A1181" s="135"/>
      <c r="B1181" s="135"/>
      <c r="C1181" s="135"/>
      <c r="D1181" s="135"/>
      <c r="E1181" s="135"/>
      <c r="F1181" s="147"/>
      <c r="G1181" s="147"/>
      <c r="H1181" s="135"/>
    </row>
    <row r="1182" spans="1:8" s="306" customFormat="1" ht="24" customHeight="1" x14ac:dyDescent="0.2">
      <c r="A1182" s="135"/>
      <c r="B1182" s="135"/>
      <c r="C1182" s="135"/>
      <c r="D1182" s="135"/>
      <c r="E1182" s="135"/>
      <c r="F1182" s="147"/>
      <c r="G1182" s="147"/>
      <c r="H1182" s="135"/>
    </row>
    <row r="1183" spans="1:8" s="306" customFormat="1" ht="24" customHeight="1" x14ac:dyDescent="0.2">
      <c r="A1183" s="135"/>
      <c r="B1183" s="135"/>
      <c r="C1183" s="135"/>
      <c r="D1183" s="135"/>
      <c r="E1183" s="135"/>
      <c r="F1183" s="147"/>
      <c r="G1183" s="147"/>
      <c r="H1183" s="135"/>
    </row>
    <row r="1184" spans="1:8" s="306" customFormat="1" ht="24" customHeight="1" x14ac:dyDescent="0.2">
      <c r="A1184" s="135"/>
      <c r="B1184" s="135"/>
      <c r="C1184" s="135"/>
      <c r="D1184" s="135"/>
      <c r="E1184" s="135"/>
      <c r="F1184" s="147"/>
      <c r="G1184" s="147"/>
      <c r="H1184" s="135"/>
    </row>
    <row r="1185" spans="1:141" s="306" customFormat="1" ht="24" customHeight="1" x14ac:dyDescent="0.2">
      <c r="A1185" s="135"/>
      <c r="B1185" s="135"/>
      <c r="C1185" s="135"/>
      <c r="D1185" s="135"/>
      <c r="E1185" s="135"/>
      <c r="F1185" s="147"/>
      <c r="G1185" s="147"/>
      <c r="H1185" s="135"/>
    </row>
    <row r="1199" spans="1:141" s="145" customFormat="1" ht="24" customHeight="1" x14ac:dyDescent="0.2">
      <c r="A1199" s="135"/>
      <c r="B1199" s="135"/>
      <c r="C1199" s="135"/>
      <c r="D1199" s="135"/>
      <c r="E1199" s="135"/>
      <c r="F1199" s="147"/>
      <c r="G1199" s="147"/>
      <c r="H1199" s="135"/>
      <c r="I1199" s="306"/>
      <c r="J1199" s="306"/>
      <c r="K1199" s="306"/>
      <c r="L1199" s="306"/>
      <c r="M1199" s="306"/>
      <c r="N1199" s="306"/>
      <c r="O1199" s="306"/>
      <c r="P1199" s="306"/>
      <c r="Q1199" s="306"/>
      <c r="R1199" s="306"/>
      <c r="S1199" s="306"/>
      <c r="T1199" s="306"/>
      <c r="U1199" s="307"/>
      <c r="V1199" s="307"/>
      <c r="W1199" s="307"/>
      <c r="X1199" s="307"/>
      <c r="Y1199" s="307"/>
      <c r="Z1199" s="307"/>
      <c r="AA1199" s="307"/>
      <c r="AB1199" s="307"/>
      <c r="AC1199" s="307"/>
      <c r="AD1199" s="307"/>
      <c r="AE1199" s="307"/>
      <c r="AF1199" s="307"/>
      <c r="AG1199" s="307"/>
      <c r="AH1199" s="307"/>
      <c r="AI1199" s="307"/>
      <c r="AJ1199" s="307"/>
      <c r="AK1199" s="307"/>
      <c r="AL1199" s="307"/>
      <c r="AM1199" s="307"/>
      <c r="AN1199" s="307"/>
      <c r="AO1199" s="307"/>
      <c r="AP1199" s="307"/>
      <c r="AQ1199" s="307"/>
      <c r="AR1199" s="307"/>
      <c r="AS1199" s="307"/>
      <c r="AT1199" s="307"/>
      <c r="AU1199" s="307"/>
      <c r="AV1199" s="307"/>
      <c r="AW1199" s="307"/>
      <c r="AX1199" s="307"/>
      <c r="AY1199" s="307"/>
      <c r="AZ1199" s="307"/>
      <c r="BA1199" s="307"/>
      <c r="BB1199" s="307"/>
      <c r="BC1199" s="307"/>
      <c r="BD1199" s="307"/>
      <c r="BE1199" s="307"/>
      <c r="BF1199" s="307"/>
      <c r="BG1199" s="307"/>
      <c r="BH1199" s="307"/>
      <c r="BI1199" s="307"/>
      <c r="BJ1199" s="307"/>
      <c r="BK1199" s="307"/>
      <c r="BL1199" s="307"/>
      <c r="BM1199" s="307"/>
      <c r="BN1199" s="307"/>
      <c r="BO1199" s="307"/>
      <c r="BP1199" s="307"/>
      <c r="BQ1199" s="307"/>
      <c r="BR1199" s="307"/>
      <c r="BS1199" s="307"/>
      <c r="BT1199" s="307"/>
      <c r="BU1199" s="307"/>
      <c r="BV1199" s="307"/>
      <c r="BW1199" s="307"/>
      <c r="BX1199" s="307"/>
      <c r="BY1199" s="307"/>
      <c r="BZ1199" s="307"/>
      <c r="CA1199" s="307"/>
      <c r="CB1199" s="307"/>
      <c r="CC1199" s="307"/>
      <c r="CD1199" s="307"/>
      <c r="CE1199" s="307"/>
      <c r="CF1199" s="307"/>
      <c r="CG1199" s="307"/>
      <c r="CH1199" s="307"/>
      <c r="CI1199" s="307"/>
      <c r="CJ1199" s="307"/>
      <c r="CK1199" s="307"/>
      <c r="CL1199" s="307"/>
      <c r="CM1199" s="307"/>
      <c r="CN1199" s="307"/>
      <c r="CO1199" s="307"/>
      <c r="CP1199" s="307"/>
      <c r="CQ1199" s="307"/>
      <c r="CR1199" s="307"/>
      <c r="CS1199" s="307"/>
      <c r="CT1199" s="307"/>
      <c r="CU1199" s="307"/>
      <c r="CV1199" s="307"/>
      <c r="CW1199" s="307"/>
      <c r="CX1199" s="307"/>
      <c r="CY1199" s="307"/>
      <c r="CZ1199" s="307"/>
      <c r="DA1199" s="307"/>
      <c r="DB1199" s="307"/>
      <c r="DC1199" s="307"/>
      <c r="DD1199" s="307"/>
      <c r="DE1199" s="307"/>
      <c r="DF1199" s="307"/>
      <c r="DG1199" s="307"/>
      <c r="DH1199" s="307"/>
      <c r="DI1199" s="307"/>
      <c r="DJ1199" s="307"/>
      <c r="DK1199" s="307"/>
      <c r="DL1199" s="307"/>
      <c r="DM1199" s="307"/>
      <c r="DN1199" s="307"/>
      <c r="DO1199" s="307"/>
      <c r="DP1199" s="307"/>
      <c r="DQ1199" s="307"/>
      <c r="DR1199" s="307"/>
      <c r="DS1199" s="307"/>
      <c r="DT1199" s="307"/>
      <c r="DU1199" s="307"/>
      <c r="DV1199" s="307"/>
      <c r="DW1199" s="307"/>
      <c r="DX1199" s="307"/>
      <c r="DY1199" s="307"/>
      <c r="DZ1199" s="307"/>
      <c r="EA1199" s="307"/>
      <c r="EB1199" s="307"/>
      <c r="EC1199" s="307"/>
      <c r="ED1199" s="307"/>
      <c r="EE1199" s="307"/>
      <c r="EF1199" s="307"/>
      <c r="EG1199" s="307"/>
      <c r="EH1199" s="307"/>
      <c r="EI1199" s="307"/>
      <c r="EJ1199" s="307"/>
      <c r="EK1199" s="307"/>
    </row>
    <row r="1201" spans="1:8" s="306" customFormat="1" ht="24" customHeight="1" x14ac:dyDescent="0.2">
      <c r="A1201" s="135"/>
      <c r="B1201" s="135"/>
      <c r="C1201" s="135"/>
      <c r="D1201" s="135"/>
      <c r="E1201" s="135"/>
      <c r="F1201" s="147"/>
      <c r="G1201" s="147"/>
      <c r="H1201" s="135"/>
    </row>
    <row r="1202" spans="1:8" s="306" customFormat="1" ht="24" customHeight="1" x14ac:dyDescent="0.2">
      <c r="A1202" s="135"/>
      <c r="B1202" s="135"/>
      <c r="C1202" s="135"/>
      <c r="D1202" s="135"/>
      <c r="E1202" s="135"/>
      <c r="F1202" s="147"/>
      <c r="G1202" s="147"/>
      <c r="H1202" s="135"/>
    </row>
    <row r="1203" spans="1:8" s="306" customFormat="1" ht="24" customHeight="1" x14ac:dyDescent="0.2">
      <c r="A1203" s="135"/>
      <c r="B1203" s="135"/>
      <c r="C1203" s="135"/>
      <c r="D1203" s="135"/>
      <c r="E1203" s="135"/>
      <c r="F1203" s="147"/>
      <c r="G1203" s="147"/>
      <c r="H1203" s="135"/>
    </row>
    <row r="1204" spans="1:8" s="306" customFormat="1" ht="24" customHeight="1" x14ac:dyDescent="0.2">
      <c r="A1204" s="135"/>
      <c r="B1204" s="135"/>
      <c r="C1204" s="135"/>
      <c r="D1204" s="135"/>
      <c r="E1204" s="135"/>
      <c r="F1204" s="147"/>
      <c r="G1204" s="147"/>
      <c r="H1204" s="135"/>
    </row>
    <row r="1205" spans="1:8" s="306" customFormat="1" ht="24" customHeight="1" x14ac:dyDescent="0.2">
      <c r="A1205" s="135"/>
      <c r="B1205" s="135"/>
      <c r="C1205" s="135"/>
      <c r="D1205" s="135"/>
      <c r="E1205" s="135"/>
      <c r="F1205" s="147"/>
      <c r="G1205" s="147"/>
      <c r="H1205" s="135"/>
    </row>
    <row r="1206" spans="1:8" s="306" customFormat="1" ht="24" customHeight="1" x14ac:dyDescent="0.2">
      <c r="A1206" s="135"/>
      <c r="B1206" s="135"/>
      <c r="C1206" s="135"/>
      <c r="D1206" s="135"/>
      <c r="E1206" s="135"/>
      <c r="F1206" s="147"/>
      <c r="G1206" s="147"/>
      <c r="H1206" s="135"/>
    </row>
    <row r="1207" spans="1:8" s="306" customFormat="1" ht="24" customHeight="1" x14ac:dyDescent="0.2">
      <c r="A1207" s="135"/>
      <c r="B1207" s="135"/>
      <c r="C1207" s="135"/>
      <c r="D1207" s="135"/>
      <c r="E1207" s="135"/>
      <c r="F1207" s="147"/>
      <c r="G1207" s="147"/>
      <c r="H1207" s="135"/>
    </row>
    <row r="1208" spans="1:8" s="306" customFormat="1" ht="24" customHeight="1" x14ac:dyDescent="0.2">
      <c r="A1208" s="135"/>
      <c r="B1208" s="135"/>
      <c r="C1208" s="135"/>
      <c r="D1208" s="135"/>
      <c r="E1208" s="135"/>
      <c r="F1208" s="147"/>
      <c r="G1208" s="147"/>
      <c r="H1208" s="135"/>
    </row>
    <row r="1209" spans="1:8" s="306" customFormat="1" ht="24" customHeight="1" x14ac:dyDescent="0.2">
      <c r="A1209" s="135"/>
      <c r="B1209" s="135"/>
      <c r="C1209" s="135"/>
      <c r="D1209" s="135"/>
      <c r="E1209" s="135"/>
      <c r="F1209" s="147"/>
      <c r="G1209" s="147"/>
      <c r="H1209" s="135"/>
    </row>
    <row r="1210" spans="1:8" s="306" customFormat="1" ht="24" customHeight="1" x14ac:dyDescent="0.2">
      <c r="A1210" s="135"/>
      <c r="B1210" s="135"/>
      <c r="C1210" s="135"/>
      <c r="D1210" s="135"/>
      <c r="E1210" s="135"/>
      <c r="F1210" s="147"/>
      <c r="G1210" s="147"/>
      <c r="H1210" s="135"/>
    </row>
    <row r="1211" spans="1:8" s="306" customFormat="1" ht="24" customHeight="1" x14ac:dyDescent="0.2">
      <c r="A1211" s="135"/>
      <c r="B1211" s="135"/>
      <c r="C1211" s="135"/>
      <c r="D1211" s="135"/>
      <c r="E1211" s="135"/>
      <c r="F1211" s="147"/>
      <c r="G1211" s="147"/>
      <c r="H1211" s="135"/>
    </row>
    <row r="1212" spans="1:8" s="306" customFormat="1" ht="24" customHeight="1" x14ac:dyDescent="0.2">
      <c r="A1212" s="135"/>
      <c r="B1212" s="135"/>
      <c r="C1212" s="135"/>
      <c r="D1212" s="135"/>
      <c r="E1212" s="135"/>
      <c r="F1212" s="147"/>
      <c r="G1212" s="147"/>
      <c r="H1212" s="135"/>
    </row>
    <row r="1213" spans="1:8" s="306" customFormat="1" ht="24" customHeight="1" x14ac:dyDescent="0.2">
      <c r="A1213" s="135"/>
      <c r="B1213" s="135"/>
      <c r="C1213" s="135"/>
      <c r="D1213" s="135"/>
      <c r="E1213" s="135"/>
      <c r="F1213" s="147"/>
      <c r="G1213" s="147"/>
      <c r="H1213" s="135"/>
    </row>
    <row r="1214" spans="1:8" s="306" customFormat="1" ht="24" customHeight="1" x14ac:dyDescent="0.2">
      <c r="A1214" s="135"/>
      <c r="B1214" s="135"/>
      <c r="C1214" s="135"/>
      <c r="D1214" s="135"/>
      <c r="E1214" s="135"/>
      <c r="F1214" s="147"/>
      <c r="G1214" s="147"/>
      <c r="H1214" s="135"/>
    </row>
    <row r="1217" spans="1:8" s="306" customFormat="1" ht="24" customHeight="1" x14ac:dyDescent="0.2">
      <c r="A1217" s="135"/>
      <c r="B1217" s="135"/>
      <c r="C1217" s="135"/>
      <c r="D1217" s="135"/>
      <c r="E1217" s="135"/>
      <c r="F1217" s="147"/>
      <c r="G1217" s="147"/>
      <c r="H1217" s="135"/>
    </row>
    <row r="1218" spans="1:8" s="306" customFormat="1" ht="24" customHeight="1" x14ac:dyDescent="0.2">
      <c r="A1218" s="135"/>
      <c r="B1218" s="135"/>
      <c r="C1218" s="135"/>
      <c r="D1218" s="135"/>
      <c r="E1218" s="135"/>
      <c r="F1218" s="147"/>
      <c r="G1218" s="147"/>
      <c r="H1218" s="135"/>
    </row>
    <row r="1219" spans="1:8" s="306" customFormat="1" ht="24" customHeight="1" x14ac:dyDescent="0.2">
      <c r="A1219" s="135"/>
      <c r="B1219" s="135"/>
      <c r="C1219" s="135"/>
      <c r="D1219" s="135"/>
      <c r="E1219" s="135"/>
      <c r="F1219" s="147"/>
      <c r="G1219" s="147"/>
      <c r="H1219" s="135"/>
    </row>
    <row r="1220" spans="1:8" s="306" customFormat="1" ht="24" customHeight="1" x14ac:dyDescent="0.2">
      <c r="A1220" s="135"/>
      <c r="B1220" s="135"/>
      <c r="C1220" s="135"/>
      <c r="D1220" s="135"/>
      <c r="E1220" s="135"/>
      <c r="F1220" s="147"/>
      <c r="G1220" s="147"/>
      <c r="H1220" s="135"/>
    </row>
    <row r="1221" spans="1:8" s="306" customFormat="1" ht="24" customHeight="1" x14ac:dyDescent="0.2">
      <c r="A1221" s="135"/>
      <c r="B1221" s="135"/>
      <c r="C1221" s="135"/>
      <c r="D1221" s="135"/>
      <c r="E1221" s="135"/>
      <c r="F1221" s="147"/>
      <c r="G1221" s="147"/>
      <c r="H1221" s="135"/>
    </row>
    <row r="1222" spans="1:8" s="306" customFormat="1" ht="24" customHeight="1" x14ac:dyDescent="0.2">
      <c r="A1222" s="135"/>
      <c r="B1222" s="135"/>
      <c r="C1222" s="135"/>
      <c r="D1222" s="135"/>
      <c r="E1222" s="135"/>
      <c r="F1222" s="147"/>
      <c r="G1222" s="147"/>
      <c r="H1222" s="135"/>
    </row>
    <row r="1223" spans="1:8" s="306" customFormat="1" ht="24" customHeight="1" x14ac:dyDescent="0.2">
      <c r="A1223" s="135"/>
      <c r="B1223" s="135"/>
      <c r="C1223" s="135"/>
      <c r="D1223" s="135"/>
      <c r="E1223" s="135"/>
      <c r="F1223" s="147"/>
      <c r="G1223" s="147"/>
      <c r="H1223" s="135"/>
    </row>
    <row r="1224" spans="1:8" s="306" customFormat="1" ht="24" customHeight="1" x14ac:dyDescent="0.2">
      <c r="A1224" s="135"/>
      <c r="B1224" s="135"/>
      <c r="C1224" s="135"/>
      <c r="D1224" s="135"/>
      <c r="E1224" s="135"/>
      <c r="F1224" s="147"/>
      <c r="G1224" s="147"/>
      <c r="H1224" s="135"/>
    </row>
    <row r="1227" spans="1:8" s="306" customFormat="1" ht="24" customHeight="1" x14ac:dyDescent="0.2">
      <c r="A1227" s="135"/>
      <c r="B1227" s="135"/>
      <c r="C1227" s="135"/>
      <c r="D1227" s="135"/>
      <c r="E1227" s="135"/>
      <c r="F1227" s="147"/>
      <c r="G1227" s="147"/>
      <c r="H1227" s="135"/>
    </row>
    <row r="1228" spans="1:8" s="306" customFormat="1" ht="24" customHeight="1" x14ac:dyDescent="0.2">
      <c r="A1228" s="135"/>
      <c r="B1228" s="135"/>
      <c r="C1228" s="135"/>
      <c r="D1228" s="135"/>
      <c r="E1228" s="135"/>
      <c r="F1228" s="147"/>
      <c r="G1228" s="147"/>
      <c r="H1228" s="135"/>
    </row>
    <row r="1229" spans="1:8" s="306" customFormat="1" ht="24" customHeight="1" x14ac:dyDescent="0.2">
      <c r="A1229" s="135"/>
      <c r="B1229" s="135"/>
      <c r="C1229" s="135"/>
      <c r="D1229" s="135"/>
      <c r="E1229" s="135"/>
      <c r="F1229" s="147"/>
      <c r="G1229" s="147"/>
      <c r="H1229" s="135"/>
    </row>
    <row r="1230" spans="1:8" s="306" customFormat="1" ht="24" customHeight="1" x14ac:dyDescent="0.2">
      <c r="A1230" s="135"/>
      <c r="B1230" s="135"/>
      <c r="C1230" s="135"/>
      <c r="D1230" s="135"/>
      <c r="E1230" s="135"/>
      <c r="F1230" s="147"/>
      <c r="G1230" s="147"/>
      <c r="H1230" s="135"/>
    </row>
    <row r="1231" spans="1:8" s="306" customFormat="1" ht="24" customHeight="1" x14ac:dyDescent="0.2">
      <c r="A1231" s="135"/>
      <c r="B1231" s="135"/>
      <c r="C1231" s="135"/>
      <c r="D1231" s="135"/>
      <c r="E1231" s="135"/>
      <c r="F1231" s="147"/>
      <c r="G1231" s="147"/>
      <c r="H1231" s="135"/>
    </row>
    <row r="1232" spans="1:8" s="306" customFormat="1" ht="24" customHeight="1" x14ac:dyDescent="0.2">
      <c r="A1232" s="135"/>
      <c r="B1232" s="135"/>
      <c r="C1232" s="135"/>
      <c r="D1232" s="135"/>
      <c r="E1232" s="135"/>
      <c r="F1232" s="147"/>
      <c r="G1232" s="147"/>
      <c r="H1232" s="135"/>
    </row>
    <row r="1233" spans="1:8" s="306" customFormat="1" ht="24" customHeight="1" x14ac:dyDescent="0.2">
      <c r="A1233" s="135"/>
      <c r="B1233" s="135"/>
      <c r="C1233" s="135"/>
      <c r="D1233" s="135"/>
      <c r="E1233" s="135"/>
      <c r="F1233" s="147"/>
      <c r="G1233" s="147"/>
      <c r="H1233" s="135"/>
    </row>
    <row r="1234" spans="1:8" s="306" customFormat="1" ht="24" customHeight="1" x14ac:dyDescent="0.2">
      <c r="A1234" s="135"/>
      <c r="B1234" s="135"/>
      <c r="C1234" s="135"/>
      <c r="D1234" s="135"/>
      <c r="E1234" s="135"/>
      <c r="F1234" s="147"/>
      <c r="G1234" s="147"/>
      <c r="H1234" s="135"/>
    </row>
    <row r="1235" spans="1:8" s="306" customFormat="1" ht="24" customHeight="1" x14ac:dyDescent="0.2">
      <c r="A1235" s="135"/>
      <c r="B1235" s="135"/>
      <c r="C1235" s="135"/>
      <c r="D1235" s="135"/>
      <c r="E1235" s="135"/>
      <c r="F1235" s="147"/>
      <c r="G1235" s="147"/>
      <c r="H1235" s="135"/>
    </row>
    <row r="1249" spans="1:141" s="145" customFormat="1" ht="24" customHeight="1" x14ac:dyDescent="0.2">
      <c r="A1249" s="135"/>
      <c r="B1249" s="135"/>
      <c r="C1249" s="135"/>
      <c r="D1249" s="135"/>
      <c r="E1249" s="135"/>
      <c r="F1249" s="147"/>
      <c r="G1249" s="147"/>
      <c r="H1249" s="135"/>
      <c r="I1249" s="306"/>
      <c r="J1249" s="306"/>
      <c r="K1249" s="306"/>
      <c r="L1249" s="306"/>
      <c r="M1249" s="306"/>
      <c r="N1249" s="306"/>
      <c r="O1249" s="306"/>
      <c r="P1249" s="306"/>
      <c r="Q1249" s="306"/>
      <c r="R1249" s="306"/>
      <c r="S1249" s="306"/>
      <c r="T1249" s="306"/>
      <c r="U1249" s="307"/>
      <c r="V1249" s="307"/>
      <c r="W1249" s="307"/>
      <c r="X1249" s="307"/>
      <c r="Y1249" s="307"/>
      <c r="Z1249" s="307"/>
      <c r="AA1249" s="307"/>
      <c r="AB1249" s="307"/>
      <c r="AC1249" s="307"/>
      <c r="AD1249" s="307"/>
      <c r="AE1249" s="307"/>
      <c r="AF1249" s="307"/>
      <c r="AG1249" s="307"/>
      <c r="AH1249" s="307"/>
      <c r="AI1249" s="307"/>
      <c r="AJ1249" s="307"/>
      <c r="AK1249" s="307"/>
      <c r="AL1249" s="307"/>
      <c r="AM1249" s="307"/>
      <c r="AN1249" s="307"/>
      <c r="AO1249" s="307"/>
      <c r="AP1249" s="307"/>
      <c r="AQ1249" s="307"/>
      <c r="AR1249" s="307"/>
      <c r="AS1249" s="307"/>
      <c r="AT1249" s="307"/>
      <c r="AU1249" s="307"/>
      <c r="AV1249" s="307"/>
      <c r="AW1249" s="307"/>
      <c r="AX1249" s="307"/>
      <c r="AY1249" s="307"/>
      <c r="AZ1249" s="307"/>
      <c r="BA1249" s="307"/>
      <c r="BB1249" s="307"/>
      <c r="BC1249" s="307"/>
      <c r="BD1249" s="307"/>
      <c r="BE1249" s="307"/>
      <c r="BF1249" s="307"/>
      <c r="BG1249" s="307"/>
      <c r="BH1249" s="307"/>
      <c r="BI1249" s="307"/>
      <c r="BJ1249" s="307"/>
      <c r="BK1249" s="307"/>
      <c r="BL1249" s="307"/>
      <c r="BM1249" s="307"/>
      <c r="BN1249" s="307"/>
      <c r="BO1249" s="307"/>
      <c r="BP1249" s="307"/>
      <c r="BQ1249" s="307"/>
      <c r="BR1249" s="307"/>
      <c r="BS1249" s="307"/>
      <c r="BT1249" s="307"/>
      <c r="BU1249" s="307"/>
      <c r="BV1249" s="307"/>
      <c r="BW1249" s="307"/>
      <c r="BX1249" s="307"/>
      <c r="BY1249" s="307"/>
      <c r="BZ1249" s="307"/>
      <c r="CA1249" s="307"/>
      <c r="CB1249" s="307"/>
      <c r="CC1249" s="307"/>
      <c r="CD1249" s="307"/>
      <c r="CE1249" s="307"/>
      <c r="CF1249" s="307"/>
      <c r="CG1249" s="307"/>
      <c r="CH1249" s="307"/>
      <c r="CI1249" s="307"/>
      <c r="CJ1249" s="307"/>
      <c r="CK1249" s="307"/>
      <c r="CL1249" s="307"/>
      <c r="CM1249" s="307"/>
      <c r="CN1249" s="307"/>
      <c r="CO1249" s="307"/>
      <c r="CP1249" s="307"/>
      <c r="CQ1249" s="307"/>
      <c r="CR1249" s="307"/>
      <c r="CS1249" s="307"/>
      <c r="CT1249" s="307"/>
      <c r="CU1249" s="307"/>
      <c r="CV1249" s="307"/>
      <c r="CW1249" s="307"/>
      <c r="CX1249" s="307"/>
      <c r="CY1249" s="307"/>
      <c r="CZ1249" s="307"/>
      <c r="DA1249" s="307"/>
      <c r="DB1249" s="307"/>
      <c r="DC1249" s="307"/>
      <c r="DD1249" s="307"/>
      <c r="DE1249" s="307"/>
      <c r="DF1249" s="307"/>
      <c r="DG1249" s="307"/>
      <c r="DH1249" s="307"/>
      <c r="DI1249" s="307"/>
      <c r="DJ1249" s="307"/>
      <c r="DK1249" s="307"/>
      <c r="DL1249" s="307"/>
      <c r="DM1249" s="307"/>
      <c r="DN1249" s="307"/>
      <c r="DO1249" s="307"/>
      <c r="DP1249" s="307"/>
      <c r="DQ1249" s="307"/>
      <c r="DR1249" s="307"/>
      <c r="DS1249" s="307"/>
      <c r="DT1249" s="307"/>
      <c r="DU1249" s="307"/>
      <c r="DV1249" s="307"/>
      <c r="DW1249" s="307"/>
      <c r="DX1249" s="307"/>
      <c r="DY1249" s="307"/>
      <c r="DZ1249" s="307"/>
      <c r="EA1249" s="307"/>
      <c r="EB1249" s="307"/>
      <c r="EC1249" s="307"/>
      <c r="ED1249" s="307"/>
      <c r="EE1249" s="307"/>
      <c r="EF1249" s="307"/>
      <c r="EG1249" s="307"/>
      <c r="EH1249" s="307"/>
      <c r="EI1249" s="307"/>
      <c r="EJ1249" s="307"/>
      <c r="EK1249" s="307"/>
    </row>
    <row r="1251" spans="1:141" s="306" customFormat="1" ht="24" customHeight="1" x14ac:dyDescent="0.2">
      <c r="A1251" s="135"/>
      <c r="B1251" s="135"/>
      <c r="C1251" s="135"/>
      <c r="D1251" s="135"/>
      <c r="E1251" s="135"/>
      <c r="F1251" s="147"/>
      <c r="G1251" s="147"/>
      <c r="H1251" s="135"/>
    </row>
    <row r="1252" spans="1:141" s="306" customFormat="1" ht="24" customHeight="1" x14ac:dyDescent="0.2">
      <c r="A1252" s="135"/>
      <c r="B1252" s="135"/>
      <c r="C1252" s="135"/>
      <c r="D1252" s="135"/>
      <c r="E1252" s="135"/>
      <c r="F1252" s="147"/>
      <c r="G1252" s="147"/>
      <c r="H1252" s="135"/>
    </row>
    <row r="1253" spans="1:141" s="306" customFormat="1" ht="24" customHeight="1" x14ac:dyDescent="0.2">
      <c r="A1253" s="135"/>
      <c r="B1253" s="135"/>
      <c r="C1253" s="135"/>
      <c r="D1253" s="135"/>
      <c r="E1253" s="135"/>
      <c r="F1253" s="147"/>
      <c r="G1253" s="147"/>
      <c r="H1253" s="135"/>
    </row>
    <row r="1254" spans="1:141" s="306" customFormat="1" ht="24" customHeight="1" x14ac:dyDescent="0.2">
      <c r="A1254" s="135"/>
      <c r="B1254" s="135"/>
      <c r="C1254" s="135"/>
      <c r="D1254" s="135"/>
      <c r="E1254" s="135"/>
      <c r="F1254" s="147"/>
      <c r="G1254" s="147"/>
      <c r="H1254" s="135"/>
    </row>
    <row r="1255" spans="1:141" s="306" customFormat="1" ht="24" customHeight="1" x14ac:dyDescent="0.2">
      <c r="A1255" s="135"/>
      <c r="B1255" s="135"/>
      <c r="C1255" s="135"/>
      <c r="D1255" s="135"/>
      <c r="E1255" s="135"/>
      <c r="F1255" s="147"/>
      <c r="G1255" s="147"/>
      <c r="H1255" s="135"/>
    </row>
    <row r="1256" spans="1:141" s="306" customFormat="1" ht="24" customHeight="1" x14ac:dyDescent="0.2">
      <c r="A1256" s="135"/>
      <c r="B1256" s="135"/>
      <c r="C1256" s="135"/>
      <c r="D1256" s="135"/>
      <c r="E1256" s="135"/>
      <c r="F1256" s="147"/>
      <c r="G1256" s="147"/>
      <c r="H1256" s="135"/>
    </row>
    <row r="1257" spans="1:141" s="306" customFormat="1" ht="24" customHeight="1" x14ac:dyDescent="0.2">
      <c r="A1257" s="135"/>
      <c r="B1257" s="135"/>
      <c r="C1257" s="135"/>
      <c r="D1257" s="135"/>
      <c r="E1257" s="135"/>
      <c r="F1257" s="147"/>
      <c r="G1257" s="147"/>
      <c r="H1257" s="135"/>
    </row>
    <row r="1258" spans="1:141" s="306" customFormat="1" ht="24" customHeight="1" x14ac:dyDescent="0.2">
      <c r="A1258" s="135"/>
      <c r="B1258" s="135"/>
      <c r="C1258" s="135"/>
      <c r="D1258" s="135"/>
      <c r="E1258" s="135"/>
      <c r="F1258" s="147"/>
      <c r="G1258" s="147"/>
      <c r="H1258" s="135"/>
    </row>
    <row r="1259" spans="1:141" s="306" customFormat="1" ht="24" customHeight="1" x14ac:dyDescent="0.2">
      <c r="A1259" s="135"/>
      <c r="B1259" s="135"/>
      <c r="C1259" s="135"/>
      <c r="D1259" s="135"/>
      <c r="E1259" s="135"/>
      <c r="F1259" s="147"/>
      <c r="G1259" s="147"/>
      <c r="H1259" s="135"/>
    </row>
    <row r="1260" spans="1:141" s="306" customFormat="1" ht="24" customHeight="1" x14ac:dyDescent="0.2">
      <c r="A1260" s="135"/>
      <c r="B1260" s="135"/>
      <c r="C1260" s="135"/>
      <c r="D1260" s="135"/>
      <c r="E1260" s="135"/>
      <c r="F1260" s="147"/>
      <c r="G1260" s="147"/>
      <c r="H1260" s="135"/>
    </row>
    <row r="1261" spans="1:141" s="306" customFormat="1" ht="24" customHeight="1" x14ac:dyDescent="0.2">
      <c r="A1261" s="135"/>
      <c r="B1261" s="135"/>
      <c r="C1261" s="135"/>
      <c r="D1261" s="135"/>
      <c r="E1261" s="135"/>
      <c r="F1261" s="147"/>
      <c r="G1261" s="147"/>
      <c r="H1261" s="135"/>
    </row>
    <row r="1262" spans="1:141" s="306" customFormat="1" ht="24" customHeight="1" x14ac:dyDescent="0.2">
      <c r="A1262" s="135"/>
      <c r="B1262" s="135"/>
      <c r="C1262" s="135"/>
      <c r="D1262" s="135"/>
      <c r="E1262" s="135"/>
      <c r="F1262" s="147"/>
      <c r="G1262" s="147"/>
      <c r="H1262" s="135"/>
    </row>
    <row r="1263" spans="1:141" s="306" customFormat="1" ht="24" customHeight="1" x14ac:dyDescent="0.2">
      <c r="A1263" s="135"/>
      <c r="B1263" s="135"/>
      <c r="C1263" s="135"/>
      <c r="D1263" s="135"/>
      <c r="E1263" s="135"/>
      <c r="F1263" s="147"/>
      <c r="G1263" s="147"/>
      <c r="H1263" s="135"/>
    </row>
    <row r="1264" spans="1:141" s="306" customFormat="1" ht="24" customHeight="1" x14ac:dyDescent="0.2">
      <c r="A1264" s="135"/>
      <c r="B1264" s="135"/>
      <c r="C1264" s="135"/>
      <c r="D1264" s="135"/>
      <c r="E1264" s="135"/>
      <c r="F1264" s="147"/>
      <c r="G1264" s="147"/>
      <c r="H1264" s="135"/>
    </row>
    <row r="1267" spans="1:8" s="306" customFormat="1" ht="24" customHeight="1" x14ac:dyDescent="0.2">
      <c r="A1267" s="135"/>
      <c r="B1267" s="135"/>
      <c r="C1267" s="135"/>
      <c r="D1267" s="135"/>
      <c r="E1267" s="135"/>
      <c r="F1267" s="147"/>
      <c r="G1267" s="147"/>
      <c r="H1267" s="135"/>
    </row>
    <row r="1268" spans="1:8" s="306" customFormat="1" ht="24" customHeight="1" x14ac:dyDescent="0.2">
      <c r="A1268" s="135"/>
      <c r="B1268" s="135"/>
      <c r="C1268" s="135"/>
      <c r="D1268" s="135"/>
      <c r="E1268" s="135"/>
      <c r="F1268" s="147"/>
      <c r="G1268" s="147"/>
      <c r="H1268" s="135"/>
    </row>
    <row r="1269" spans="1:8" s="306" customFormat="1" ht="24" customHeight="1" x14ac:dyDescent="0.2">
      <c r="A1269" s="135"/>
      <c r="B1269" s="135"/>
      <c r="C1269" s="135"/>
      <c r="D1269" s="135"/>
      <c r="E1269" s="135"/>
      <c r="F1269" s="147"/>
      <c r="G1269" s="147"/>
      <c r="H1269" s="135"/>
    </row>
    <row r="1270" spans="1:8" s="306" customFormat="1" ht="24" customHeight="1" x14ac:dyDescent="0.2">
      <c r="A1270" s="135"/>
      <c r="B1270" s="135"/>
      <c r="C1270" s="135"/>
      <c r="D1270" s="135"/>
      <c r="E1270" s="135"/>
      <c r="F1270" s="147"/>
      <c r="G1270" s="147"/>
      <c r="H1270" s="135"/>
    </row>
    <row r="1271" spans="1:8" s="306" customFormat="1" ht="24" customHeight="1" x14ac:dyDescent="0.2">
      <c r="A1271" s="135"/>
      <c r="B1271" s="135"/>
      <c r="C1271" s="135"/>
      <c r="D1271" s="135"/>
      <c r="E1271" s="135"/>
      <c r="F1271" s="147"/>
      <c r="G1271" s="147"/>
      <c r="H1271" s="135"/>
    </row>
    <row r="1272" spans="1:8" s="306" customFormat="1" ht="24" customHeight="1" x14ac:dyDescent="0.2">
      <c r="A1272" s="135"/>
      <c r="B1272" s="135"/>
      <c r="C1272" s="135"/>
      <c r="D1272" s="135"/>
      <c r="E1272" s="135"/>
      <c r="F1272" s="147"/>
      <c r="G1272" s="147"/>
      <c r="H1272" s="135"/>
    </row>
    <row r="1273" spans="1:8" s="306" customFormat="1" ht="24" customHeight="1" x14ac:dyDescent="0.2">
      <c r="A1273" s="135"/>
      <c r="B1273" s="135"/>
      <c r="C1273" s="135"/>
      <c r="D1273" s="135"/>
      <c r="E1273" s="135"/>
      <c r="F1273" s="147"/>
      <c r="G1273" s="147"/>
      <c r="H1273" s="135"/>
    </row>
    <row r="1274" spans="1:8" s="306" customFormat="1" ht="24" customHeight="1" x14ac:dyDescent="0.2">
      <c r="A1274" s="135"/>
      <c r="B1274" s="135"/>
      <c r="C1274" s="135"/>
      <c r="D1274" s="135"/>
      <c r="E1274" s="135"/>
      <c r="F1274" s="147"/>
      <c r="G1274" s="147"/>
      <c r="H1274" s="135"/>
    </row>
    <row r="1277" spans="1:8" s="306" customFormat="1" ht="24" customHeight="1" x14ac:dyDescent="0.2">
      <c r="A1277" s="135"/>
      <c r="B1277" s="135"/>
      <c r="C1277" s="135"/>
      <c r="D1277" s="135"/>
      <c r="E1277" s="135"/>
      <c r="F1277" s="147"/>
      <c r="G1277" s="147"/>
      <c r="H1277" s="135"/>
    </row>
    <row r="1278" spans="1:8" s="306" customFormat="1" ht="24" customHeight="1" x14ac:dyDescent="0.2">
      <c r="A1278" s="135"/>
      <c r="B1278" s="135"/>
      <c r="C1278" s="135"/>
      <c r="D1278" s="135"/>
      <c r="E1278" s="135"/>
      <c r="F1278" s="147"/>
      <c r="G1278" s="147"/>
      <c r="H1278" s="135"/>
    </row>
    <row r="1279" spans="1:8" s="306" customFormat="1" ht="24" customHeight="1" x14ac:dyDescent="0.2">
      <c r="A1279" s="135"/>
      <c r="B1279" s="135"/>
      <c r="C1279" s="135"/>
      <c r="D1279" s="135"/>
      <c r="E1279" s="135"/>
      <c r="F1279" s="147"/>
      <c r="G1279" s="147"/>
      <c r="H1279" s="135"/>
    </row>
    <row r="1280" spans="1:8" s="306" customFormat="1" ht="24" customHeight="1" x14ac:dyDescent="0.2">
      <c r="A1280" s="135"/>
      <c r="B1280" s="135"/>
      <c r="C1280" s="135"/>
      <c r="D1280" s="135"/>
      <c r="E1280" s="135"/>
      <c r="F1280" s="147"/>
      <c r="G1280" s="147"/>
      <c r="H1280" s="135"/>
    </row>
    <row r="1281" spans="1:8" s="306" customFormat="1" ht="24" customHeight="1" x14ac:dyDescent="0.2">
      <c r="A1281" s="135"/>
      <c r="B1281" s="135"/>
      <c r="C1281" s="135"/>
      <c r="D1281" s="135"/>
      <c r="E1281" s="135"/>
      <c r="F1281" s="147"/>
      <c r="G1281" s="147"/>
      <c r="H1281" s="135"/>
    </row>
    <row r="1282" spans="1:8" s="306" customFormat="1" ht="24" customHeight="1" x14ac:dyDescent="0.2">
      <c r="A1282" s="135"/>
      <c r="B1282" s="135"/>
      <c r="C1282" s="135"/>
      <c r="D1282" s="135"/>
      <c r="E1282" s="135"/>
      <c r="F1282" s="147"/>
      <c r="G1282" s="147"/>
      <c r="H1282" s="135"/>
    </row>
    <row r="1283" spans="1:8" s="306" customFormat="1" ht="24" customHeight="1" x14ac:dyDescent="0.2">
      <c r="A1283" s="135"/>
      <c r="B1283" s="135"/>
      <c r="C1283" s="135"/>
      <c r="D1283" s="135"/>
      <c r="E1283" s="135"/>
      <c r="F1283" s="147"/>
      <c r="G1283" s="147"/>
      <c r="H1283" s="135"/>
    </row>
    <row r="1284" spans="1:8" s="306" customFormat="1" ht="24" customHeight="1" x14ac:dyDescent="0.2">
      <c r="A1284" s="135"/>
      <c r="B1284" s="135"/>
      <c r="C1284" s="135"/>
      <c r="D1284" s="135"/>
      <c r="E1284" s="135"/>
      <c r="F1284" s="147"/>
      <c r="G1284" s="147"/>
      <c r="H1284" s="135"/>
    </row>
    <row r="1285" spans="1:8" s="306" customFormat="1" ht="24" customHeight="1" x14ac:dyDescent="0.2">
      <c r="A1285" s="135"/>
      <c r="B1285" s="135"/>
      <c r="C1285" s="135"/>
      <c r="D1285" s="135"/>
      <c r="E1285" s="135"/>
      <c r="F1285" s="147"/>
      <c r="G1285" s="147"/>
      <c r="H1285" s="135"/>
    </row>
    <row r="1299" spans="1:141" s="145" customFormat="1" ht="24" customHeight="1" x14ac:dyDescent="0.2">
      <c r="A1299" s="135"/>
      <c r="B1299" s="135"/>
      <c r="C1299" s="135"/>
      <c r="D1299" s="135"/>
      <c r="E1299" s="135"/>
      <c r="F1299" s="147"/>
      <c r="G1299" s="147"/>
      <c r="H1299" s="135"/>
      <c r="I1299" s="306"/>
      <c r="J1299" s="306"/>
      <c r="K1299" s="306"/>
      <c r="L1299" s="306"/>
      <c r="M1299" s="306"/>
      <c r="N1299" s="306"/>
      <c r="O1299" s="306"/>
      <c r="P1299" s="306"/>
      <c r="Q1299" s="306"/>
      <c r="R1299" s="306"/>
      <c r="S1299" s="306"/>
      <c r="T1299" s="306"/>
      <c r="U1299" s="307"/>
      <c r="V1299" s="307"/>
      <c r="W1299" s="307"/>
      <c r="X1299" s="307"/>
      <c r="Y1299" s="307"/>
      <c r="Z1299" s="307"/>
      <c r="AA1299" s="307"/>
      <c r="AB1299" s="307"/>
      <c r="AC1299" s="307"/>
      <c r="AD1299" s="307"/>
      <c r="AE1299" s="307"/>
      <c r="AF1299" s="307"/>
      <c r="AG1299" s="307"/>
      <c r="AH1299" s="307"/>
      <c r="AI1299" s="307"/>
      <c r="AJ1299" s="307"/>
      <c r="AK1299" s="307"/>
      <c r="AL1299" s="307"/>
      <c r="AM1299" s="307"/>
      <c r="AN1299" s="307"/>
      <c r="AO1299" s="307"/>
      <c r="AP1299" s="307"/>
      <c r="AQ1299" s="307"/>
      <c r="AR1299" s="307"/>
      <c r="AS1299" s="307"/>
      <c r="AT1299" s="307"/>
      <c r="AU1299" s="307"/>
      <c r="AV1299" s="307"/>
      <c r="AW1299" s="307"/>
      <c r="AX1299" s="307"/>
      <c r="AY1299" s="307"/>
      <c r="AZ1299" s="307"/>
      <c r="BA1299" s="307"/>
      <c r="BB1299" s="307"/>
      <c r="BC1299" s="307"/>
      <c r="BD1299" s="307"/>
      <c r="BE1299" s="307"/>
      <c r="BF1299" s="307"/>
      <c r="BG1299" s="307"/>
      <c r="BH1299" s="307"/>
      <c r="BI1299" s="307"/>
      <c r="BJ1299" s="307"/>
      <c r="BK1299" s="307"/>
      <c r="BL1299" s="307"/>
      <c r="BM1299" s="307"/>
      <c r="BN1299" s="307"/>
      <c r="BO1299" s="307"/>
      <c r="BP1299" s="307"/>
      <c r="BQ1299" s="307"/>
      <c r="BR1299" s="307"/>
      <c r="BS1299" s="307"/>
      <c r="BT1299" s="307"/>
      <c r="BU1299" s="307"/>
      <c r="BV1299" s="307"/>
      <c r="BW1299" s="307"/>
      <c r="BX1299" s="307"/>
      <c r="BY1299" s="307"/>
      <c r="BZ1299" s="307"/>
      <c r="CA1299" s="307"/>
      <c r="CB1299" s="307"/>
      <c r="CC1299" s="307"/>
      <c r="CD1299" s="307"/>
      <c r="CE1299" s="307"/>
      <c r="CF1299" s="307"/>
      <c r="CG1299" s="307"/>
      <c r="CH1299" s="307"/>
      <c r="CI1299" s="307"/>
      <c r="CJ1299" s="307"/>
      <c r="CK1299" s="307"/>
      <c r="CL1299" s="307"/>
      <c r="CM1299" s="307"/>
      <c r="CN1299" s="307"/>
      <c r="CO1299" s="307"/>
      <c r="CP1299" s="307"/>
      <c r="CQ1299" s="307"/>
      <c r="CR1299" s="307"/>
      <c r="CS1299" s="307"/>
      <c r="CT1299" s="307"/>
      <c r="CU1299" s="307"/>
      <c r="CV1299" s="307"/>
      <c r="CW1299" s="307"/>
      <c r="CX1299" s="307"/>
      <c r="CY1299" s="307"/>
      <c r="CZ1299" s="307"/>
      <c r="DA1299" s="307"/>
      <c r="DB1299" s="307"/>
      <c r="DC1299" s="307"/>
      <c r="DD1299" s="307"/>
      <c r="DE1299" s="307"/>
      <c r="DF1299" s="307"/>
      <c r="DG1299" s="307"/>
      <c r="DH1299" s="307"/>
      <c r="DI1299" s="307"/>
      <c r="DJ1299" s="307"/>
      <c r="DK1299" s="307"/>
      <c r="DL1299" s="307"/>
      <c r="DM1299" s="307"/>
      <c r="DN1299" s="307"/>
      <c r="DO1299" s="307"/>
      <c r="DP1299" s="307"/>
      <c r="DQ1299" s="307"/>
      <c r="DR1299" s="307"/>
      <c r="DS1299" s="307"/>
      <c r="DT1299" s="307"/>
      <c r="DU1299" s="307"/>
      <c r="DV1299" s="307"/>
      <c r="DW1299" s="307"/>
      <c r="DX1299" s="307"/>
      <c r="DY1299" s="307"/>
      <c r="DZ1299" s="307"/>
      <c r="EA1299" s="307"/>
      <c r="EB1299" s="307"/>
      <c r="EC1299" s="307"/>
      <c r="ED1299" s="307"/>
      <c r="EE1299" s="307"/>
      <c r="EF1299" s="307"/>
      <c r="EG1299" s="307"/>
      <c r="EH1299" s="307"/>
      <c r="EI1299" s="307"/>
      <c r="EJ1299" s="307"/>
      <c r="EK1299" s="307"/>
    </row>
    <row r="1301" spans="1:141" s="306" customFormat="1" ht="24" customHeight="1" x14ac:dyDescent="0.2">
      <c r="A1301" s="135"/>
      <c r="B1301" s="135"/>
      <c r="C1301" s="135"/>
      <c r="D1301" s="135"/>
      <c r="E1301" s="135"/>
      <c r="F1301" s="147"/>
      <c r="G1301" s="147"/>
      <c r="H1301" s="135"/>
    </row>
    <row r="1302" spans="1:141" s="306" customFormat="1" ht="24" customHeight="1" x14ac:dyDescent="0.2">
      <c r="A1302" s="135"/>
      <c r="B1302" s="135"/>
      <c r="C1302" s="135"/>
      <c r="D1302" s="135"/>
      <c r="E1302" s="135"/>
      <c r="F1302" s="147"/>
      <c r="G1302" s="147"/>
      <c r="H1302" s="135"/>
    </row>
    <row r="1303" spans="1:141" s="306" customFormat="1" ht="24" customHeight="1" x14ac:dyDescent="0.2">
      <c r="A1303" s="135"/>
      <c r="B1303" s="135"/>
      <c r="C1303" s="135"/>
      <c r="D1303" s="135"/>
      <c r="E1303" s="135"/>
      <c r="F1303" s="147"/>
      <c r="G1303" s="147"/>
      <c r="H1303" s="135"/>
    </row>
    <row r="1304" spans="1:141" s="306" customFormat="1" ht="24" customHeight="1" x14ac:dyDescent="0.2">
      <c r="A1304" s="135"/>
      <c r="B1304" s="135"/>
      <c r="C1304" s="135"/>
      <c r="D1304" s="135"/>
      <c r="E1304" s="135"/>
      <c r="F1304" s="147"/>
      <c r="G1304" s="147"/>
      <c r="H1304" s="135"/>
    </row>
    <row r="1305" spans="1:141" s="306" customFormat="1" ht="24" customHeight="1" x14ac:dyDescent="0.2">
      <c r="A1305" s="135"/>
      <c r="B1305" s="135"/>
      <c r="C1305" s="135"/>
      <c r="D1305" s="135"/>
      <c r="E1305" s="135"/>
      <c r="F1305" s="147"/>
      <c r="G1305" s="147"/>
      <c r="H1305" s="135"/>
    </row>
    <row r="1306" spans="1:141" s="306" customFormat="1" ht="24" customHeight="1" x14ac:dyDescent="0.2">
      <c r="A1306" s="135"/>
      <c r="B1306" s="135"/>
      <c r="C1306" s="135"/>
      <c r="D1306" s="135"/>
      <c r="E1306" s="135"/>
      <c r="F1306" s="147"/>
      <c r="G1306" s="147"/>
      <c r="H1306" s="135"/>
    </row>
    <row r="1307" spans="1:141" s="306" customFormat="1" ht="24" customHeight="1" x14ac:dyDescent="0.2">
      <c r="A1307" s="135"/>
      <c r="B1307" s="135"/>
      <c r="C1307" s="135"/>
      <c r="D1307" s="135"/>
      <c r="E1307" s="135"/>
      <c r="F1307" s="147"/>
      <c r="G1307" s="147"/>
      <c r="H1307" s="135"/>
    </row>
    <row r="1308" spans="1:141" s="306" customFormat="1" ht="24" customHeight="1" x14ac:dyDescent="0.2">
      <c r="A1308" s="135"/>
      <c r="B1308" s="135"/>
      <c r="C1308" s="135"/>
      <c r="D1308" s="135"/>
      <c r="E1308" s="135"/>
      <c r="F1308" s="147"/>
      <c r="G1308" s="147"/>
      <c r="H1308" s="135"/>
    </row>
    <row r="1309" spans="1:141" s="306" customFormat="1" ht="24" customHeight="1" x14ac:dyDescent="0.2">
      <c r="A1309" s="135"/>
      <c r="B1309" s="135"/>
      <c r="C1309" s="135"/>
      <c r="D1309" s="135"/>
      <c r="E1309" s="135"/>
      <c r="F1309" s="147"/>
      <c r="G1309" s="147"/>
      <c r="H1309" s="135"/>
    </row>
    <row r="1310" spans="1:141" s="306" customFormat="1" ht="24" customHeight="1" x14ac:dyDescent="0.2">
      <c r="A1310" s="135"/>
      <c r="B1310" s="135"/>
      <c r="C1310" s="135"/>
      <c r="D1310" s="135"/>
      <c r="E1310" s="135"/>
      <c r="F1310" s="147"/>
      <c r="G1310" s="147"/>
      <c r="H1310" s="135"/>
    </row>
    <row r="1311" spans="1:141" s="306" customFormat="1" ht="24" customHeight="1" x14ac:dyDescent="0.2">
      <c r="A1311" s="135"/>
      <c r="B1311" s="135"/>
      <c r="C1311" s="135"/>
      <c r="D1311" s="135"/>
      <c r="E1311" s="135"/>
      <c r="F1311" s="147"/>
      <c r="G1311" s="147"/>
      <c r="H1311" s="135"/>
    </row>
    <row r="1312" spans="1:141" s="306" customFormat="1" ht="24" customHeight="1" x14ac:dyDescent="0.2">
      <c r="A1312" s="135"/>
      <c r="B1312" s="135"/>
      <c r="C1312" s="135"/>
      <c r="D1312" s="135"/>
      <c r="E1312" s="135"/>
      <c r="F1312" s="147"/>
      <c r="G1312" s="147"/>
      <c r="H1312" s="135"/>
    </row>
    <row r="1313" spans="1:8" s="306" customFormat="1" ht="24" customHeight="1" x14ac:dyDescent="0.2">
      <c r="A1313" s="135"/>
      <c r="B1313" s="135"/>
      <c r="C1313" s="135"/>
      <c r="D1313" s="135"/>
      <c r="E1313" s="135"/>
      <c r="F1313" s="147"/>
      <c r="G1313" s="147"/>
      <c r="H1313" s="135"/>
    </row>
    <row r="1314" spans="1:8" s="306" customFormat="1" ht="24" customHeight="1" x14ac:dyDescent="0.2">
      <c r="A1314" s="135"/>
      <c r="B1314" s="135"/>
      <c r="C1314" s="135"/>
      <c r="D1314" s="135"/>
      <c r="E1314" s="135"/>
      <c r="F1314" s="147"/>
      <c r="G1314" s="147"/>
      <c r="H1314" s="135"/>
    </row>
    <row r="1317" spans="1:8" s="306" customFormat="1" ht="24" customHeight="1" x14ac:dyDescent="0.2">
      <c r="A1317" s="135"/>
      <c r="B1317" s="135"/>
      <c r="C1317" s="135"/>
      <c r="D1317" s="135"/>
      <c r="E1317" s="135"/>
      <c r="F1317" s="147"/>
      <c r="G1317" s="147"/>
      <c r="H1317" s="135"/>
    </row>
    <row r="1318" spans="1:8" s="306" customFormat="1" ht="24" customHeight="1" x14ac:dyDescent="0.2">
      <c r="A1318" s="135"/>
      <c r="B1318" s="135"/>
      <c r="C1318" s="135"/>
      <c r="D1318" s="135"/>
      <c r="E1318" s="135"/>
      <c r="F1318" s="147"/>
      <c r="G1318" s="147"/>
      <c r="H1318" s="135"/>
    </row>
    <row r="1319" spans="1:8" s="306" customFormat="1" ht="24" customHeight="1" x14ac:dyDescent="0.2">
      <c r="A1319" s="135"/>
      <c r="B1319" s="135"/>
      <c r="C1319" s="135"/>
      <c r="D1319" s="135"/>
      <c r="E1319" s="135"/>
      <c r="F1319" s="147"/>
      <c r="G1319" s="147"/>
      <c r="H1319" s="135"/>
    </row>
    <row r="1320" spans="1:8" s="306" customFormat="1" ht="24" customHeight="1" x14ac:dyDescent="0.2">
      <c r="A1320" s="135"/>
      <c r="B1320" s="135"/>
      <c r="C1320" s="135"/>
      <c r="D1320" s="135"/>
      <c r="E1320" s="135"/>
      <c r="F1320" s="147"/>
      <c r="G1320" s="147"/>
      <c r="H1320" s="135"/>
    </row>
    <row r="1321" spans="1:8" s="306" customFormat="1" ht="24" customHeight="1" x14ac:dyDescent="0.2">
      <c r="A1321" s="135"/>
      <c r="B1321" s="135"/>
      <c r="C1321" s="135"/>
      <c r="D1321" s="135"/>
      <c r="E1321" s="135"/>
      <c r="F1321" s="147"/>
      <c r="G1321" s="147"/>
      <c r="H1321" s="135"/>
    </row>
    <row r="1322" spans="1:8" s="306" customFormat="1" ht="24" customHeight="1" x14ac:dyDescent="0.2">
      <c r="A1322" s="135"/>
      <c r="B1322" s="135"/>
      <c r="C1322" s="135"/>
      <c r="D1322" s="135"/>
      <c r="E1322" s="135"/>
      <c r="F1322" s="147"/>
      <c r="G1322" s="147"/>
      <c r="H1322" s="135"/>
    </row>
    <row r="1323" spans="1:8" s="306" customFormat="1" ht="24" customHeight="1" x14ac:dyDescent="0.2">
      <c r="A1323" s="135"/>
      <c r="B1323" s="135"/>
      <c r="C1323" s="135"/>
      <c r="D1323" s="135"/>
      <c r="E1323" s="135"/>
      <c r="F1323" s="147"/>
      <c r="G1323" s="147"/>
      <c r="H1323" s="135"/>
    </row>
    <row r="1324" spans="1:8" s="306" customFormat="1" ht="24" customHeight="1" x14ac:dyDescent="0.2">
      <c r="A1324" s="135"/>
      <c r="B1324" s="135"/>
      <c r="C1324" s="135"/>
      <c r="D1324" s="135"/>
      <c r="E1324" s="135"/>
      <c r="F1324" s="147"/>
      <c r="G1324" s="147"/>
      <c r="H1324" s="135"/>
    </row>
    <row r="1327" spans="1:8" s="306" customFormat="1" ht="24" customHeight="1" x14ac:dyDescent="0.2">
      <c r="A1327" s="135"/>
      <c r="B1327" s="135"/>
      <c r="C1327" s="135"/>
      <c r="D1327" s="135"/>
      <c r="E1327" s="135"/>
      <c r="F1327" s="147"/>
      <c r="G1327" s="147"/>
      <c r="H1327" s="135"/>
    </row>
    <row r="1328" spans="1:8" s="306" customFormat="1" ht="24" customHeight="1" x14ac:dyDescent="0.2">
      <c r="A1328" s="135"/>
      <c r="B1328" s="135"/>
      <c r="C1328" s="135"/>
      <c r="D1328" s="135"/>
      <c r="E1328" s="135"/>
      <c r="F1328" s="147"/>
      <c r="G1328" s="147"/>
      <c r="H1328" s="135"/>
    </row>
    <row r="1329" spans="1:8" s="306" customFormat="1" ht="24" customHeight="1" x14ac:dyDescent="0.2">
      <c r="A1329" s="135"/>
      <c r="B1329" s="135"/>
      <c r="C1329" s="135"/>
      <c r="D1329" s="135"/>
      <c r="E1329" s="135"/>
      <c r="F1329" s="147"/>
      <c r="G1329" s="147"/>
      <c r="H1329" s="135"/>
    </row>
    <row r="1330" spans="1:8" s="306" customFormat="1" ht="24" customHeight="1" x14ac:dyDescent="0.2">
      <c r="A1330" s="135"/>
      <c r="B1330" s="135"/>
      <c r="C1330" s="135"/>
      <c r="D1330" s="135"/>
      <c r="E1330" s="135"/>
      <c r="F1330" s="147"/>
      <c r="G1330" s="147"/>
      <c r="H1330" s="135"/>
    </row>
    <row r="1331" spans="1:8" s="306" customFormat="1" ht="24" customHeight="1" x14ac:dyDescent="0.2">
      <c r="A1331" s="135"/>
      <c r="B1331" s="135"/>
      <c r="C1331" s="135"/>
      <c r="D1331" s="135"/>
      <c r="E1331" s="135"/>
      <c r="F1331" s="147"/>
      <c r="G1331" s="147"/>
      <c r="H1331" s="135"/>
    </row>
    <row r="1332" spans="1:8" s="306" customFormat="1" ht="24" customHeight="1" x14ac:dyDescent="0.2">
      <c r="A1332" s="135"/>
      <c r="B1332" s="135"/>
      <c r="C1332" s="135"/>
      <c r="D1332" s="135"/>
      <c r="E1332" s="135"/>
      <c r="F1332" s="147"/>
      <c r="G1332" s="147"/>
      <c r="H1332" s="135"/>
    </row>
    <row r="1333" spans="1:8" s="306" customFormat="1" ht="24" customHeight="1" x14ac:dyDescent="0.2">
      <c r="A1333" s="135"/>
      <c r="B1333" s="135"/>
      <c r="C1333" s="135"/>
      <c r="D1333" s="135"/>
      <c r="E1333" s="135"/>
      <c r="F1333" s="147"/>
      <c r="G1333" s="147"/>
      <c r="H1333" s="135"/>
    </row>
    <row r="1334" spans="1:8" s="306" customFormat="1" ht="24" customHeight="1" x14ac:dyDescent="0.2">
      <c r="A1334" s="135"/>
      <c r="B1334" s="135"/>
      <c r="C1334" s="135"/>
      <c r="D1334" s="135"/>
      <c r="E1334" s="135"/>
      <c r="F1334" s="147"/>
      <c r="G1334" s="147"/>
      <c r="H1334" s="135"/>
    </row>
    <row r="1335" spans="1:8" s="306" customFormat="1" ht="24" customHeight="1" x14ac:dyDescent="0.2">
      <c r="A1335" s="135"/>
      <c r="B1335" s="135"/>
      <c r="C1335" s="135"/>
      <c r="D1335" s="135"/>
      <c r="E1335" s="135"/>
      <c r="F1335" s="147"/>
      <c r="G1335" s="147"/>
      <c r="H1335" s="135"/>
    </row>
    <row r="1349" spans="1:141" s="145" customFormat="1" ht="24" customHeight="1" x14ac:dyDescent="0.2">
      <c r="A1349" s="135"/>
      <c r="B1349" s="135"/>
      <c r="C1349" s="135"/>
      <c r="D1349" s="135"/>
      <c r="E1349" s="135"/>
      <c r="F1349" s="147"/>
      <c r="G1349" s="147"/>
      <c r="H1349" s="135"/>
      <c r="I1349" s="306"/>
      <c r="J1349" s="306"/>
      <c r="K1349" s="306"/>
      <c r="L1349" s="306"/>
      <c r="M1349" s="306"/>
      <c r="N1349" s="306"/>
      <c r="O1349" s="306"/>
      <c r="P1349" s="306"/>
      <c r="Q1349" s="306"/>
      <c r="R1349" s="306"/>
      <c r="S1349" s="306"/>
      <c r="T1349" s="306"/>
      <c r="U1349" s="307"/>
      <c r="V1349" s="307"/>
      <c r="W1349" s="307"/>
      <c r="X1349" s="307"/>
      <c r="Y1349" s="307"/>
      <c r="Z1349" s="307"/>
      <c r="AA1349" s="307"/>
      <c r="AB1349" s="307"/>
      <c r="AC1349" s="307"/>
      <c r="AD1349" s="307"/>
      <c r="AE1349" s="307"/>
      <c r="AF1349" s="307"/>
      <c r="AG1349" s="307"/>
      <c r="AH1349" s="307"/>
      <c r="AI1349" s="307"/>
      <c r="AJ1349" s="307"/>
      <c r="AK1349" s="307"/>
      <c r="AL1349" s="307"/>
      <c r="AM1349" s="307"/>
      <c r="AN1349" s="307"/>
      <c r="AO1349" s="307"/>
      <c r="AP1349" s="307"/>
      <c r="AQ1349" s="307"/>
      <c r="AR1349" s="307"/>
      <c r="AS1349" s="307"/>
      <c r="AT1349" s="307"/>
      <c r="AU1349" s="307"/>
      <c r="AV1349" s="307"/>
      <c r="AW1349" s="307"/>
      <c r="AX1349" s="307"/>
      <c r="AY1349" s="307"/>
      <c r="AZ1349" s="307"/>
      <c r="BA1349" s="307"/>
      <c r="BB1349" s="307"/>
      <c r="BC1349" s="307"/>
      <c r="BD1349" s="307"/>
      <c r="BE1349" s="307"/>
      <c r="BF1349" s="307"/>
      <c r="BG1349" s="307"/>
      <c r="BH1349" s="307"/>
      <c r="BI1349" s="307"/>
      <c r="BJ1349" s="307"/>
      <c r="BK1349" s="307"/>
      <c r="BL1349" s="307"/>
      <c r="BM1349" s="307"/>
      <c r="BN1349" s="307"/>
      <c r="BO1349" s="307"/>
      <c r="BP1349" s="307"/>
      <c r="BQ1349" s="307"/>
      <c r="BR1349" s="307"/>
      <c r="BS1349" s="307"/>
      <c r="BT1349" s="307"/>
      <c r="BU1349" s="307"/>
      <c r="BV1349" s="307"/>
      <c r="BW1349" s="307"/>
      <c r="BX1349" s="307"/>
      <c r="BY1349" s="307"/>
      <c r="BZ1349" s="307"/>
      <c r="CA1349" s="307"/>
      <c r="CB1349" s="307"/>
      <c r="CC1349" s="307"/>
      <c r="CD1349" s="307"/>
      <c r="CE1349" s="307"/>
      <c r="CF1349" s="307"/>
      <c r="CG1349" s="307"/>
      <c r="CH1349" s="307"/>
      <c r="CI1349" s="307"/>
      <c r="CJ1349" s="307"/>
      <c r="CK1349" s="307"/>
      <c r="CL1349" s="307"/>
      <c r="CM1349" s="307"/>
      <c r="CN1349" s="307"/>
      <c r="CO1349" s="307"/>
      <c r="CP1349" s="307"/>
      <c r="CQ1349" s="307"/>
      <c r="CR1349" s="307"/>
      <c r="CS1349" s="307"/>
      <c r="CT1349" s="307"/>
      <c r="CU1349" s="307"/>
      <c r="CV1349" s="307"/>
      <c r="CW1349" s="307"/>
      <c r="CX1349" s="307"/>
      <c r="CY1349" s="307"/>
      <c r="CZ1349" s="307"/>
      <c r="DA1349" s="307"/>
      <c r="DB1349" s="307"/>
      <c r="DC1349" s="307"/>
      <c r="DD1349" s="307"/>
      <c r="DE1349" s="307"/>
      <c r="DF1349" s="307"/>
      <c r="DG1349" s="307"/>
      <c r="DH1349" s="307"/>
      <c r="DI1349" s="307"/>
      <c r="DJ1349" s="307"/>
      <c r="DK1349" s="307"/>
      <c r="DL1349" s="307"/>
      <c r="DM1349" s="307"/>
      <c r="DN1349" s="307"/>
      <c r="DO1349" s="307"/>
      <c r="DP1349" s="307"/>
      <c r="DQ1349" s="307"/>
      <c r="DR1349" s="307"/>
      <c r="DS1349" s="307"/>
      <c r="DT1349" s="307"/>
      <c r="DU1349" s="307"/>
      <c r="DV1349" s="307"/>
      <c r="DW1349" s="307"/>
      <c r="DX1349" s="307"/>
      <c r="DY1349" s="307"/>
      <c r="DZ1349" s="307"/>
      <c r="EA1349" s="307"/>
      <c r="EB1349" s="307"/>
      <c r="EC1349" s="307"/>
      <c r="ED1349" s="307"/>
      <c r="EE1349" s="307"/>
      <c r="EF1349" s="307"/>
      <c r="EG1349" s="307"/>
      <c r="EH1349" s="307"/>
      <c r="EI1349" s="307"/>
      <c r="EJ1349" s="307"/>
      <c r="EK1349" s="307"/>
    </row>
    <row r="1351" spans="1:141" s="306" customFormat="1" ht="24" customHeight="1" x14ac:dyDescent="0.2">
      <c r="A1351" s="135"/>
      <c r="B1351" s="135"/>
      <c r="C1351" s="135"/>
      <c r="D1351" s="135"/>
      <c r="E1351" s="135"/>
      <c r="F1351" s="147"/>
      <c r="G1351" s="147"/>
      <c r="H1351" s="135"/>
    </row>
    <row r="1352" spans="1:141" s="306" customFormat="1" ht="24" customHeight="1" x14ac:dyDescent="0.2">
      <c r="A1352" s="135"/>
      <c r="B1352" s="135"/>
      <c r="C1352" s="135"/>
      <c r="D1352" s="135"/>
      <c r="E1352" s="135"/>
      <c r="F1352" s="147"/>
      <c r="G1352" s="147"/>
      <c r="H1352" s="135"/>
    </row>
    <row r="1353" spans="1:141" s="306" customFormat="1" ht="24" customHeight="1" x14ac:dyDescent="0.2">
      <c r="A1353" s="135"/>
      <c r="B1353" s="135"/>
      <c r="C1353" s="135"/>
      <c r="D1353" s="135"/>
      <c r="E1353" s="135"/>
      <c r="F1353" s="147"/>
      <c r="G1353" s="147"/>
      <c r="H1353" s="135"/>
    </row>
    <row r="1354" spans="1:141" s="306" customFormat="1" ht="24" customHeight="1" x14ac:dyDescent="0.2">
      <c r="A1354" s="135"/>
      <c r="B1354" s="135"/>
      <c r="C1354" s="135"/>
      <c r="D1354" s="135"/>
      <c r="E1354" s="135"/>
      <c r="F1354" s="147"/>
      <c r="G1354" s="147"/>
      <c r="H1354" s="135"/>
    </row>
    <row r="1355" spans="1:141" s="306" customFormat="1" ht="24" customHeight="1" x14ac:dyDescent="0.2">
      <c r="A1355" s="135"/>
      <c r="B1355" s="135"/>
      <c r="C1355" s="135"/>
      <c r="D1355" s="135"/>
      <c r="E1355" s="135"/>
      <c r="F1355" s="147"/>
      <c r="G1355" s="147"/>
      <c r="H1355" s="135"/>
    </row>
    <row r="1356" spans="1:141" s="306" customFormat="1" ht="24" customHeight="1" x14ac:dyDescent="0.2">
      <c r="A1356" s="135"/>
      <c r="B1356" s="135"/>
      <c r="C1356" s="135"/>
      <c r="D1356" s="135"/>
      <c r="E1356" s="135"/>
      <c r="F1356" s="147"/>
      <c r="G1356" s="147"/>
      <c r="H1356" s="135"/>
    </row>
    <row r="1357" spans="1:141" s="306" customFormat="1" ht="24" customHeight="1" x14ac:dyDescent="0.2">
      <c r="A1357" s="135"/>
      <c r="B1357" s="135"/>
      <c r="C1357" s="135"/>
      <c r="D1357" s="135"/>
      <c r="E1357" s="135"/>
      <c r="F1357" s="147"/>
      <c r="G1357" s="147"/>
      <c r="H1357" s="135"/>
    </row>
    <row r="1358" spans="1:141" s="306" customFormat="1" ht="24" customHeight="1" x14ac:dyDescent="0.2">
      <c r="A1358" s="135"/>
      <c r="B1358" s="135"/>
      <c r="C1358" s="135"/>
      <c r="D1358" s="135"/>
      <c r="E1358" s="135"/>
      <c r="F1358" s="147"/>
      <c r="G1358" s="147"/>
      <c r="H1358" s="135"/>
    </row>
    <row r="1359" spans="1:141" s="306" customFormat="1" ht="24" customHeight="1" x14ac:dyDescent="0.2">
      <c r="A1359" s="135"/>
      <c r="B1359" s="135"/>
      <c r="C1359" s="135"/>
      <c r="D1359" s="135"/>
      <c r="E1359" s="135"/>
      <c r="F1359" s="147"/>
      <c r="G1359" s="147"/>
      <c r="H1359" s="135"/>
    </row>
    <row r="1360" spans="1:141" s="306" customFormat="1" ht="24" customHeight="1" x14ac:dyDescent="0.2">
      <c r="A1360" s="135"/>
      <c r="B1360" s="135"/>
      <c r="C1360" s="135"/>
      <c r="D1360" s="135"/>
      <c r="E1360" s="135"/>
      <c r="F1360" s="147"/>
      <c r="G1360" s="147"/>
      <c r="H1360" s="135"/>
    </row>
    <row r="1361" spans="1:8" s="306" customFormat="1" ht="24" customHeight="1" x14ac:dyDescent="0.2">
      <c r="A1361" s="135"/>
      <c r="B1361" s="135"/>
      <c r="C1361" s="135"/>
      <c r="D1361" s="135"/>
      <c r="E1361" s="135"/>
      <c r="F1361" s="147"/>
      <c r="G1361" s="147"/>
      <c r="H1361" s="135"/>
    </row>
    <row r="1362" spans="1:8" s="306" customFormat="1" ht="24" customHeight="1" x14ac:dyDescent="0.2">
      <c r="A1362" s="135"/>
      <c r="B1362" s="135"/>
      <c r="C1362" s="135"/>
      <c r="D1362" s="135"/>
      <c r="E1362" s="135"/>
      <c r="F1362" s="147"/>
      <c r="G1362" s="147"/>
      <c r="H1362" s="135"/>
    </row>
    <row r="1363" spans="1:8" s="306" customFormat="1" ht="24" customHeight="1" x14ac:dyDescent="0.2">
      <c r="A1363" s="135"/>
      <c r="B1363" s="135"/>
      <c r="C1363" s="135"/>
      <c r="D1363" s="135"/>
      <c r="E1363" s="135"/>
      <c r="F1363" s="147"/>
      <c r="G1363" s="147"/>
      <c r="H1363" s="135"/>
    </row>
    <row r="1364" spans="1:8" s="306" customFormat="1" ht="24" customHeight="1" x14ac:dyDescent="0.2">
      <c r="A1364" s="135"/>
      <c r="B1364" s="135"/>
      <c r="C1364" s="135"/>
      <c r="D1364" s="135"/>
      <c r="E1364" s="135"/>
      <c r="F1364" s="147"/>
      <c r="G1364" s="147"/>
      <c r="H1364" s="135"/>
    </row>
    <row r="1367" spans="1:8" s="306" customFormat="1" ht="24" customHeight="1" x14ac:dyDescent="0.2">
      <c r="A1367" s="135"/>
      <c r="B1367" s="135"/>
      <c r="C1367" s="135"/>
      <c r="D1367" s="135"/>
      <c r="E1367" s="135"/>
      <c r="F1367" s="147"/>
      <c r="G1367" s="147"/>
      <c r="H1367" s="135"/>
    </row>
    <row r="1368" spans="1:8" s="306" customFormat="1" ht="24" customHeight="1" x14ac:dyDescent="0.2">
      <c r="A1368" s="135"/>
      <c r="B1368" s="135"/>
      <c r="C1368" s="135"/>
      <c r="D1368" s="135"/>
      <c r="E1368" s="135"/>
      <c r="F1368" s="147"/>
      <c r="G1368" s="147"/>
      <c r="H1368" s="135"/>
    </row>
    <row r="1369" spans="1:8" s="306" customFormat="1" ht="24" customHeight="1" x14ac:dyDescent="0.2">
      <c r="A1369" s="135"/>
      <c r="B1369" s="135"/>
      <c r="C1369" s="135"/>
      <c r="D1369" s="135"/>
      <c r="E1369" s="135"/>
      <c r="F1369" s="147"/>
      <c r="G1369" s="147"/>
      <c r="H1369" s="135"/>
    </row>
    <row r="1370" spans="1:8" s="306" customFormat="1" ht="24" customHeight="1" x14ac:dyDescent="0.2">
      <c r="A1370" s="135"/>
      <c r="B1370" s="135"/>
      <c r="C1370" s="135"/>
      <c r="D1370" s="135"/>
      <c r="E1370" s="135"/>
      <c r="F1370" s="147"/>
      <c r="G1370" s="147"/>
      <c r="H1370" s="135"/>
    </row>
    <row r="1371" spans="1:8" s="306" customFormat="1" ht="24" customHeight="1" x14ac:dyDescent="0.2">
      <c r="A1371" s="135"/>
      <c r="B1371" s="135"/>
      <c r="C1371" s="135"/>
      <c r="D1371" s="135"/>
      <c r="E1371" s="135"/>
      <c r="F1371" s="147"/>
      <c r="G1371" s="147"/>
      <c r="H1371" s="135"/>
    </row>
    <row r="1372" spans="1:8" s="306" customFormat="1" ht="24" customHeight="1" x14ac:dyDescent="0.2">
      <c r="A1372" s="135"/>
      <c r="B1372" s="135"/>
      <c r="C1372" s="135"/>
      <c r="D1372" s="135"/>
      <c r="E1372" s="135"/>
      <c r="F1372" s="147"/>
      <c r="G1372" s="147"/>
      <c r="H1372" s="135"/>
    </row>
    <row r="1373" spans="1:8" s="306" customFormat="1" ht="24" customHeight="1" x14ac:dyDescent="0.2">
      <c r="A1373" s="135"/>
      <c r="B1373" s="135"/>
      <c r="C1373" s="135"/>
      <c r="D1373" s="135"/>
      <c r="E1373" s="135"/>
      <c r="F1373" s="147"/>
      <c r="G1373" s="147"/>
      <c r="H1373" s="135"/>
    </row>
    <row r="1374" spans="1:8" s="306" customFormat="1" ht="24" customHeight="1" x14ac:dyDescent="0.2">
      <c r="A1374" s="135"/>
      <c r="B1374" s="135"/>
      <c r="C1374" s="135"/>
      <c r="D1374" s="135"/>
      <c r="E1374" s="135"/>
      <c r="F1374" s="147"/>
      <c r="G1374" s="147"/>
      <c r="H1374" s="135"/>
    </row>
    <row r="1377" spans="1:8" s="306" customFormat="1" ht="24" customHeight="1" x14ac:dyDescent="0.2">
      <c r="A1377" s="135"/>
      <c r="B1377" s="135"/>
      <c r="C1377" s="135"/>
      <c r="D1377" s="135"/>
      <c r="E1377" s="135"/>
      <c r="F1377" s="147"/>
      <c r="G1377" s="147"/>
      <c r="H1377" s="135"/>
    </row>
    <row r="1378" spans="1:8" s="306" customFormat="1" ht="24" customHeight="1" x14ac:dyDescent="0.2">
      <c r="A1378" s="135"/>
      <c r="B1378" s="135"/>
      <c r="C1378" s="135"/>
      <c r="D1378" s="135"/>
      <c r="E1378" s="135"/>
      <c r="F1378" s="147"/>
      <c r="G1378" s="147"/>
      <c r="H1378" s="135"/>
    </row>
    <row r="1379" spans="1:8" s="306" customFormat="1" ht="24" customHeight="1" x14ac:dyDescent="0.2">
      <c r="A1379" s="135"/>
      <c r="B1379" s="135"/>
      <c r="C1379" s="135"/>
      <c r="D1379" s="135"/>
      <c r="E1379" s="135"/>
      <c r="F1379" s="147"/>
      <c r="G1379" s="147"/>
      <c r="H1379" s="135"/>
    </row>
    <row r="1380" spans="1:8" s="306" customFormat="1" ht="24" customHeight="1" x14ac:dyDescent="0.2">
      <c r="A1380" s="135"/>
      <c r="B1380" s="135"/>
      <c r="C1380" s="135"/>
      <c r="D1380" s="135"/>
      <c r="E1380" s="135"/>
      <c r="F1380" s="147"/>
      <c r="G1380" s="147"/>
      <c r="H1380" s="135"/>
    </row>
    <row r="1381" spans="1:8" s="306" customFormat="1" ht="24" customHeight="1" x14ac:dyDescent="0.2">
      <c r="A1381" s="135"/>
      <c r="B1381" s="135"/>
      <c r="C1381" s="135"/>
      <c r="D1381" s="135"/>
      <c r="E1381" s="135"/>
      <c r="F1381" s="147"/>
      <c r="G1381" s="147"/>
      <c r="H1381" s="135"/>
    </row>
    <row r="1382" spans="1:8" s="306" customFormat="1" ht="24" customHeight="1" x14ac:dyDescent="0.2">
      <c r="A1382" s="135"/>
      <c r="B1382" s="135"/>
      <c r="C1382" s="135"/>
      <c r="D1382" s="135"/>
      <c r="E1382" s="135"/>
      <c r="F1382" s="147"/>
      <c r="G1382" s="147"/>
      <c r="H1382" s="135"/>
    </row>
    <row r="1383" spans="1:8" s="306" customFormat="1" ht="24" customHeight="1" x14ac:dyDescent="0.2">
      <c r="A1383" s="135"/>
      <c r="B1383" s="135"/>
      <c r="C1383" s="135"/>
      <c r="D1383" s="135"/>
      <c r="E1383" s="135"/>
      <c r="F1383" s="147"/>
      <c r="G1383" s="147"/>
      <c r="H1383" s="135"/>
    </row>
    <row r="1384" spans="1:8" s="306" customFormat="1" ht="24" customHeight="1" x14ac:dyDescent="0.2">
      <c r="A1384" s="135"/>
      <c r="B1384" s="135"/>
      <c r="C1384" s="135"/>
      <c r="D1384" s="135"/>
      <c r="E1384" s="135"/>
      <c r="F1384" s="147"/>
      <c r="G1384" s="147"/>
      <c r="H1384" s="135"/>
    </row>
    <row r="1385" spans="1:8" s="306" customFormat="1" ht="24" customHeight="1" x14ac:dyDescent="0.2">
      <c r="A1385" s="135"/>
      <c r="B1385" s="135"/>
      <c r="C1385" s="135"/>
      <c r="D1385" s="135"/>
      <c r="E1385" s="135"/>
      <c r="F1385" s="147"/>
      <c r="G1385" s="147"/>
      <c r="H1385" s="135"/>
    </row>
    <row r="1399" spans="1:141" s="145" customFormat="1" ht="24" customHeight="1" x14ac:dyDescent="0.2">
      <c r="A1399" s="135"/>
      <c r="B1399" s="135"/>
      <c r="C1399" s="135"/>
      <c r="D1399" s="135"/>
      <c r="E1399" s="135"/>
      <c r="F1399" s="147"/>
      <c r="G1399" s="147"/>
      <c r="H1399" s="135"/>
      <c r="I1399" s="306"/>
      <c r="J1399" s="306"/>
      <c r="K1399" s="306"/>
      <c r="L1399" s="306"/>
      <c r="M1399" s="306"/>
      <c r="N1399" s="306"/>
      <c r="O1399" s="306"/>
      <c r="P1399" s="306"/>
      <c r="Q1399" s="306"/>
      <c r="R1399" s="306"/>
      <c r="S1399" s="306"/>
      <c r="T1399" s="306"/>
      <c r="U1399" s="307"/>
      <c r="V1399" s="307"/>
      <c r="W1399" s="307"/>
      <c r="X1399" s="307"/>
      <c r="Y1399" s="307"/>
      <c r="Z1399" s="307"/>
      <c r="AA1399" s="307"/>
      <c r="AB1399" s="307"/>
      <c r="AC1399" s="307"/>
      <c r="AD1399" s="307"/>
      <c r="AE1399" s="307"/>
      <c r="AF1399" s="307"/>
      <c r="AG1399" s="307"/>
      <c r="AH1399" s="307"/>
      <c r="AI1399" s="307"/>
      <c r="AJ1399" s="307"/>
      <c r="AK1399" s="307"/>
      <c r="AL1399" s="307"/>
      <c r="AM1399" s="307"/>
      <c r="AN1399" s="307"/>
      <c r="AO1399" s="307"/>
      <c r="AP1399" s="307"/>
      <c r="AQ1399" s="307"/>
      <c r="AR1399" s="307"/>
      <c r="AS1399" s="307"/>
      <c r="AT1399" s="307"/>
      <c r="AU1399" s="307"/>
      <c r="AV1399" s="307"/>
      <c r="AW1399" s="307"/>
      <c r="AX1399" s="307"/>
      <c r="AY1399" s="307"/>
      <c r="AZ1399" s="307"/>
      <c r="BA1399" s="307"/>
      <c r="BB1399" s="307"/>
      <c r="BC1399" s="307"/>
      <c r="BD1399" s="307"/>
      <c r="BE1399" s="307"/>
      <c r="BF1399" s="307"/>
      <c r="BG1399" s="307"/>
      <c r="BH1399" s="307"/>
      <c r="BI1399" s="307"/>
      <c r="BJ1399" s="307"/>
      <c r="BK1399" s="307"/>
      <c r="BL1399" s="307"/>
      <c r="BM1399" s="307"/>
      <c r="BN1399" s="307"/>
      <c r="BO1399" s="307"/>
      <c r="BP1399" s="307"/>
      <c r="BQ1399" s="307"/>
      <c r="BR1399" s="307"/>
      <c r="BS1399" s="307"/>
      <c r="BT1399" s="307"/>
      <c r="BU1399" s="307"/>
      <c r="BV1399" s="307"/>
      <c r="BW1399" s="307"/>
      <c r="BX1399" s="307"/>
      <c r="BY1399" s="307"/>
      <c r="BZ1399" s="307"/>
      <c r="CA1399" s="307"/>
      <c r="CB1399" s="307"/>
      <c r="CC1399" s="307"/>
      <c r="CD1399" s="307"/>
      <c r="CE1399" s="307"/>
      <c r="CF1399" s="307"/>
      <c r="CG1399" s="307"/>
      <c r="CH1399" s="307"/>
      <c r="CI1399" s="307"/>
      <c r="CJ1399" s="307"/>
      <c r="CK1399" s="307"/>
      <c r="CL1399" s="307"/>
      <c r="CM1399" s="307"/>
      <c r="CN1399" s="307"/>
      <c r="CO1399" s="307"/>
      <c r="CP1399" s="307"/>
      <c r="CQ1399" s="307"/>
      <c r="CR1399" s="307"/>
      <c r="CS1399" s="307"/>
      <c r="CT1399" s="307"/>
      <c r="CU1399" s="307"/>
      <c r="CV1399" s="307"/>
      <c r="CW1399" s="307"/>
      <c r="CX1399" s="307"/>
      <c r="CY1399" s="307"/>
      <c r="CZ1399" s="307"/>
      <c r="DA1399" s="307"/>
      <c r="DB1399" s="307"/>
      <c r="DC1399" s="307"/>
      <c r="DD1399" s="307"/>
      <c r="DE1399" s="307"/>
      <c r="DF1399" s="307"/>
      <c r="DG1399" s="307"/>
      <c r="DH1399" s="307"/>
      <c r="DI1399" s="307"/>
      <c r="DJ1399" s="307"/>
      <c r="DK1399" s="307"/>
      <c r="DL1399" s="307"/>
      <c r="DM1399" s="307"/>
      <c r="DN1399" s="307"/>
      <c r="DO1399" s="307"/>
      <c r="DP1399" s="307"/>
      <c r="DQ1399" s="307"/>
      <c r="DR1399" s="307"/>
      <c r="DS1399" s="307"/>
      <c r="DT1399" s="307"/>
      <c r="DU1399" s="307"/>
      <c r="DV1399" s="307"/>
      <c r="DW1399" s="307"/>
      <c r="DX1399" s="307"/>
      <c r="DY1399" s="307"/>
      <c r="DZ1399" s="307"/>
      <c r="EA1399" s="307"/>
      <c r="EB1399" s="307"/>
      <c r="EC1399" s="307"/>
      <c r="ED1399" s="307"/>
      <c r="EE1399" s="307"/>
      <c r="EF1399" s="307"/>
      <c r="EG1399" s="307"/>
      <c r="EH1399" s="307"/>
      <c r="EI1399" s="307"/>
      <c r="EJ1399" s="307"/>
      <c r="EK1399" s="307"/>
    </row>
    <row r="1401" spans="1:141" s="306" customFormat="1" ht="24" customHeight="1" x14ac:dyDescent="0.2">
      <c r="A1401" s="135"/>
      <c r="B1401" s="135"/>
      <c r="C1401" s="135"/>
      <c r="D1401" s="135"/>
      <c r="E1401" s="135"/>
      <c r="F1401" s="147"/>
      <c r="G1401" s="147"/>
      <c r="H1401" s="135"/>
    </row>
    <row r="1402" spans="1:141" s="306" customFormat="1" ht="24" customHeight="1" x14ac:dyDescent="0.2">
      <c r="A1402" s="135"/>
      <c r="B1402" s="135"/>
      <c r="C1402" s="135"/>
      <c r="D1402" s="135"/>
      <c r="E1402" s="135"/>
      <c r="F1402" s="147"/>
      <c r="G1402" s="147"/>
      <c r="H1402" s="135"/>
    </row>
    <row r="1403" spans="1:141" s="306" customFormat="1" ht="24" customHeight="1" x14ac:dyDescent="0.2">
      <c r="A1403" s="135"/>
      <c r="B1403" s="135"/>
      <c r="C1403" s="135"/>
      <c r="D1403" s="135"/>
      <c r="E1403" s="135"/>
      <c r="F1403" s="147"/>
      <c r="G1403" s="147"/>
      <c r="H1403" s="135"/>
    </row>
    <row r="1404" spans="1:141" s="306" customFormat="1" ht="24" customHeight="1" x14ac:dyDescent="0.2">
      <c r="A1404" s="135"/>
      <c r="B1404" s="135"/>
      <c r="C1404" s="135"/>
      <c r="D1404" s="135"/>
      <c r="E1404" s="135"/>
      <c r="F1404" s="147"/>
      <c r="G1404" s="147"/>
      <c r="H1404" s="135"/>
    </row>
    <row r="1405" spans="1:141" s="306" customFormat="1" ht="24" customHeight="1" x14ac:dyDescent="0.2">
      <c r="A1405" s="135"/>
      <c r="B1405" s="135"/>
      <c r="C1405" s="135"/>
      <c r="D1405" s="135"/>
      <c r="E1405" s="135"/>
      <c r="F1405" s="147"/>
      <c r="G1405" s="147"/>
      <c r="H1405" s="135"/>
    </row>
    <row r="1406" spans="1:141" s="306" customFormat="1" ht="24" customHeight="1" x14ac:dyDescent="0.2">
      <c r="A1406" s="135"/>
      <c r="B1406" s="135"/>
      <c r="C1406" s="135"/>
      <c r="D1406" s="135"/>
      <c r="E1406" s="135"/>
      <c r="F1406" s="147"/>
      <c r="G1406" s="147"/>
      <c r="H1406" s="135"/>
    </row>
    <row r="1407" spans="1:141" s="306" customFormat="1" ht="24" customHeight="1" x14ac:dyDescent="0.2">
      <c r="A1407" s="135"/>
      <c r="B1407" s="135"/>
      <c r="C1407" s="135"/>
      <c r="D1407" s="135"/>
      <c r="E1407" s="135"/>
      <c r="F1407" s="147"/>
      <c r="G1407" s="147"/>
      <c r="H1407" s="135"/>
    </row>
    <row r="1408" spans="1:141" s="306" customFormat="1" ht="24" customHeight="1" x14ac:dyDescent="0.2">
      <c r="A1408" s="135"/>
      <c r="B1408" s="135"/>
      <c r="C1408" s="135"/>
      <c r="D1408" s="135"/>
      <c r="E1408" s="135"/>
      <c r="F1408" s="147"/>
      <c r="G1408" s="147"/>
      <c r="H1408" s="135"/>
    </row>
    <row r="1409" spans="1:8" s="306" customFormat="1" ht="24" customHeight="1" x14ac:dyDescent="0.2">
      <c r="A1409" s="135"/>
      <c r="B1409" s="135"/>
      <c r="C1409" s="135"/>
      <c r="D1409" s="135"/>
      <c r="E1409" s="135"/>
      <c r="F1409" s="147"/>
      <c r="G1409" s="147"/>
      <c r="H1409" s="135"/>
    </row>
    <row r="1410" spans="1:8" s="306" customFormat="1" ht="24" customHeight="1" x14ac:dyDescent="0.2">
      <c r="A1410" s="135"/>
      <c r="B1410" s="135"/>
      <c r="C1410" s="135"/>
      <c r="D1410" s="135"/>
      <c r="E1410" s="135"/>
      <c r="F1410" s="147"/>
      <c r="G1410" s="147"/>
      <c r="H1410" s="135"/>
    </row>
    <row r="1411" spans="1:8" s="306" customFormat="1" ht="24" customHeight="1" x14ac:dyDescent="0.2">
      <c r="A1411" s="135"/>
      <c r="B1411" s="135"/>
      <c r="C1411" s="135"/>
      <c r="D1411" s="135"/>
      <c r="E1411" s="135"/>
      <c r="F1411" s="147"/>
      <c r="G1411" s="147"/>
      <c r="H1411" s="135"/>
    </row>
    <row r="1412" spans="1:8" s="306" customFormat="1" ht="24" customHeight="1" x14ac:dyDescent="0.2">
      <c r="A1412" s="135"/>
      <c r="B1412" s="135"/>
      <c r="C1412" s="135"/>
      <c r="D1412" s="135"/>
      <c r="E1412" s="135"/>
      <c r="F1412" s="147"/>
      <c r="G1412" s="147"/>
      <c r="H1412" s="135"/>
    </row>
    <row r="1413" spans="1:8" s="306" customFormat="1" ht="24" customHeight="1" x14ac:dyDescent="0.2">
      <c r="A1413" s="135"/>
      <c r="B1413" s="135"/>
      <c r="C1413" s="135"/>
      <c r="D1413" s="135"/>
      <c r="E1413" s="135"/>
      <c r="F1413" s="147"/>
      <c r="G1413" s="147"/>
      <c r="H1413" s="135"/>
    </row>
    <row r="1414" spans="1:8" s="306" customFormat="1" ht="24" customHeight="1" x14ac:dyDescent="0.2">
      <c r="A1414" s="135"/>
      <c r="B1414" s="135"/>
      <c r="C1414" s="135"/>
      <c r="D1414" s="135"/>
      <c r="E1414" s="135"/>
      <c r="F1414" s="147"/>
      <c r="G1414" s="147"/>
      <c r="H1414" s="135"/>
    </row>
    <row r="1417" spans="1:8" s="306" customFormat="1" ht="24" customHeight="1" x14ac:dyDescent="0.2">
      <c r="A1417" s="135"/>
      <c r="B1417" s="135"/>
      <c r="C1417" s="135"/>
      <c r="D1417" s="135"/>
      <c r="E1417" s="135"/>
      <c r="F1417" s="147"/>
      <c r="G1417" s="147"/>
      <c r="H1417" s="135"/>
    </row>
    <row r="1418" spans="1:8" s="306" customFormat="1" ht="24" customHeight="1" x14ac:dyDescent="0.2">
      <c r="A1418" s="135"/>
      <c r="B1418" s="135"/>
      <c r="C1418" s="135"/>
      <c r="D1418" s="135"/>
      <c r="E1418" s="135"/>
      <c r="F1418" s="147"/>
      <c r="G1418" s="147"/>
      <c r="H1418" s="135"/>
    </row>
    <row r="1419" spans="1:8" s="306" customFormat="1" ht="24" customHeight="1" x14ac:dyDescent="0.2">
      <c r="A1419" s="135"/>
      <c r="B1419" s="135"/>
      <c r="C1419" s="135"/>
      <c r="D1419" s="135"/>
      <c r="E1419" s="135"/>
      <c r="F1419" s="147"/>
      <c r="G1419" s="147"/>
      <c r="H1419" s="135"/>
    </row>
    <row r="1420" spans="1:8" s="306" customFormat="1" ht="24" customHeight="1" x14ac:dyDescent="0.2">
      <c r="A1420" s="135"/>
      <c r="B1420" s="135"/>
      <c r="C1420" s="135"/>
      <c r="D1420" s="135"/>
      <c r="E1420" s="135"/>
      <c r="F1420" s="147"/>
      <c r="G1420" s="147"/>
      <c r="H1420" s="135"/>
    </row>
    <row r="1421" spans="1:8" s="306" customFormat="1" ht="24" customHeight="1" x14ac:dyDescent="0.2">
      <c r="A1421" s="135"/>
      <c r="B1421" s="135"/>
      <c r="C1421" s="135"/>
      <c r="D1421" s="135"/>
      <c r="E1421" s="135"/>
      <c r="F1421" s="147"/>
      <c r="G1421" s="147"/>
      <c r="H1421" s="135"/>
    </row>
    <row r="1422" spans="1:8" s="306" customFormat="1" ht="24" customHeight="1" x14ac:dyDescent="0.2">
      <c r="A1422" s="135"/>
      <c r="B1422" s="135"/>
      <c r="C1422" s="135"/>
      <c r="D1422" s="135"/>
      <c r="E1422" s="135"/>
      <c r="F1422" s="147"/>
      <c r="G1422" s="147"/>
      <c r="H1422" s="135"/>
    </row>
    <row r="1423" spans="1:8" s="306" customFormat="1" ht="24" customHeight="1" x14ac:dyDescent="0.2">
      <c r="A1423" s="135"/>
      <c r="B1423" s="135"/>
      <c r="C1423" s="135"/>
      <c r="D1423" s="135"/>
      <c r="E1423" s="135"/>
      <c r="F1423" s="147"/>
      <c r="G1423" s="147"/>
      <c r="H1423" s="135"/>
    </row>
    <row r="1424" spans="1:8" s="306" customFormat="1" ht="24" customHeight="1" x14ac:dyDescent="0.2">
      <c r="A1424" s="135"/>
      <c r="B1424" s="135"/>
      <c r="C1424" s="135"/>
      <c r="D1424" s="135"/>
      <c r="E1424" s="135"/>
      <c r="F1424" s="147"/>
      <c r="G1424" s="147"/>
      <c r="H1424" s="135"/>
    </row>
    <row r="1427" spans="1:8" s="306" customFormat="1" ht="24" customHeight="1" x14ac:dyDescent="0.2">
      <c r="A1427" s="135"/>
      <c r="B1427" s="135"/>
      <c r="C1427" s="135"/>
      <c r="D1427" s="135"/>
      <c r="E1427" s="135"/>
      <c r="F1427" s="147"/>
      <c r="G1427" s="147"/>
      <c r="H1427" s="135"/>
    </row>
    <row r="1428" spans="1:8" s="306" customFormat="1" ht="24" customHeight="1" x14ac:dyDescent="0.2">
      <c r="A1428" s="135"/>
      <c r="B1428" s="135"/>
      <c r="C1428" s="135"/>
      <c r="D1428" s="135"/>
      <c r="E1428" s="135"/>
      <c r="F1428" s="147"/>
      <c r="G1428" s="147"/>
      <c r="H1428" s="135"/>
    </row>
    <row r="1429" spans="1:8" s="306" customFormat="1" ht="24" customHeight="1" x14ac:dyDescent="0.2">
      <c r="A1429" s="135"/>
      <c r="B1429" s="135"/>
      <c r="C1429" s="135"/>
      <c r="D1429" s="135"/>
      <c r="E1429" s="135"/>
      <c r="F1429" s="147"/>
      <c r="G1429" s="147"/>
      <c r="H1429" s="135"/>
    </row>
    <row r="1430" spans="1:8" s="306" customFormat="1" ht="24" customHeight="1" x14ac:dyDescent="0.2">
      <c r="A1430" s="135"/>
      <c r="B1430" s="135"/>
      <c r="C1430" s="135"/>
      <c r="D1430" s="135"/>
      <c r="E1430" s="135"/>
      <c r="F1430" s="147"/>
      <c r="G1430" s="147"/>
      <c r="H1430" s="135"/>
    </row>
    <row r="1431" spans="1:8" s="306" customFormat="1" ht="24" customHeight="1" x14ac:dyDescent="0.2">
      <c r="A1431" s="135"/>
      <c r="B1431" s="135"/>
      <c r="C1431" s="135"/>
      <c r="D1431" s="135"/>
      <c r="E1431" s="135"/>
      <c r="F1431" s="147"/>
      <c r="G1431" s="147"/>
      <c r="H1431" s="135"/>
    </row>
    <row r="1432" spans="1:8" s="306" customFormat="1" ht="24" customHeight="1" x14ac:dyDescent="0.2">
      <c r="A1432" s="135"/>
      <c r="B1432" s="135"/>
      <c r="C1432" s="135"/>
      <c r="D1432" s="135"/>
      <c r="E1432" s="135"/>
      <c r="F1432" s="147"/>
      <c r="G1432" s="147"/>
      <c r="H1432" s="135"/>
    </row>
    <row r="1433" spans="1:8" s="306" customFormat="1" ht="24" customHeight="1" x14ac:dyDescent="0.2">
      <c r="A1433" s="135"/>
      <c r="B1433" s="135"/>
      <c r="C1433" s="135"/>
      <c r="D1433" s="135"/>
      <c r="E1433" s="135"/>
      <c r="F1433" s="147"/>
      <c r="G1433" s="147"/>
      <c r="H1433" s="135"/>
    </row>
    <row r="1434" spans="1:8" s="306" customFormat="1" ht="24" customHeight="1" x14ac:dyDescent="0.2">
      <c r="A1434" s="135"/>
      <c r="B1434" s="135"/>
      <c r="C1434" s="135"/>
      <c r="D1434" s="135"/>
      <c r="E1434" s="135"/>
      <c r="F1434" s="147"/>
      <c r="G1434" s="147"/>
      <c r="H1434" s="135"/>
    </row>
    <row r="1435" spans="1:8" s="306" customFormat="1" ht="24" customHeight="1" x14ac:dyDescent="0.2">
      <c r="A1435" s="135"/>
      <c r="B1435" s="135"/>
      <c r="C1435" s="135"/>
      <c r="D1435" s="135"/>
      <c r="E1435" s="135"/>
      <c r="F1435" s="147"/>
      <c r="G1435" s="147"/>
      <c r="H1435" s="135"/>
    </row>
    <row r="1449" spans="1:141" s="145" customFormat="1" ht="24" customHeight="1" x14ac:dyDescent="0.2">
      <c r="A1449" s="135"/>
      <c r="B1449" s="135"/>
      <c r="C1449" s="135"/>
      <c r="D1449" s="135"/>
      <c r="E1449" s="135"/>
      <c r="F1449" s="147"/>
      <c r="G1449" s="147"/>
      <c r="H1449" s="135"/>
      <c r="I1449" s="306"/>
      <c r="J1449" s="306"/>
      <c r="K1449" s="306"/>
      <c r="L1449" s="306"/>
      <c r="M1449" s="306"/>
      <c r="N1449" s="306"/>
      <c r="O1449" s="306"/>
      <c r="P1449" s="306"/>
      <c r="Q1449" s="306"/>
      <c r="R1449" s="306"/>
      <c r="S1449" s="306"/>
      <c r="T1449" s="306"/>
      <c r="U1449" s="307"/>
      <c r="V1449" s="307"/>
      <c r="W1449" s="307"/>
      <c r="X1449" s="307"/>
      <c r="Y1449" s="307"/>
      <c r="Z1449" s="307"/>
      <c r="AA1449" s="307"/>
      <c r="AB1449" s="307"/>
      <c r="AC1449" s="307"/>
      <c r="AD1449" s="307"/>
      <c r="AE1449" s="307"/>
      <c r="AF1449" s="307"/>
      <c r="AG1449" s="307"/>
      <c r="AH1449" s="307"/>
      <c r="AI1449" s="307"/>
      <c r="AJ1449" s="307"/>
      <c r="AK1449" s="307"/>
      <c r="AL1449" s="307"/>
      <c r="AM1449" s="307"/>
      <c r="AN1449" s="307"/>
      <c r="AO1449" s="307"/>
      <c r="AP1449" s="307"/>
      <c r="AQ1449" s="307"/>
      <c r="AR1449" s="307"/>
      <c r="AS1449" s="307"/>
      <c r="AT1449" s="307"/>
      <c r="AU1449" s="307"/>
      <c r="AV1449" s="307"/>
      <c r="AW1449" s="307"/>
      <c r="AX1449" s="307"/>
      <c r="AY1449" s="307"/>
      <c r="AZ1449" s="307"/>
      <c r="BA1449" s="307"/>
      <c r="BB1449" s="307"/>
      <c r="BC1449" s="307"/>
      <c r="BD1449" s="307"/>
      <c r="BE1449" s="307"/>
      <c r="BF1449" s="307"/>
      <c r="BG1449" s="307"/>
      <c r="BH1449" s="307"/>
      <c r="BI1449" s="307"/>
      <c r="BJ1449" s="307"/>
      <c r="BK1449" s="307"/>
      <c r="BL1449" s="307"/>
      <c r="BM1449" s="307"/>
      <c r="BN1449" s="307"/>
      <c r="BO1449" s="307"/>
      <c r="BP1449" s="307"/>
      <c r="BQ1449" s="307"/>
      <c r="BR1449" s="307"/>
      <c r="BS1449" s="307"/>
      <c r="BT1449" s="307"/>
      <c r="BU1449" s="307"/>
      <c r="BV1449" s="307"/>
      <c r="BW1449" s="307"/>
      <c r="BX1449" s="307"/>
      <c r="BY1449" s="307"/>
      <c r="BZ1449" s="307"/>
      <c r="CA1449" s="307"/>
      <c r="CB1449" s="307"/>
      <c r="CC1449" s="307"/>
      <c r="CD1449" s="307"/>
      <c r="CE1449" s="307"/>
      <c r="CF1449" s="307"/>
      <c r="CG1449" s="307"/>
      <c r="CH1449" s="307"/>
      <c r="CI1449" s="307"/>
      <c r="CJ1449" s="307"/>
      <c r="CK1449" s="307"/>
      <c r="CL1449" s="307"/>
      <c r="CM1449" s="307"/>
      <c r="CN1449" s="307"/>
      <c r="CO1449" s="307"/>
      <c r="CP1449" s="307"/>
      <c r="CQ1449" s="307"/>
      <c r="CR1449" s="307"/>
      <c r="CS1449" s="307"/>
      <c r="CT1449" s="307"/>
      <c r="CU1449" s="307"/>
      <c r="CV1449" s="307"/>
      <c r="CW1449" s="307"/>
      <c r="CX1449" s="307"/>
      <c r="CY1449" s="307"/>
      <c r="CZ1449" s="307"/>
      <c r="DA1449" s="307"/>
      <c r="DB1449" s="307"/>
      <c r="DC1449" s="307"/>
      <c r="DD1449" s="307"/>
      <c r="DE1449" s="307"/>
      <c r="DF1449" s="307"/>
      <c r="DG1449" s="307"/>
      <c r="DH1449" s="307"/>
      <c r="DI1449" s="307"/>
      <c r="DJ1449" s="307"/>
      <c r="DK1449" s="307"/>
      <c r="DL1449" s="307"/>
      <c r="DM1449" s="307"/>
      <c r="DN1449" s="307"/>
      <c r="DO1449" s="307"/>
      <c r="DP1449" s="307"/>
      <c r="DQ1449" s="307"/>
      <c r="DR1449" s="307"/>
      <c r="DS1449" s="307"/>
      <c r="DT1449" s="307"/>
      <c r="DU1449" s="307"/>
      <c r="DV1449" s="307"/>
      <c r="DW1449" s="307"/>
      <c r="DX1449" s="307"/>
      <c r="DY1449" s="307"/>
      <c r="DZ1449" s="307"/>
      <c r="EA1449" s="307"/>
      <c r="EB1449" s="307"/>
      <c r="EC1449" s="307"/>
      <c r="ED1449" s="307"/>
      <c r="EE1449" s="307"/>
      <c r="EF1449" s="307"/>
      <c r="EG1449" s="307"/>
      <c r="EH1449" s="307"/>
      <c r="EI1449" s="307"/>
      <c r="EJ1449" s="307"/>
      <c r="EK1449" s="307"/>
    </row>
    <row r="1451" spans="1:141" s="306" customFormat="1" ht="24" customHeight="1" x14ac:dyDescent="0.2">
      <c r="A1451" s="135"/>
      <c r="B1451" s="135"/>
      <c r="C1451" s="135"/>
      <c r="D1451" s="135"/>
      <c r="E1451" s="135"/>
      <c r="F1451" s="147"/>
      <c r="G1451" s="147"/>
      <c r="H1451" s="135"/>
    </row>
    <row r="1452" spans="1:141" s="306" customFormat="1" ht="24" customHeight="1" x14ac:dyDescent="0.2">
      <c r="A1452" s="135"/>
      <c r="B1452" s="135"/>
      <c r="C1452" s="135"/>
      <c r="D1452" s="135"/>
      <c r="E1452" s="135"/>
      <c r="F1452" s="147"/>
      <c r="G1452" s="147"/>
      <c r="H1452" s="135"/>
    </row>
    <row r="1453" spans="1:141" s="306" customFormat="1" ht="24" customHeight="1" x14ac:dyDescent="0.2">
      <c r="A1453" s="135"/>
      <c r="B1453" s="135"/>
      <c r="C1453" s="135"/>
      <c r="D1453" s="135"/>
      <c r="E1453" s="135"/>
      <c r="F1453" s="147"/>
      <c r="G1453" s="147"/>
      <c r="H1453" s="135"/>
    </row>
    <row r="1454" spans="1:141" s="306" customFormat="1" ht="24" customHeight="1" x14ac:dyDescent="0.2">
      <c r="A1454" s="135"/>
      <c r="B1454" s="135"/>
      <c r="C1454" s="135"/>
      <c r="D1454" s="135"/>
      <c r="E1454" s="135"/>
      <c r="F1454" s="147"/>
      <c r="G1454" s="147"/>
      <c r="H1454" s="135"/>
    </row>
    <row r="1455" spans="1:141" s="306" customFormat="1" ht="24" customHeight="1" x14ac:dyDescent="0.2">
      <c r="A1455" s="135"/>
      <c r="B1455" s="135"/>
      <c r="C1455" s="135"/>
      <c r="D1455" s="135"/>
      <c r="E1455" s="135"/>
      <c r="F1455" s="147"/>
      <c r="G1455" s="147"/>
      <c r="H1455" s="135"/>
    </row>
    <row r="1456" spans="1:141" s="306" customFormat="1" ht="24" customHeight="1" x14ac:dyDescent="0.2">
      <c r="A1456" s="135"/>
      <c r="B1456" s="135"/>
      <c r="C1456" s="135"/>
      <c r="D1456" s="135"/>
      <c r="E1456" s="135"/>
      <c r="F1456" s="147"/>
      <c r="G1456" s="147"/>
      <c r="H1456" s="135"/>
    </row>
    <row r="1457" spans="1:8" s="306" customFormat="1" ht="24" customHeight="1" x14ac:dyDescent="0.2">
      <c r="A1457" s="135"/>
      <c r="B1457" s="135"/>
      <c r="C1457" s="135"/>
      <c r="D1457" s="135"/>
      <c r="E1457" s="135"/>
      <c r="F1457" s="147"/>
      <c r="G1457" s="147"/>
      <c r="H1457" s="135"/>
    </row>
    <row r="1458" spans="1:8" s="306" customFormat="1" ht="24" customHeight="1" x14ac:dyDescent="0.2">
      <c r="A1458" s="135"/>
      <c r="B1458" s="135"/>
      <c r="C1458" s="135"/>
      <c r="D1458" s="135"/>
      <c r="E1458" s="135"/>
      <c r="F1458" s="147"/>
      <c r="G1458" s="147"/>
      <c r="H1458" s="135"/>
    </row>
    <row r="1459" spans="1:8" s="306" customFormat="1" ht="24" customHeight="1" x14ac:dyDescent="0.2">
      <c r="A1459" s="135"/>
      <c r="B1459" s="135"/>
      <c r="C1459" s="135"/>
      <c r="D1459" s="135"/>
      <c r="E1459" s="135"/>
      <c r="F1459" s="147"/>
      <c r="G1459" s="147"/>
      <c r="H1459" s="135"/>
    </row>
    <row r="1460" spans="1:8" s="306" customFormat="1" ht="24" customHeight="1" x14ac:dyDescent="0.2">
      <c r="A1460" s="135"/>
      <c r="B1460" s="135"/>
      <c r="C1460" s="135"/>
      <c r="D1460" s="135"/>
      <c r="E1460" s="135"/>
      <c r="F1460" s="147"/>
      <c r="G1460" s="147"/>
      <c r="H1460" s="135"/>
    </row>
    <row r="1461" spans="1:8" s="306" customFormat="1" ht="24" customHeight="1" x14ac:dyDescent="0.2">
      <c r="A1461" s="135"/>
      <c r="B1461" s="135"/>
      <c r="C1461" s="135"/>
      <c r="D1461" s="135"/>
      <c r="E1461" s="135"/>
      <c r="F1461" s="147"/>
      <c r="G1461" s="147"/>
      <c r="H1461" s="135"/>
    </row>
    <row r="1462" spans="1:8" s="306" customFormat="1" ht="24" customHeight="1" x14ac:dyDescent="0.2">
      <c r="A1462" s="135"/>
      <c r="B1462" s="135"/>
      <c r="C1462" s="135"/>
      <c r="D1462" s="135"/>
      <c r="E1462" s="135"/>
      <c r="F1462" s="147"/>
      <c r="G1462" s="147"/>
      <c r="H1462" s="135"/>
    </row>
    <row r="1463" spans="1:8" s="306" customFormat="1" ht="24" customHeight="1" x14ac:dyDescent="0.2">
      <c r="A1463" s="135"/>
      <c r="B1463" s="135"/>
      <c r="C1463" s="135"/>
      <c r="D1463" s="135"/>
      <c r="E1463" s="135"/>
      <c r="F1463" s="147"/>
      <c r="G1463" s="147"/>
      <c r="H1463" s="135"/>
    </row>
    <row r="1464" spans="1:8" s="306" customFormat="1" ht="24" customHeight="1" x14ac:dyDescent="0.2">
      <c r="A1464" s="135"/>
      <c r="B1464" s="135"/>
      <c r="C1464" s="135"/>
      <c r="D1464" s="135"/>
      <c r="E1464" s="135"/>
      <c r="F1464" s="147"/>
      <c r="G1464" s="147"/>
      <c r="H1464" s="135"/>
    </row>
    <row r="1467" spans="1:8" s="306" customFormat="1" ht="24" customHeight="1" x14ac:dyDescent="0.2">
      <c r="A1467" s="135"/>
      <c r="B1467" s="135"/>
      <c r="C1467" s="135"/>
      <c r="D1467" s="135"/>
      <c r="E1467" s="135"/>
      <c r="F1467" s="147"/>
      <c r="G1467" s="147"/>
      <c r="H1467" s="135"/>
    </row>
    <row r="1468" spans="1:8" s="306" customFormat="1" ht="24" customHeight="1" x14ac:dyDescent="0.2">
      <c r="A1468" s="135"/>
      <c r="B1468" s="135"/>
      <c r="C1468" s="135"/>
      <c r="D1468" s="135"/>
      <c r="E1468" s="135"/>
      <c r="F1468" s="147"/>
      <c r="G1468" s="147"/>
      <c r="H1468" s="135"/>
    </row>
    <row r="1469" spans="1:8" s="306" customFormat="1" ht="24" customHeight="1" x14ac:dyDescent="0.2">
      <c r="A1469" s="135"/>
      <c r="B1469" s="135"/>
      <c r="C1469" s="135"/>
      <c r="D1469" s="135"/>
      <c r="E1469" s="135"/>
      <c r="F1469" s="147"/>
      <c r="G1469" s="147"/>
      <c r="H1469" s="135"/>
    </row>
    <row r="1470" spans="1:8" s="306" customFormat="1" ht="24" customHeight="1" x14ac:dyDescent="0.2">
      <c r="A1470" s="135"/>
      <c r="B1470" s="135"/>
      <c r="C1470" s="135"/>
      <c r="D1470" s="135"/>
      <c r="E1470" s="135"/>
      <c r="F1470" s="147"/>
      <c r="G1470" s="147"/>
      <c r="H1470" s="135"/>
    </row>
    <row r="1471" spans="1:8" s="306" customFormat="1" ht="24" customHeight="1" x14ac:dyDescent="0.2">
      <c r="A1471" s="135"/>
      <c r="B1471" s="135"/>
      <c r="C1471" s="135"/>
      <c r="D1471" s="135"/>
      <c r="E1471" s="135"/>
      <c r="F1471" s="147"/>
      <c r="G1471" s="147"/>
      <c r="H1471" s="135"/>
    </row>
    <row r="1472" spans="1:8" s="306" customFormat="1" ht="24" customHeight="1" x14ac:dyDescent="0.2">
      <c r="A1472" s="135"/>
      <c r="B1472" s="135"/>
      <c r="C1472" s="135"/>
      <c r="D1472" s="135"/>
      <c r="E1472" s="135"/>
      <c r="F1472" s="147"/>
      <c r="G1472" s="147"/>
      <c r="H1472" s="135"/>
    </row>
    <row r="1473" spans="1:8" s="306" customFormat="1" ht="24" customHeight="1" x14ac:dyDescent="0.2">
      <c r="A1473" s="135"/>
      <c r="B1473" s="135"/>
      <c r="C1473" s="135"/>
      <c r="D1473" s="135"/>
      <c r="E1473" s="135"/>
      <c r="F1473" s="147"/>
      <c r="G1473" s="147"/>
      <c r="H1473" s="135"/>
    </row>
    <row r="1474" spans="1:8" s="306" customFormat="1" ht="24" customHeight="1" x14ac:dyDescent="0.2">
      <c r="A1474" s="135"/>
      <c r="B1474" s="135"/>
      <c r="C1474" s="135"/>
      <c r="D1474" s="135"/>
      <c r="E1474" s="135"/>
      <c r="F1474" s="147"/>
      <c r="G1474" s="147"/>
      <c r="H1474" s="135"/>
    </row>
    <row r="1477" spans="1:8" s="306" customFormat="1" ht="24" customHeight="1" x14ac:dyDescent="0.2">
      <c r="A1477" s="135"/>
      <c r="B1477" s="135"/>
      <c r="C1477" s="135"/>
      <c r="D1477" s="135"/>
      <c r="E1477" s="135"/>
      <c r="F1477" s="147"/>
      <c r="G1477" s="147"/>
      <c r="H1477" s="135"/>
    </row>
    <row r="1478" spans="1:8" s="306" customFormat="1" ht="24" customHeight="1" x14ac:dyDescent="0.2">
      <c r="A1478" s="135"/>
      <c r="B1478" s="135"/>
      <c r="C1478" s="135"/>
      <c r="D1478" s="135"/>
      <c r="E1478" s="135"/>
      <c r="F1478" s="147"/>
      <c r="G1478" s="147"/>
      <c r="H1478" s="135"/>
    </row>
    <row r="1479" spans="1:8" s="306" customFormat="1" ht="24" customHeight="1" x14ac:dyDescent="0.2">
      <c r="A1479" s="135"/>
      <c r="B1479" s="135"/>
      <c r="C1479" s="135"/>
      <c r="D1479" s="135"/>
      <c r="E1479" s="135"/>
      <c r="F1479" s="147"/>
      <c r="G1479" s="147"/>
      <c r="H1479" s="135"/>
    </row>
    <row r="1480" spans="1:8" s="306" customFormat="1" ht="24" customHeight="1" x14ac:dyDescent="0.2">
      <c r="A1480" s="135"/>
      <c r="B1480" s="135"/>
      <c r="C1480" s="135"/>
      <c r="D1480" s="135"/>
      <c r="E1480" s="135"/>
      <c r="F1480" s="147"/>
      <c r="G1480" s="147"/>
      <c r="H1480" s="135"/>
    </row>
    <row r="1481" spans="1:8" s="306" customFormat="1" ht="24" customHeight="1" x14ac:dyDescent="0.2">
      <c r="A1481" s="135"/>
      <c r="B1481" s="135"/>
      <c r="C1481" s="135"/>
      <c r="D1481" s="135"/>
      <c r="E1481" s="135"/>
      <c r="F1481" s="147"/>
      <c r="G1481" s="147"/>
      <c r="H1481" s="135"/>
    </row>
    <row r="1482" spans="1:8" s="306" customFormat="1" ht="24" customHeight="1" x14ac:dyDescent="0.2">
      <c r="A1482" s="135"/>
      <c r="B1482" s="135"/>
      <c r="C1482" s="135"/>
      <c r="D1482" s="135"/>
      <c r="E1482" s="135"/>
      <c r="F1482" s="147"/>
      <c r="G1482" s="147"/>
      <c r="H1482" s="135"/>
    </row>
    <row r="1483" spans="1:8" s="306" customFormat="1" ht="24" customHeight="1" x14ac:dyDescent="0.2">
      <c r="A1483" s="135"/>
      <c r="B1483" s="135"/>
      <c r="C1483" s="135"/>
      <c r="D1483" s="135"/>
      <c r="E1483" s="135"/>
      <c r="F1483" s="147"/>
      <c r="G1483" s="147"/>
      <c r="H1483" s="135"/>
    </row>
    <row r="1484" spans="1:8" s="306" customFormat="1" ht="24" customHeight="1" x14ac:dyDescent="0.2">
      <c r="A1484" s="135"/>
      <c r="B1484" s="135"/>
      <c r="C1484" s="135"/>
      <c r="D1484" s="135"/>
      <c r="E1484" s="135"/>
      <c r="F1484" s="147"/>
      <c r="G1484" s="147"/>
      <c r="H1484" s="135"/>
    </row>
    <row r="1485" spans="1:8" s="306" customFormat="1" ht="24" customHeight="1" x14ac:dyDescent="0.2">
      <c r="A1485" s="135"/>
      <c r="B1485" s="135"/>
      <c r="C1485" s="135"/>
      <c r="D1485" s="135"/>
      <c r="E1485" s="135"/>
      <c r="F1485" s="147"/>
      <c r="G1485" s="147"/>
      <c r="H1485" s="135"/>
    </row>
    <row r="1499" spans="1:141" s="145" customFormat="1" ht="24" customHeight="1" x14ac:dyDescent="0.2">
      <c r="A1499" s="135"/>
      <c r="B1499" s="135"/>
      <c r="C1499" s="135"/>
      <c r="D1499" s="135"/>
      <c r="E1499" s="135"/>
      <c r="F1499" s="147"/>
      <c r="G1499" s="147"/>
      <c r="H1499" s="135"/>
      <c r="I1499" s="306"/>
      <c r="J1499" s="306"/>
      <c r="K1499" s="306"/>
      <c r="L1499" s="306"/>
      <c r="M1499" s="306"/>
      <c r="N1499" s="306"/>
      <c r="O1499" s="306"/>
      <c r="P1499" s="306"/>
      <c r="Q1499" s="306"/>
      <c r="R1499" s="306"/>
      <c r="S1499" s="306"/>
      <c r="T1499" s="306"/>
      <c r="U1499" s="307"/>
      <c r="V1499" s="307"/>
      <c r="W1499" s="307"/>
      <c r="X1499" s="307"/>
      <c r="Y1499" s="307"/>
      <c r="Z1499" s="307"/>
      <c r="AA1499" s="307"/>
      <c r="AB1499" s="307"/>
      <c r="AC1499" s="307"/>
      <c r="AD1499" s="307"/>
      <c r="AE1499" s="307"/>
      <c r="AF1499" s="307"/>
      <c r="AG1499" s="307"/>
      <c r="AH1499" s="307"/>
      <c r="AI1499" s="307"/>
      <c r="AJ1499" s="307"/>
      <c r="AK1499" s="307"/>
      <c r="AL1499" s="307"/>
      <c r="AM1499" s="307"/>
      <c r="AN1499" s="307"/>
      <c r="AO1499" s="307"/>
      <c r="AP1499" s="307"/>
      <c r="AQ1499" s="307"/>
      <c r="AR1499" s="307"/>
      <c r="AS1499" s="307"/>
      <c r="AT1499" s="307"/>
      <c r="AU1499" s="307"/>
      <c r="AV1499" s="307"/>
      <c r="AW1499" s="307"/>
      <c r="AX1499" s="307"/>
      <c r="AY1499" s="307"/>
      <c r="AZ1499" s="307"/>
      <c r="BA1499" s="307"/>
      <c r="BB1499" s="307"/>
      <c r="BC1499" s="307"/>
      <c r="BD1499" s="307"/>
      <c r="BE1499" s="307"/>
      <c r="BF1499" s="307"/>
      <c r="BG1499" s="307"/>
      <c r="BH1499" s="307"/>
      <c r="BI1499" s="307"/>
      <c r="BJ1499" s="307"/>
      <c r="BK1499" s="307"/>
      <c r="BL1499" s="307"/>
      <c r="BM1499" s="307"/>
      <c r="BN1499" s="307"/>
      <c r="BO1499" s="307"/>
      <c r="BP1499" s="307"/>
      <c r="BQ1499" s="307"/>
      <c r="BR1499" s="307"/>
      <c r="BS1499" s="307"/>
      <c r="BT1499" s="307"/>
      <c r="BU1499" s="307"/>
      <c r="BV1499" s="307"/>
      <c r="BW1499" s="307"/>
      <c r="BX1499" s="307"/>
      <c r="BY1499" s="307"/>
      <c r="BZ1499" s="307"/>
      <c r="CA1499" s="307"/>
      <c r="CB1499" s="307"/>
      <c r="CC1499" s="307"/>
      <c r="CD1499" s="307"/>
      <c r="CE1499" s="307"/>
      <c r="CF1499" s="307"/>
      <c r="CG1499" s="307"/>
      <c r="CH1499" s="307"/>
      <c r="CI1499" s="307"/>
      <c r="CJ1499" s="307"/>
      <c r="CK1499" s="307"/>
      <c r="CL1499" s="307"/>
      <c r="CM1499" s="307"/>
      <c r="CN1499" s="307"/>
      <c r="CO1499" s="307"/>
      <c r="CP1499" s="307"/>
      <c r="CQ1499" s="307"/>
      <c r="CR1499" s="307"/>
      <c r="CS1499" s="307"/>
      <c r="CT1499" s="307"/>
      <c r="CU1499" s="307"/>
      <c r="CV1499" s="307"/>
      <c r="CW1499" s="307"/>
      <c r="CX1499" s="307"/>
      <c r="CY1499" s="307"/>
      <c r="CZ1499" s="307"/>
      <c r="DA1499" s="307"/>
      <c r="DB1499" s="307"/>
      <c r="DC1499" s="307"/>
      <c r="DD1499" s="307"/>
      <c r="DE1499" s="307"/>
      <c r="DF1499" s="307"/>
      <c r="DG1499" s="307"/>
      <c r="DH1499" s="307"/>
      <c r="DI1499" s="307"/>
      <c r="DJ1499" s="307"/>
      <c r="DK1499" s="307"/>
      <c r="DL1499" s="307"/>
      <c r="DM1499" s="307"/>
      <c r="DN1499" s="307"/>
      <c r="DO1499" s="307"/>
      <c r="DP1499" s="307"/>
      <c r="DQ1499" s="307"/>
      <c r="DR1499" s="307"/>
      <c r="DS1499" s="307"/>
      <c r="DT1499" s="307"/>
      <c r="DU1499" s="307"/>
      <c r="DV1499" s="307"/>
      <c r="DW1499" s="307"/>
      <c r="DX1499" s="307"/>
      <c r="DY1499" s="307"/>
      <c r="DZ1499" s="307"/>
      <c r="EA1499" s="307"/>
      <c r="EB1499" s="307"/>
      <c r="EC1499" s="307"/>
      <c r="ED1499" s="307"/>
      <c r="EE1499" s="307"/>
      <c r="EF1499" s="307"/>
      <c r="EG1499" s="307"/>
      <c r="EH1499" s="307"/>
      <c r="EI1499" s="307"/>
      <c r="EJ1499" s="307"/>
      <c r="EK1499" s="307"/>
    </row>
    <row r="1501" spans="1:141" s="306" customFormat="1" ht="24" customHeight="1" x14ac:dyDescent="0.2">
      <c r="A1501" s="135"/>
      <c r="B1501" s="135"/>
      <c r="C1501" s="135"/>
      <c r="D1501" s="135"/>
      <c r="E1501" s="135"/>
      <c r="F1501" s="147"/>
      <c r="G1501" s="147"/>
      <c r="H1501" s="135"/>
    </row>
    <row r="1502" spans="1:141" s="306" customFormat="1" ht="24" customHeight="1" x14ac:dyDescent="0.2">
      <c r="A1502" s="135"/>
      <c r="B1502" s="135"/>
      <c r="C1502" s="135"/>
      <c r="D1502" s="135"/>
      <c r="E1502" s="135"/>
      <c r="F1502" s="147"/>
      <c r="G1502" s="147"/>
      <c r="H1502" s="135"/>
    </row>
    <row r="1503" spans="1:141" s="306" customFormat="1" ht="24" customHeight="1" x14ac:dyDescent="0.2">
      <c r="A1503" s="135"/>
      <c r="B1503" s="135"/>
      <c r="C1503" s="135"/>
      <c r="D1503" s="135"/>
      <c r="E1503" s="135"/>
      <c r="F1503" s="147"/>
      <c r="G1503" s="147"/>
      <c r="H1503" s="135"/>
    </row>
    <row r="1504" spans="1:141" s="306" customFormat="1" ht="24" customHeight="1" x14ac:dyDescent="0.2">
      <c r="A1504" s="135"/>
      <c r="B1504" s="135"/>
      <c r="C1504" s="135"/>
      <c r="D1504" s="135"/>
      <c r="E1504" s="135"/>
      <c r="F1504" s="147"/>
      <c r="G1504" s="147"/>
      <c r="H1504" s="135"/>
    </row>
    <row r="1505" spans="1:8" s="306" customFormat="1" ht="24" customHeight="1" x14ac:dyDescent="0.2">
      <c r="A1505" s="135"/>
      <c r="B1505" s="135"/>
      <c r="C1505" s="135"/>
      <c r="D1505" s="135"/>
      <c r="E1505" s="135"/>
      <c r="F1505" s="147"/>
      <c r="G1505" s="147"/>
      <c r="H1505" s="135"/>
    </row>
    <row r="1506" spans="1:8" s="306" customFormat="1" ht="24" customHeight="1" x14ac:dyDescent="0.2">
      <c r="A1506" s="135"/>
      <c r="B1506" s="135"/>
      <c r="C1506" s="135"/>
      <c r="D1506" s="135"/>
      <c r="E1506" s="135"/>
      <c r="F1506" s="147"/>
      <c r="G1506" s="147"/>
      <c r="H1506" s="135"/>
    </row>
    <row r="1507" spans="1:8" s="306" customFormat="1" ht="24" customHeight="1" x14ac:dyDescent="0.2">
      <c r="A1507" s="135"/>
      <c r="B1507" s="135"/>
      <c r="C1507" s="135"/>
      <c r="D1507" s="135"/>
      <c r="E1507" s="135"/>
      <c r="F1507" s="147"/>
      <c r="G1507" s="147"/>
      <c r="H1507" s="135"/>
    </row>
    <row r="1508" spans="1:8" s="306" customFormat="1" ht="24" customHeight="1" x14ac:dyDescent="0.2">
      <c r="A1508" s="135"/>
      <c r="B1508" s="135"/>
      <c r="C1508" s="135"/>
      <c r="D1508" s="135"/>
      <c r="E1508" s="135"/>
      <c r="F1508" s="147"/>
      <c r="G1508" s="147"/>
      <c r="H1508" s="135"/>
    </row>
    <row r="1509" spans="1:8" s="306" customFormat="1" ht="24" customHeight="1" x14ac:dyDescent="0.2">
      <c r="A1509" s="135"/>
      <c r="B1509" s="135"/>
      <c r="C1509" s="135"/>
      <c r="D1509" s="135"/>
      <c r="E1509" s="135"/>
      <c r="F1509" s="147"/>
      <c r="G1509" s="147"/>
      <c r="H1509" s="135"/>
    </row>
    <row r="1510" spans="1:8" s="306" customFormat="1" ht="24" customHeight="1" x14ac:dyDescent="0.2">
      <c r="A1510" s="135"/>
      <c r="B1510" s="135"/>
      <c r="C1510" s="135"/>
      <c r="D1510" s="135"/>
      <c r="E1510" s="135"/>
      <c r="F1510" s="147"/>
      <c r="G1510" s="147"/>
      <c r="H1510" s="135"/>
    </row>
    <row r="1511" spans="1:8" s="306" customFormat="1" ht="24" customHeight="1" x14ac:dyDescent="0.2">
      <c r="A1511" s="135"/>
      <c r="B1511" s="135"/>
      <c r="C1511" s="135"/>
      <c r="D1511" s="135"/>
      <c r="E1511" s="135"/>
      <c r="F1511" s="147"/>
      <c r="G1511" s="147"/>
      <c r="H1511" s="135"/>
    </row>
    <row r="1512" spans="1:8" s="306" customFormat="1" ht="24" customHeight="1" x14ac:dyDescent="0.2">
      <c r="A1512" s="135"/>
      <c r="B1512" s="135"/>
      <c r="C1512" s="135"/>
      <c r="D1512" s="135"/>
      <c r="E1512" s="135"/>
      <c r="F1512" s="147"/>
      <c r="G1512" s="147"/>
      <c r="H1512" s="135"/>
    </row>
    <row r="1513" spans="1:8" s="306" customFormat="1" ht="24" customHeight="1" x14ac:dyDescent="0.2">
      <c r="A1513" s="135"/>
      <c r="B1513" s="135"/>
      <c r="C1513" s="135"/>
      <c r="D1513" s="135"/>
      <c r="E1513" s="135"/>
      <c r="F1513" s="147"/>
      <c r="G1513" s="147"/>
      <c r="H1513" s="135"/>
    </row>
    <row r="1514" spans="1:8" s="306" customFormat="1" ht="24" customHeight="1" x14ac:dyDescent="0.2">
      <c r="A1514" s="135"/>
      <c r="B1514" s="135"/>
      <c r="C1514" s="135"/>
      <c r="D1514" s="135"/>
      <c r="E1514" s="135"/>
      <c r="F1514" s="147"/>
      <c r="G1514" s="147"/>
      <c r="H1514" s="135"/>
    </row>
    <row r="1517" spans="1:8" s="306" customFormat="1" ht="24" customHeight="1" x14ac:dyDescent="0.2">
      <c r="A1517" s="135"/>
      <c r="B1517" s="135"/>
      <c r="C1517" s="135"/>
      <c r="D1517" s="135"/>
      <c r="E1517" s="135"/>
      <c r="F1517" s="147"/>
      <c r="G1517" s="147"/>
      <c r="H1517" s="135"/>
    </row>
    <row r="1518" spans="1:8" s="306" customFormat="1" ht="24" customHeight="1" x14ac:dyDescent="0.2">
      <c r="A1518" s="135"/>
      <c r="B1518" s="135"/>
      <c r="C1518" s="135"/>
      <c r="D1518" s="135"/>
      <c r="E1518" s="135"/>
      <c r="F1518" s="147"/>
      <c r="G1518" s="147"/>
      <c r="H1518" s="135"/>
    </row>
    <row r="1519" spans="1:8" s="306" customFormat="1" ht="24" customHeight="1" x14ac:dyDescent="0.2">
      <c r="A1519" s="135"/>
      <c r="B1519" s="135"/>
      <c r="C1519" s="135"/>
      <c r="D1519" s="135"/>
      <c r="E1519" s="135"/>
      <c r="F1519" s="147"/>
      <c r="G1519" s="147"/>
      <c r="H1519" s="135"/>
    </row>
    <row r="1520" spans="1:8" s="306" customFormat="1" ht="24" customHeight="1" x14ac:dyDescent="0.2">
      <c r="A1520" s="135"/>
      <c r="B1520" s="135"/>
      <c r="C1520" s="135"/>
      <c r="D1520" s="135"/>
      <c r="E1520" s="135"/>
      <c r="F1520" s="147"/>
      <c r="G1520" s="147"/>
      <c r="H1520" s="135"/>
    </row>
    <row r="1521" spans="1:8" s="306" customFormat="1" ht="24" customHeight="1" x14ac:dyDescent="0.2">
      <c r="A1521" s="135"/>
      <c r="B1521" s="135"/>
      <c r="C1521" s="135"/>
      <c r="D1521" s="135"/>
      <c r="E1521" s="135"/>
      <c r="F1521" s="147"/>
      <c r="G1521" s="147"/>
      <c r="H1521" s="135"/>
    </row>
    <row r="1522" spans="1:8" s="306" customFormat="1" ht="24" customHeight="1" x14ac:dyDescent="0.2">
      <c r="A1522" s="135"/>
      <c r="B1522" s="135"/>
      <c r="C1522" s="135"/>
      <c r="D1522" s="135"/>
      <c r="E1522" s="135"/>
      <c r="F1522" s="147"/>
      <c r="G1522" s="147"/>
      <c r="H1522" s="135"/>
    </row>
    <row r="1523" spans="1:8" s="306" customFormat="1" ht="24" customHeight="1" x14ac:dyDescent="0.2">
      <c r="A1523" s="135"/>
      <c r="B1523" s="135"/>
      <c r="C1523" s="135"/>
      <c r="D1523" s="135"/>
      <c r="E1523" s="135"/>
      <c r="F1523" s="147"/>
      <c r="G1523" s="147"/>
      <c r="H1523" s="135"/>
    </row>
    <row r="1524" spans="1:8" s="306" customFormat="1" ht="24" customHeight="1" x14ac:dyDescent="0.2">
      <c r="A1524" s="135"/>
      <c r="B1524" s="135"/>
      <c r="C1524" s="135"/>
      <c r="D1524" s="135"/>
      <c r="E1524" s="135"/>
      <c r="F1524" s="147"/>
      <c r="G1524" s="147"/>
      <c r="H1524" s="135"/>
    </row>
    <row r="1527" spans="1:8" s="306" customFormat="1" ht="24" customHeight="1" x14ac:dyDescent="0.2">
      <c r="A1527" s="135"/>
      <c r="B1527" s="135"/>
      <c r="C1527" s="135"/>
      <c r="D1527" s="135"/>
      <c r="E1527" s="135"/>
      <c r="F1527" s="147"/>
      <c r="G1527" s="147"/>
      <c r="H1527" s="135"/>
    </row>
    <row r="1528" spans="1:8" s="306" customFormat="1" ht="24" customHeight="1" x14ac:dyDescent="0.2">
      <c r="A1528" s="135"/>
      <c r="B1528" s="135"/>
      <c r="C1528" s="135"/>
      <c r="D1528" s="135"/>
      <c r="E1528" s="135"/>
      <c r="F1528" s="147"/>
      <c r="G1528" s="147"/>
      <c r="H1528" s="135"/>
    </row>
    <row r="1529" spans="1:8" s="306" customFormat="1" ht="24" customHeight="1" x14ac:dyDescent="0.2">
      <c r="A1529" s="135"/>
      <c r="B1529" s="135"/>
      <c r="C1529" s="135"/>
      <c r="D1529" s="135"/>
      <c r="E1529" s="135"/>
      <c r="F1529" s="147"/>
      <c r="G1529" s="147"/>
      <c r="H1529" s="135"/>
    </row>
    <row r="1530" spans="1:8" s="306" customFormat="1" ht="24" customHeight="1" x14ac:dyDescent="0.2">
      <c r="A1530" s="135"/>
      <c r="B1530" s="135"/>
      <c r="C1530" s="135"/>
      <c r="D1530" s="135"/>
      <c r="E1530" s="135"/>
      <c r="F1530" s="147"/>
      <c r="G1530" s="147"/>
      <c r="H1530" s="135"/>
    </row>
    <row r="1531" spans="1:8" s="306" customFormat="1" ht="24" customHeight="1" x14ac:dyDescent="0.2">
      <c r="A1531" s="135"/>
      <c r="B1531" s="135"/>
      <c r="C1531" s="135"/>
      <c r="D1531" s="135"/>
      <c r="E1531" s="135"/>
      <c r="F1531" s="147"/>
      <c r="G1531" s="147"/>
      <c r="H1531" s="135"/>
    </row>
    <row r="1532" spans="1:8" s="306" customFormat="1" ht="24" customHeight="1" x14ac:dyDescent="0.2">
      <c r="A1532" s="135"/>
      <c r="B1532" s="135"/>
      <c r="C1532" s="135"/>
      <c r="D1532" s="135"/>
      <c r="E1532" s="135"/>
      <c r="F1532" s="147"/>
      <c r="G1532" s="147"/>
      <c r="H1532" s="135"/>
    </row>
    <row r="1533" spans="1:8" s="306" customFormat="1" ht="24" customHeight="1" x14ac:dyDescent="0.2">
      <c r="A1533" s="135"/>
      <c r="B1533" s="135"/>
      <c r="C1533" s="135"/>
      <c r="D1533" s="135"/>
      <c r="E1533" s="135"/>
      <c r="F1533" s="147"/>
      <c r="G1533" s="147"/>
      <c r="H1533" s="135"/>
    </row>
    <row r="1534" spans="1:8" s="306" customFormat="1" ht="24" customHeight="1" x14ac:dyDescent="0.2">
      <c r="A1534" s="135"/>
      <c r="B1534" s="135"/>
      <c r="C1534" s="135"/>
      <c r="D1534" s="135"/>
      <c r="E1534" s="135"/>
      <c r="F1534" s="147"/>
      <c r="G1534" s="147"/>
      <c r="H1534" s="135"/>
    </row>
    <row r="1535" spans="1:8" s="306" customFormat="1" ht="24" customHeight="1" x14ac:dyDescent="0.2">
      <c r="A1535" s="135"/>
      <c r="B1535" s="135"/>
      <c r="C1535" s="135"/>
      <c r="D1535" s="135"/>
      <c r="E1535" s="135"/>
      <c r="F1535" s="147"/>
      <c r="G1535" s="147"/>
      <c r="H1535" s="135"/>
    </row>
    <row r="1549" spans="1:141" s="145" customFormat="1" ht="24" customHeight="1" x14ac:dyDescent="0.2">
      <c r="A1549" s="135"/>
      <c r="B1549" s="135"/>
      <c r="C1549" s="135"/>
      <c r="D1549" s="135"/>
      <c r="E1549" s="135"/>
      <c r="F1549" s="147"/>
      <c r="G1549" s="147"/>
      <c r="H1549" s="135"/>
      <c r="I1549" s="306"/>
      <c r="J1549" s="306"/>
      <c r="K1549" s="306"/>
      <c r="L1549" s="306"/>
      <c r="M1549" s="306"/>
      <c r="N1549" s="306"/>
      <c r="O1549" s="306"/>
      <c r="P1549" s="306"/>
      <c r="Q1549" s="306"/>
      <c r="R1549" s="306"/>
      <c r="S1549" s="306"/>
      <c r="T1549" s="306"/>
      <c r="U1549" s="307"/>
      <c r="V1549" s="307"/>
      <c r="W1549" s="307"/>
      <c r="X1549" s="307"/>
      <c r="Y1549" s="307"/>
      <c r="Z1549" s="307"/>
      <c r="AA1549" s="307"/>
      <c r="AB1549" s="307"/>
      <c r="AC1549" s="307"/>
      <c r="AD1549" s="307"/>
      <c r="AE1549" s="307"/>
      <c r="AF1549" s="307"/>
      <c r="AG1549" s="307"/>
      <c r="AH1549" s="307"/>
      <c r="AI1549" s="307"/>
      <c r="AJ1549" s="307"/>
      <c r="AK1549" s="307"/>
      <c r="AL1549" s="307"/>
      <c r="AM1549" s="307"/>
      <c r="AN1549" s="307"/>
      <c r="AO1549" s="307"/>
      <c r="AP1549" s="307"/>
      <c r="AQ1549" s="307"/>
      <c r="AR1549" s="307"/>
      <c r="AS1549" s="307"/>
      <c r="AT1549" s="307"/>
      <c r="AU1549" s="307"/>
      <c r="AV1549" s="307"/>
      <c r="AW1549" s="307"/>
      <c r="AX1549" s="307"/>
      <c r="AY1549" s="307"/>
      <c r="AZ1549" s="307"/>
      <c r="BA1549" s="307"/>
      <c r="BB1549" s="307"/>
      <c r="BC1549" s="307"/>
      <c r="BD1549" s="307"/>
      <c r="BE1549" s="307"/>
      <c r="BF1549" s="307"/>
      <c r="BG1549" s="307"/>
      <c r="BH1549" s="307"/>
      <c r="BI1549" s="307"/>
      <c r="BJ1549" s="307"/>
      <c r="BK1549" s="307"/>
      <c r="BL1549" s="307"/>
      <c r="BM1549" s="307"/>
      <c r="BN1549" s="307"/>
      <c r="BO1549" s="307"/>
      <c r="BP1549" s="307"/>
      <c r="BQ1549" s="307"/>
      <c r="BR1549" s="307"/>
      <c r="BS1549" s="307"/>
      <c r="BT1549" s="307"/>
      <c r="BU1549" s="307"/>
      <c r="BV1549" s="307"/>
      <c r="BW1549" s="307"/>
      <c r="BX1549" s="307"/>
      <c r="BY1549" s="307"/>
      <c r="BZ1549" s="307"/>
      <c r="CA1549" s="307"/>
      <c r="CB1549" s="307"/>
      <c r="CC1549" s="307"/>
      <c r="CD1549" s="307"/>
      <c r="CE1549" s="307"/>
      <c r="CF1549" s="307"/>
      <c r="CG1549" s="307"/>
      <c r="CH1549" s="307"/>
      <c r="CI1549" s="307"/>
      <c r="CJ1549" s="307"/>
      <c r="CK1549" s="307"/>
      <c r="CL1549" s="307"/>
      <c r="CM1549" s="307"/>
      <c r="CN1549" s="307"/>
      <c r="CO1549" s="307"/>
      <c r="CP1549" s="307"/>
      <c r="CQ1549" s="307"/>
      <c r="CR1549" s="307"/>
      <c r="CS1549" s="307"/>
      <c r="CT1549" s="307"/>
      <c r="CU1549" s="307"/>
      <c r="CV1549" s="307"/>
      <c r="CW1549" s="307"/>
      <c r="CX1549" s="307"/>
      <c r="CY1549" s="307"/>
      <c r="CZ1549" s="307"/>
      <c r="DA1549" s="307"/>
      <c r="DB1549" s="307"/>
      <c r="DC1549" s="307"/>
      <c r="DD1549" s="307"/>
      <c r="DE1549" s="307"/>
      <c r="DF1549" s="307"/>
      <c r="DG1549" s="307"/>
      <c r="DH1549" s="307"/>
      <c r="DI1549" s="307"/>
      <c r="DJ1549" s="307"/>
      <c r="DK1549" s="307"/>
      <c r="DL1549" s="307"/>
      <c r="DM1549" s="307"/>
      <c r="DN1549" s="307"/>
      <c r="DO1549" s="307"/>
      <c r="DP1549" s="307"/>
      <c r="DQ1549" s="307"/>
      <c r="DR1549" s="307"/>
      <c r="DS1549" s="307"/>
      <c r="DT1549" s="307"/>
      <c r="DU1549" s="307"/>
      <c r="DV1549" s="307"/>
      <c r="DW1549" s="307"/>
      <c r="DX1549" s="307"/>
      <c r="DY1549" s="307"/>
      <c r="DZ1549" s="307"/>
      <c r="EA1549" s="307"/>
      <c r="EB1549" s="307"/>
      <c r="EC1549" s="307"/>
      <c r="ED1549" s="307"/>
      <c r="EE1549" s="307"/>
      <c r="EF1549" s="307"/>
      <c r="EG1549" s="307"/>
      <c r="EH1549" s="307"/>
      <c r="EI1549" s="307"/>
      <c r="EJ1549" s="307"/>
      <c r="EK1549" s="307"/>
    </row>
    <row r="1551" spans="1:141" s="306" customFormat="1" ht="24" customHeight="1" x14ac:dyDescent="0.2">
      <c r="A1551" s="135"/>
      <c r="B1551" s="135"/>
      <c r="C1551" s="135"/>
      <c r="D1551" s="135"/>
      <c r="E1551" s="135"/>
      <c r="F1551" s="147"/>
      <c r="G1551" s="147"/>
      <c r="H1551" s="135"/>
    </row>
    <row r="1552" spans="1:141" s="306" customFormat="1" ht="24" customHeight="1" x14ac:dyDescent="0.2">
      <c r="A1552" s="135"/>
      <c r="B1552" s="135"/>
      <c r="C1552" s="135"/>
      <c r="D1552" s="135"/>
      <c r="E1552" s="135"/>
      <c r="F1552" s="147"/>
      <c r="G1552" s="147"/>
      <c r="H1552" s="135"/>
    </row>
    <row r="1553" spans="1:8" s="306" customFormat="1" ht="24" customHeight="1" x14ac:dyDescent="0.2">
      <c r="A1553" s="135"/>
      <c r="B1553" s="135"/>
      <c r="C1553" s="135"/>
      <c r="D1553" s="135"/>
      <c r="E1553" s="135"/>
      <c r="F1553" s="147"/>
      <c r="G1553" s="147"/>
      <c r="H1553" s="135"/>
    </row>
    <row r="1554" spans="1:8" s="306" customFormat="1" ht="24" customHeight="1" x14ac:dyDescent="0.2">
      <c r="A1554" s="135"/>
      <c r="B1554" s="135"/>
      <c r="C1554" s="135"/>
      <c r="D1554" s="135"/>
      <c r="E1554" s="135"/>
      <c r="F1554" s="147"/>
      <c r="G1554" s="147"/>
      <c r="H1554" s="135"/>
    </row>
    <row r="1555" spans="1:8" s="306" customFormat="1" ht="24" customHeight="1" x14ac:dyDescent="0.2">
      <c r="A1555" s="135"/>
      <c r="B1555" s="135"/>
      <c r="C1555" s="135"/>
      <c r="D1555" s="135"/>
      <c r="E1555" s="135"/>
      <c r="F1555" s="147"/>
      <c r="G1555" s="147"/>
      <c r="H1555" s="135"/>
    </row>
    <row r="1556" spans="1:8" s="306" customFormat="1" ht="24" customHeight="1" x14ac:dyDescent="0.2">
      <c r="A1556" s="135"/>
      <c r="B1556" s="135"/>
      <c r="C1556" s="135"/>
      <c r="D1556" s="135"/>
      <c r="E1556" s="135"/>
      <c r="F1556" s="147"/>
      <c r="G1556" s="147"/>
      <c r="H1556" s="135"/>
    </row>
    <row r="1557" spans="1:8" s="306" customFormat="1" ht="24" customHeight="1" x14ac:dyDescent="0.2">
      <c r="A1557" s="135"/>
      <c r="B1557" s="135"/>
      <c r="C1557" s="135"/>
      <c r="D1557" s="135"/>
      <c r="E1557" s="135"/>
      <c r="F1557" s="147"/>
      <c r="G1557" s="147"/>
      <c r="H1557" s="135"/>
    </row>
    <row r="1558" spans="1:8" s="306" customFormat="1" ht="24" customHeight="1" x14ac:dyDescent="0.2">
      <c r="A1558" s="135"/>
      <c r="B1558" s="135"/>
      <c r="C1558" s="135"/>
      <c r="D1558" s="135"/>
      <c r="E1558" s="135"/>
      <c r="F1558" s="147"/>
      <c r="G1558" s="147"/>
      <c r="H1558" s="135"/>
    </row>
    <row r="1559" spans="1:8" s="306" customFormat="1" ht="24" customHeight="1" x14ac:dyDescent="0.2">
      <c r="A1559" s="135"/>
      <c r="B1559" s="135"/>
      <c r="C1559" s="135"/>
      <c r="D1559" s="135"/>
      <c r="E1559" s="135"/>
      <c r="F1559" s="147"/>
      <c r="G1559" s="147"/>
      <c r="H1559" s="135"/>
    </row>
    <row r="1560" spans="1:8" s="306" customFormat="1" ht="24" customHeight="1" x14ac:dyDescent="0.2">
      <c r="A1560" s="135"/>
      <c r="B1560" s="135"/>
      <c r="C1560" s="135"/>
      <c r="D1560" s="135"/>
      <c r="E1560" s="135"/>
      <c r="F1560" s="147"/>
      <c r="G1560" s="147"/>
      <c r="H1560" s="135"/>
    </row>
    <row r="1561" spans="1:8" s="306" customFormat="1" ht="24" customHeight="1" x14ac:dyDescent="0.2">
      <c r="A1561" s="135"/>
      <c r="B1561" s="135"/>
      <c r="C1561" s="135"/>
      <c r="D1561" s="135"/>
      <c r="E1561" s="135"/>
      <c r="F1561" s="147"/>
      <c r="G1561" s="147"/>
      <c r="H1561" s="135"/>
    </row>
    <row r="1562" spans="1:8" s="306" customFormat="1" ht="24" customHeight="1" x14ac:dyDescent="0.2">
      <c r="A1562" s="135"/>
      <c r="B1562" s="135"/>
      <c r="C1562" s="135"/>
      <c r="D1562" s="135"/>
      <c r="E1562" s="135"/>
      <c r="F1562" s="147"/>
      <c r="G1562" s="147"/>
      <c r="H1562" s="135"/>
    </row>
    <row r="1563" spans="1:8" s="306" customFormat="1" ht="24" customHeight="1" x14ac:dyDescent="0.2">
      <c r="A1563" s="135"/>
      <c r="B1563" s="135"/>
      <c r="C1563" s="135"/>
      <c r="D1563" s="135"/>
      <c r="E1563" s="135"/>
      <c r="F1563" s="147"/>
      <c r="G1563" s="147"/>
      <c r="H1563" s="135"/>
    </row>
    <row r="1564" spans="1:8" s="306" customFormat="1" ht="24" customHeight="1" x14ac:dyDescent="0.2">
      <c r="A1564" s="135"/>
      <c r="B1564" s="135"/>
      <c r="C1564" s="135"/>
      <c r="D1564" s="135"/>
      <c r="E1564" s="135"/>
      <c r="F1564" s="147"/>
      <c r="G1564" s="147"/>
      <c r="H1564" s="135"/>
    </row>
    <row r="1567" spans="1:8" s="306" customFormat="1" ht="24" customHeight="1" x14ac:dyDescent="0.2">
      <c r="A1567" s="135"/>
      <c r="B1567" s="135"/>
      <c r="C1567" s="135"/>
      <c r="D1567" s="135"/>
      <c r="E1567" s="135"/>
      <c r="F1567" s="147"/>
      <c r="G1567" s="147"/>
      <c r="H1567" s="135"/>
    </row>
    <row r="1568" spans="1:8" s="306" customFormat="1" ht="24" customHeight="1" x14ac:dyDescent="0.2">
      <c r="A1568" s="135"/>
      <c r="B1568" s="135"/>
      <c r="C1568" s="135"/>
      <c r="D1568" s="135"/>
      <c r="E1568" s="135"/>
      <c r="F1568" s="147"/>
      <c r="G1568" s="147"/>
      <c r="H1568" s="135"/>
    </row>
    <row r="1569" spans="1:8" s="306" customFormat="1" ht="24" customHeight="1" x14ac:dyDescent="0.2">
      <c r="A1569" s="135"/>
      <c r="B1569" s="135"/>
      <c r="C1569" s="135"/>
      <c r="D1569" s="135"/>
      <c r="E1569" s="135"/>
      <c r="F1569" s="147"/>
      <c r="G1569" s="147"/>
      <c r="H1569" s="135"/>
    </row>
    <row r="1570" spans="1:8" s="306" customFormat="1" ht="24" customHeight="1" x14ac:dyDescent="0.2">
      <c r="A1570" s="135"/>
      <c r="B1570" s="135"/>
      <c r="C1570" s="135"/>
      <c r="D1570" s="135"/>
      <c r="E1570" s="135"/>
      <c r="F1570" s="147"/>
      <c r="G1570" s="147"/>
      <c r="H1570" s="135"/>
    </row>
    <row r="1571" spans="1:8" s="306" customFormat="1" ht="24" customHeight="1" x14ac:dyDescent="0.2">
      <c r="A1571" s="135"/>
      <c r="B1571" s="135"/>
      <c r="C1571" s="135"/>
      <c r="D1571" s="135"/>
      <c r="E1571" s="135"/>
      <c r="F1571" s="147"/>
      <c r="G1571" s="147"/>
      <c r="H1571" s="135"/>
    </row>
    <row r="1572" spans="1:8" s="306" customFormat="1" ht="24" customHeight="1" x14ac:dyDescent="0.2">
      <c r="A1572" s="135"/>
      <c r="B1572" s="135"/>
      <c r="C1572" s="135"/>
      <c r="D1572" s="135"/>
      <c r="E1572" s="135"/>
      <c r="F1572" s="147"/>
      <c r="G1572" s="147"/>
      <c r="H1572" s="135"/>
    </row>
    <row r="1573" spans="1:8" s="306" customFormat="1" ht="24" customHeight="1" x14ac:dyDescent="0.2">
      <c r="A1573" s="135"/>
      <c r="B1573" s="135"/>
      <c r="C1573" s="135"/>
      <c r="D1573" s="135"/>
      <c r="E1573" s="135"/>
      <c r="F1573" s="147"/>
      <c r="G1573" s="147"/>
      <c r="H1573" s="135"/>
    </row>
    <row r="1574" spans="1:8" s="306" customFormat="1" ht="24" customHeight="1" x14ac:dyDescent="0.2">
      <c r="A1574" s="135"/>
      <c r="B1574" s="135"/>
      <c r="C1574" s="135"/>
      <c r="D1574" s="135"/>
      <c r="E1574" s="135"/>
      <c r="F1574" s="147"/>
      <c r="G1574" s="147"/>
      <c r="H1574" s="135"/>
    </row>
    <row r="1577" spans="1:8" s="306" customFormat="1" ht="24" customHeight="1" x14ac:dyDescent="0.2">
      <c r="A1577" s="135"/>
      <c r="B1577" s="135"/>
      <c r="C1577" s="135"/>
      <c r="D1577" s="135"/>
      <c r="E1577" s="135"/>
      <c r="F1577" s="147"/>
      <c r="G1577" s="147"/>
      <c r="H1577" s="135"/>
    </row>
    <row r="1578" spans="1:8" s="306" customFormat="1" ht="24" customHeight="1" x14ac:dyDescent="0.2">
      <c r="A1578" s="135"/>
      <c r="B1578" s="135"/>
      <c r="C1578" s="135"/>
      <c r="D1578" s="135"/>
      <c r="E1578" s="135"/>
      <c r="F1578" s="147"/>
      <c r="G1578" s="147"/>
      <c r="H1578" s="135"/>
    </row>
    <row r="1579" spans="1:8" s="306" customFormat="1" ht="24" customHeight="1" x14ac:dyDescent="0.2">
      <c r="A1579" s="135"/>
      <c r="B1579" s="135"/>
      <c r="C1579" s="135"/>
      <c r="D1579" s="135"/>
      <c r="E1579" s="135"/>
      <c r="F1579" s="147"/>
      <c r="G1579" s="147"/>
      <c r="H1579" s="135"/>
    </row>
    <row r="1580" spans="1:8" s="306" customFormat="1" ht="24" customHeight="1" x14ac:dyDescent="0.2">
      <c r="A1580" s="135"/>
      <c r="B1580" s="135"/>
      <c r="C1580" s="135"/>
      <c r="D1580" s="135"/>
      <c r="E1580" s="135"/>
      <c r="F1580" s="147"/>
      <c r="G1580" s="147"/>
      <c r="H1580" s="135"/>
    </row>
    <row r="1581" spans="1:8" s="306" customFormat="1" ht="24" customHeight="1" x14ac:dyDescent="0.2">
      <c r="A1581" s="135"/>
      <c r="B1581" s="135"/>
      <c r="C1581" s="135"/>
      <c r="D1581" s="135"/>
      <c r="E1581" s="135"/>
      <c r="F1581" s="147"/>
      <c r="G1581" s="147"/>
      <c r="H1581" s="135"/>
    </row>
    <row r="1582" spans="1:8" s="306" customFormat="1" ht="24" customHeight="1" x14ac:dyDescent="0.2">
      <c r="A1582" s="135"/>
      <c r="B1582" s="135"/>
      <c r="C1582" s="135"/>
      <c r="D1582" s="135"/>
      <c r="E1582" s="135"/>
      <c r="F1582" s="147"/>
      <c r="G1582" s="147"/>
      <c r="H1582" s="135"/>
    </row>
    <row r="1583" spans="1:8" s="306" customFormat="1" ht="24" customHeight="1" x14ac:dyDescent="0.2">
      <c r="A1583" s="135"/>
      <c r="B1583" s="135"/>
      <c r="C1583" s="135"/>
      <c r="D1583" s="135"/>
      <c r="E1583" s="135"/>
      <c r="F1583" s="147"/>
      <c r="G1583" s="147"/>
      <c r="H1583" s="135"/>
    </row>
    <row r="1584" spans="1:8" s="306" customFormat="1" ht="24" customHeight="1" x14ac:dyDescent="0.2">
      <c r="A1584" s="135"/>
      <c r="B1584" s="135"/>
      <c r="C1584" s="135"/>
      <c r="D1584" s="135"/>
      <c r="E1584" s="135"/>
      <c r="F1584" s="147"/>
      <c r="G1584" s="147"/>
      <c r="H1584" s="135"/>
    </row>
    <row r="1585" spans="1:141" s="306" customFormat="1" ht="24" customHeight="1" x14ac:dyDescent="0.2">
      <c r="A1585" s="135"/>
      <c r="B1585" s="135"/>
      <c r="C1585" s="135"/>
      <c r="D1585" s="135"/>
      <c r="E1585" s="135"/>
      <c r="F1585" s="147"/>
      <c r="G1585" s="147"/>
      <c r="H1585" s="135"/>
    </row>
    <row r="1599" spans="1:141" s="145" customFormat="1" ht="24" customHeight="1" x14ac:dyDescent="0.2">
      <c r="A1599" s="135"/>
      <c r="B1599" s="135"/>
      <c r="C1599" s="135"/>
      <c r="D1599" s="135"/>
      <c r="E1599" s="135"/>
      <c r="F1599" s="147"/>
      <c r="G1599" s="147"/>
      <c r="H1599" s="135"/>
      <c r="I1599" s="306"/>
      <c r="J1599" s="306"/>
      <c r="K1599" s="306"/>
      <c r="L1599" s="306"/>
      <c r="M1599" s="306"/>
      <c r="N1599" s="306"/>
      <c r="O1599" s="306"/>
      <c r="P1599" s="306"/>
      <c r="Q1599" s="306"/>
      <c r="R1599" s="306"/>
      <c r="S1599" s="306"/>
      <c r="T1599" s="306"/>
      <c r="U1599" s="307"/>
      <c r="V1599" s="307"/>
      <c r="W1599" s="307"/>
      <c r="X1599" s="307"/>
      <c r="Y1599" s="307"/>
      <c r="Z1599" s="307"/>
      <c r="AA1599" s="307"/>
      <c r="AB1599" s="307"/>
      <c r="AC1599" s="307"/>
      <c r="AD1599" s="307"/>
      <c r="AE1599" s="307"/>
      <c r="AF1599" s="307"/>
      <c r="AG1599" s="307"/>
      <c r="AH1599" s="307"/>
      <c r="AI1599" s="307"/>
      <c r="AJ1599" s="307"/>
      <c r="AK1599" s="307"/>
      <c r="AL1599" s="307"/>
      <c r="AM1599" s="307"/>
      <c r="AN1599" s="307"/>
      <c r="AO1599" s="307"/>
      <c r="AP1599" s="307"/>
      <c r="AQ1599" s="307"/>
      <c r="AR1599" s="307"/>
      <c r="AS1599" s="307"/>
      <c r="AT1599" s="307"/>
      <c r="AU1599" s="307"/>
      <c r="AV1599" s="307"/>
      <c r="AW1599" s="307"/>
      <c r="AX1599" s="307"/>
      <c r="AY1599" s="307"/>
      <c r="AZ1599" s="307"/>
      <c r="BA1599" s="307"/>
      <c r="BB1599" s="307"/>
      <c r="BC1599" s="307"/>
      <c r="BD1599" s="307"/>
      <c r="BE1599" s="307"/>
      <c r="BF1599" s="307"/>
      <c r="BG1599" s="307"/>
      <c r="BH1599" s="307"/>
      <c r="BI1599" s="307"/>
      <c r="BJ1599" s="307"/>
      <c r="BK1599" s="307"/>
      <c r="BL1599" s="307"/>
      <c r="BM1599" s="307"/>
      <c r="BN1599" s="307"/>
      <c r="BO1599" s="307"/>
      <c r="BP1599" s="307"/>
      <c r="BQ1599" s="307"/>
      <c r="BR1599" s="307"/>
      <c r="BS1599" s="307"/>
      <c r="BT1599" s="307"/>
      <c r="BU1599" s="307"/>
      <c r="BV1599" s="307"/>
      <c r="BW1599" s="307"/>
      <c r="BX1599" s="307"/>
      <c r="BY1599" s="307"/>
      <c r="BZ1599" s="307"/>
      <c r="CA1599" s="307"/>
      <c r="CB1599" s="307"/>
      <c r="CC1599" s="307"/>
      <c r="CD1599" s="307"/>
      <c r="CE1599" s="307"/>
      <c r="CF1599" s="307"/>
      <c r="CG1599" s="307"/>
      <c r="CH1599" s="307"/>
      <c r="CI1599" s="307"/>
      <c r="CJ1599" s="307"/>
      <c r="CK1599" s="307"/>
      <c r="CL1599" s="307"/>
      <c r="CM1599" s="307"/>
      <c r="CN1599" s="307"/>
      <c r="CO1599" s="307"/>
      <c r="CP1599" s="307"/>
      <c r="CQ1599" s="307"/>
      <c r="CR1599" s="307"/>
      <c r="CS1599" s="307"/>
      <c r="CT1599" s="307"/>
      <c r="CU1599" s="307"/>
      <c r="CV1599" s="307"/>
      <c r="CW1599" s="307"/>
      <c r="CX1599" s="307"/>
      <c r="CY1599" s="307"/>
      <c r="CZ1599" s="307"/>
      <c r="DA1599" s="307"/>
      <c r="DB1599" s="307"/>
      <c r="DC1599" s="307"/>
      <c r="DD1599" s="307"/>
      <c r="DE1599" s="307"/>
      <c r="DF1599" s="307"/>
      <c r="DG1599" s="307"/>
      <c r="DH1599" s="307"/>
      <c r="DI1599" s="307"/>
      <c r="DJ1599" s="307"/>
      <c r="DK1599" s="307"/>
      <c r="DL1599" s="307"/>
      <c r="DM1599" s="307"/>
      <c r="DN1599" s="307"/>
      <c r="DO1599" s="307"/>
      <c r="DP1599" s="307"/>
      <c r="DQ1599" s="307"/>
      <c r="DR1599" s="307"/>
      <c r="DS1599" s="307"/>
      <c r="DT1599" s="307"/>
      <c r="DU1599" s="307"/>
      <c r="DV1599" s="307"/>
      <c r="DW1599" s="307"/>
      <c r="DX1599" s="307"/>
      <c r="DY1599" s="307"/>
      <c r="DZ1599" s="307"/>
      <c r="EA1599" s="307"/>
      <c r="EB1599" s="307"/>
      <c r="EC1599" s="307"/>
      <c r="ED1599" s="307"/>
      <c r="EE1599" s="307"/>
      <c r="EF1599" s="307"/>
      <c r="EG1599" s="307"/>
      <c r="EH1599" s="307"/>
      <c r="EI1599" s="307"/>
      <c r="EJ1599" s="307"/>
      <c r="EK1599" s="307"/>
    </row>
    <row r="1601" spans="1:8" s="306" customFormat="1" ht="24" customHeight="1" x14ac:dyDescent="0.2">
      <c r="A1601" s="135"/>
      <c r="B1601" s="135"/>
      <c r="C1601" s="135"/>
      <c r="D1601" s="135"/>
      <c r="E1601" s="135"/>
      <c r="F1601" s="147"/>
      <c r="G1601" s="147"/>
      <c r="H1601" s="135"/>
    </row>
    <row r="1602" spans="1:8" s="306" customFormat="1" ht="24" customHeight="1" x14ac:dyDescent="0.2">
      <c r="A1602" s="135"/>
      <c r="B1602" s="135"/>
      <c r="C1602" s="135"/>
      <c r="D1602" s="135"/>
      <c r="E1602" s="135"/>
      <c r="F1602" s="147"/>
      <c r="G1602" s="147"/>
      <c r="H1602" s="135"/>
    </row>
    <row r="1603" spans="1:8" s="306" customFormat="1" ht="24" customHeight="1" x14ac:dyDescent="0.2">
      <c r="A1603" s="135"/>
      <c r="B1603" s="135"/>
      <c r="C1603" s="135"/>
      <c r="D1603" s="135"/>
      <c r="E1603" s="135"/>
      <c r="F1603" s="147"/>
      <c r="G1603" s="147"/>
      <c r="H1603" s="135"/>
    </row>
    <row r="1604" spans="1:8" s="306" customFormat="1" ht="24" customHeight="1" x14ac:dyDescent="0.2">
      <c r="A1604" s="135"/>
      <c r="B1604" s="135"/>
      <c r="C1604" s="135"/>
      <c r="D1604" s="135"/>
      <c r="E1604" s="135"/>
      <c r="F1604" s="147"/>
      <c r="G1604" s="147"/>
      <c r="H1604" s="135"/>
    </row>
    <row r="1605" spans="1:8" s="306" customFormat="1" ht="24" customHeight="1" x14ac:dyDescent="0.2">
      <c r="A1605" s="135"/>
      <c r="B1605" s="135"/>
      <c r="C1605" s="135"/>
      <c r="D1605" s="135"/>
      <c r="E1605" s="135"/>
      <c r="F1605" s="147"/>
      <c r="G1605" s="147"/>
      <c r="H1605" s="135"/>
    </row>
    <row r="1606" spans="1:8" s="306" customFormat="1" ht="24" customHeight="1" x14ac:dyDescent="0.2">
      <c r="A1606" s="135"/>
      <c r="B1606" s="135"/>
      <c r="C1606" s="135"/>
      <c r="D1606" s="135"/>
      <c r="E1606" s="135"/>
      <c r="F1606" s="147"/>
      <c r="G1606" s="147"/>
      <c r="H1606" s="135"/>
    </row>
    <row r="1607" spans="1:8" s="306" customFormat="1" ht="24" customHeight="1" x14ac:dyDescent="0.2">
      <c r="A1607" s="135"/>
      <c r="B1607" s="135"/>
      <c r="C1607" s="135"/>
      <c r="D1607" s="135"/>
      <c r="E1607" s="135"/>
      <c r="F1607" s="147"/>
      <c r="G1607" s="147"/>
      <c r="H1607" s="135"/>
    </row>
    <row r="1608" spans="1:8" s="306" customFormat="1" ht="24" customHeight="1" x14ac:dyDescent="0.2">
      <c r="A1608" s="135"/>
      <c r="B1608" s="135"/>
      <c r="C1608" s="135"/>
      <c r="D1608" s="135"/>
      <c r="E1608" s="135"/>
      <c r="F1608" s="147"/>
      <c r="G1608" s="147"/>
      <c r="H1608" s="135"/>
    </row>
    <row r="1609" spans="1:8" s="306" customFormat="1" ht="24" customHeight="1" x14ac:dyDescent="0.2">
      <c r="A1609" s="135"/>
      <c r="B1609" s="135"/>
      <c r="C1609" s="135"/>
      <c r="D1609" s="135"/>
      <c r="E1609" s="135"/>
      <c r="F1609" s="147"/>
      <c r="G1609" s="147"/>
      <c r="H1609" s="135"/>
    </row>
    <row r="1610" spans="1:8" s="306" customFormat="1" ht="24" customHeight="1" x14ac:dyDescent="0.2">
      <c r="A1610" s="135"/>
      <c r="B1610" s="135"/>
      <c r="C1610" s="135"/>
      <c r="D1610" s="135"/>
      <c r="E1610" s="135"/>
      <c r="F1610" s="147"/>
      <c r="G1610" s="147"/>
      <c r="H1610" s="135"/>
    </row>
    <row r="1611" spans="1:8" s="306" customFormat="1" ht="24" customHeight="1" x14ac:dyDescent="0.2">
      <c r="A1611" s="135"/>
      <c r="B1611" s="135"/>
      <c r="C1611" s="135"/>
      <c r="D1611" s="135"/>
      <c r="E1611" s="135"/>
      <c r="F1611" s="147"/>
      <c r="G1611" s="147"/>
      <c r="H1611" s="135"/>
    </row>
    <row r="1612" spans="1:8" s="306" customFormat="1" ht="24" customHeight="1" x14ac:dyDescent="0.2">
      <c r="A1612" s="135"/>
      <c r="B1612" s="135"/>
      <c r="C1612" s="135"/>
      <c r="D1612" s="135"/>
      <c r="E1612" s="135"/>
      <c r="F1612" s="147"/>
      <c r="G1612" s="147"/>
      <c r="H1612" s="135"/>
    </row>
    <row r="1613" spans="1:8" s="306" customFormat="1" ht="24" customHeight="1" x14ac:dyDescent="0.2">
      <c r="A1613" s="135"/>
      <c r="B1613" s="135"/>
      <c r="C1613" s="135"/>
      <c r="D1613" s="135"/>
      <c r="E1613" s="135"/>
      <c r="F1613" s="147"/>
      <c r="G1613" s="147"/>
      <c r="H1613" s="135"/>
    </row>
    <row r="1614" spans="1:8" s="306" customFormat="1" ht="24" customHeight="1" x14ac:dyDescent="0.2">
      <c r="A1614" s="135"/>
      <c r="B1614" s="135"/>
      <c r="C1614" s="135"/>
      <c r="D1614" s="135"/>
      <c r="E1614" s="135"/>
      <c r="F1614" s="147"/>
      <c r="G1614" s="147"/>
      <c r="H1614" s="135"/>
    </row>
    <row r="1617" spans="1:8" s="306" customFormat="1" ht="24" customHeight="1" x14ac:dyDescent="0.2">
      <c r="A1617" s="135"/>
      <c r="B1617" s="135"/>
      <c r="C1617" s="135"/>
      <c r="D1617" s="135"/>
      <c r="E1617" s="135"/>
      <c r="F1617" s="147"/>
      <c r="G1617" s="147"/>
      <c r="H1617" s="135"/>
    </row>
    <row r="1618" spans="1:8" s="306" customFormat="1" ht="24" customHeight="1" x14ac:dyDescent="0.2">
      <c r="A1618" s="135"/>
      <c r="B1618" s="135"/>
      <c r="C1618" s="135"/>
      <c r="D1618" s="135"/>
      <c r="E1618" s="135"/>
      <c r="F1618" s="147"/>
      <c r="G1618" s="147"/>
      <c r="H1618" s="135"/>
    </row>
    <row r="1619" spans="1:8" s="306" customFormat="1" ht="24" customHeight="1" x14ac:dyDescent="0.2">
      <c r="A1619" s="135"/>
      <c r="B1619" s="135"/>
      <c r="C1619" s="135"/>
      <c r="D1619" s="135"/>
      <c r="E1619" s="135"/>
      <c r="F1619" s="147"/>
      <c r="G1619" s="147"/>
      <c r="H1619" s="135"/>
    </row>
    <row r="1620" spans="1:8" s="306" customFormat="1" ht="24" customHeight="1" x14ac:dyDescent="0.2">
      <c r="A1620" s="135"/>
      <c r="B1620" s="135"/>
      <c r="C1620" s="135"/>
      <c r="D1620" s="135"/>
      <c r="E1620" s="135"/>
      <c r="F1620" s="147"/>
      <c r="G1620" s="147"/>
      <c r="H1620" s="135"/>
    </row>
    <row r="1621" spans="1:8" s="306" customFormat="1" ht="24" customHeight="1" x14ac:dyDescent="0.2">
      <c r="A1621" s="135"/>
      <c r="B1621" s="135"/>
      <c r="C1621" s="135"/>
      <c r="D1621" s="135"/>
      <c r="E1621" s="135"/>
      <c r="F1621" s="147"/>
      <c r="G1621" s="147"/>
      <c r="H1621" s="135"/>
    </row>
    <row r="1622" spans="1:8" s="306" customFormat="1" ht="24" customHeight="1" x14ac:dyDescent="0.2">
      <c r="A1622" s="135"/>
      <c r="B1622" s="135"/>
      <c r="C1622" s="135"/>
      <c r="D1622" s="135"/>
      <c r="E1622" s="135"/>
      <c r="F1622" s="147"/>
      <c r="G1622" s="147"/>
      <c r="H1622" s="135"/>
    </row>
    <row r="1623" spans="1:8" s="306" customFormat="1" ht="24" customHeight="1" x14ac:dyDescent="0.2">
      <c r="A1623" s="135"/>
      <c r="B1623" s="135"/>
      <c r="C1623" s="135"/>
      <c r="D1623" s="135"/>
      <c r="E1623" s="135"/>
      <c r="F1623" s="147"/>
      <c r="G1623" s="147"/>
      <c r="H1623" s="135"/>
    </row>
    <row r="1624" spans="1:8" s="306" customFormat="1" ht="24" customHeight="1" x14ac:dyDescent="0.2">
      <c r="A1624" s="135"/>
      <c r="B1624" s="135"/>
      <c r="C1624" s="135"/>
      <c r="D1624" s="135"/>
      <c r="E1624" s="135"/>
      <c r="F1624" s="147"/>
      <c r="G1624" s="147"/>
      <c r="H1624" s="135"/>
    </row>
    <row r="1627" spans="1:8" s="306" customFormat="1" ht="24" customHeight="1" x14ac:dyDescent="0.2">
      <c r="A1627" s="135"/>
      <c r="B1627" s="135"/>
      <c r="C1627" s="135"/>
      <c r="D1627" s="135"/>
      <c r="E1627" s="135"/>
      <c r="F1627" s="147"/>
      <c r="G1627" s="147"/>
      <c r="H1627" s="135"/>
    </row>
    <row r="1628" spans="1:8" s="306" customFormat="1" ht="24" customHeight="1" x14ac:dyDescent="0.2">
      <c r="A1628" s="135"/>
      <c r="B1628" s="135"/>
      <c r="C1628" s="135"/>
      <c r="D1628" s="135"/>
      <c r="E1628" s="135"/>
      <c r="F1628" s="147"/>
      <c r="G1628" s="147"/>
      <c r="H1628" s="135"/>
    </row>
    <row r="1629" spans="1:8" s="306" customFormat="1" ht="24" customHeight="1" x14ac:dyDescent="0.2">
      <c r="A1629" s="135"/>
      <c r="B1629" s="135"/>
      <c r="C1629" s="135"/>
      <c r="D1629" s="135"/>
      <c r="E1629" s="135"/>
      <c r="F1629" s="147"/>
      <c r="G1629" s="147"/>
      <c r="H1629" s="135"/>
    </row>
    <row r="1630" spans="1:8" s="306" customFormat="1" ht="24" customHeight="1" x14ac:dyDescent="0.2">
      <c r="A1630" s="135"/>
      <c r="B1630" s="135"/>
      <c r="C1630" s="135"/>
      <c r="D1630" s="135"/>
      <c r="E1630" s="135"/>
      <c r="F1630" s="147"/>
      <c r="G1630" s="147"/>
      <c r="H1630" s="135"/>
    </row>
    <row r="1631" spans="1:8" s="306" customFormat="1" ht="24" customHeight="1" x14ac:dyDescent="0.2">
      <c r="A1631" s="135"/>
      <c r="B1631" s="135"/>
      <c r="C1631" s="135"/>
      <c r="D1631" s="135"/>
      <c r="E1631" s="135"/>
      <c r="F1631" s="147"/>
      <c r="G1631" s="147"/>
      <c r="H1631" s="135"/>
    </row>
    <row r="1632" spans="1:8" s="306" customFormat="1" ht="24" customHeight="1" x14ac:dyDescent="0.2">
      <c r="A1632" s="135"/>
      <c r="B1632" s="135"/>
      <c r="C1632" s="135"/>
      <c r="D1632" s="135"/>
      <c r="E1632" s="135"/>
      <c r="F1632" s="147"/>
      <c r="G1632" s="147"/>
      <c r="H1632" s="135"/>
    </row>
    <row r="1633" spans="1:8" s="306" customFormat="1" ht="24" customHeight="1" x14ac:dyDescent="0.2">
      <c r="A1633" s="135"/>
      <c r="B1633" s="135"/>
      <c r="C1633" s="135"/>
      <c r="D1633" s="135"/>
      <c r="E1633" s="135"/>
      <c r="F1633" s="147"/>
      <c r="G1633" s="147"/>
      <c r="H1633" s="135"/>
    </row>
    <row r="1634" spans="1:8" s="306" customFormat="1" ht="24" customHeight="1" x14ac:dyDescent="0.2">
      <c r="A1634" s="135"/>
      <c r="B1634" s="135"/>
      <c r="C1634" s="135"/>
      <c r="D1634" s="135"/>
      <c r="E1634" s="135"/>
      <c r="F1634" s="147"/>
      <c r="G1634" s="147"/>
      <c r="H1634" s="135"/>
    </row>
    <row r="1635" spans="1:8" s="306" customFormat="1" ht="24" customHeight="1" x14ac:dyDescent="0.2">
      <c r="A1635" s="135"/>
      <c r="B1635" s="135"/>
      <c r="C1635" s="135"/>
      <c r="D1635" s="135"/>
      <c r="E1635" s="135"/>
      <c r="F1635" s="147"/>
      <c r="G1635" s="147"/>
      <c r="H1635" s="135"/>
    </row>
    <row r="1649" spans="1:141" s="145" customFormat="1" ht="24" customHeight="1" x14ac:dyDescent="0.2">
      <c r="A1649" s="135"/>
      <c r="B1649" s="135"/>
      <c r="C1649" s="135"/>
      <c r="D1649" s="135"/>
      <c r="E1649" s="135"/>
      <c r="F1649" s="147"/>
      <c r="G1649" s="147"/>
      <c r="H1649" s="135"/>
      <c r="I1649" s="306"/>
      <c r="J1649" s="306"/>
      <c r="K1649" s="306"/>
      <c r="L1649" s="306"/>
      <c r="M1649" s="306"/>
      <c r="N1649" s="306"/>
      <c r="O1649" s="306"/>
      <c r="P1649" s="306"/>
      <c r="Q1649" s="306"/>
      <c r="R1649" s="306"/>
      <c r="S1649" s="306"/>
      <c r="T1649" s="306"/>
      <c r="U1649" s="307"/>
      <c r="V1649" s="307"/>
      <c r="W1649" s="307"/>
      <c r="X1649" s="307"/>
      <c r="Y1649" s="307"/>
      <c r="Z1649" s="307"/>
      <c r="AA1649" s="307"/>
      <c r="AB1649" s="307"/>
      <c r="AC1649" s="307"/>
      <c r="AD1649" s="307"/>
      <c r="AE1649" s="307"/>
      <c r="AF1649" s="307"/>
      <c r="AG1649" s="307"/>
      <c r="AH1649" s="307"/>
      <c r="AI1649" s="307"/>
      <c r="AJ1649" s="307"/>
      <c r="AK1649" s="307"/>
      <c r="AL1649" s="307"/>
      <c r="AM1649" s="307"/>
      <c r="AN1649" s="307"/>
      <c r="AO1649" s="307"/>
      <c r="AP1649" s="307"/>
      <c r="AQ1649" s="307"/>
      <c r="AR1649" s="307"/>
      <c r="AS1649" s="307"/>
      <c r="AT1649" s="307"/>
      <c r="AU1649" s="307"/>
      <c r="AV1649" s="307"/>
      <c r="AW1649" s="307"/>
      <c r="AX1649" s="307"/>
      <c r="AY1649" s="307"/>
      <c r="AZ1649" s="307"/>
      <c r="BA1649" s="307"/>
      <c r="BB1649" s="307"/>
      <c r="BC1649" s="307"/>
      <c r="BD1649" s="307"/>
      <c r="BE1649" s="307"/>
      <c r="BF1649" s="307"/>
      <c r="BG1649" s="307"/>
      <c r="BH1649" s="307"/>
      <c r="BI1649" s="307"/>
      <c r="BJ1649" s="307"/>
      <c r="BK1649" s="307"/>
      <c r="BL1649" s="307"/>
      <c r="BM1649" s="307"/>
      <c r="BN1649" s="307"/>
      <c r="BO1649" s="307"/>
      <c r="BP1649" s="307"/>
      <c r="BQ1649" s="307"/>
      <c r="BR1649" s="307"/>
      <c r="BS1649" s="307"/>
      <c r="BT1649" s="307"/>
      <c r="BU1649" s="307"/>
      <c r="BV1649" s="307"/>
      <c r="BW1649" s="307"/>
      <c r="BX1649" s="307"/>
      <c r="BY1649" s="307"/>
      <c r="BZ1649" s="307"/>
      <c r="CA1649" s="307"/>
      <c r="CB1649" s="307"/>
      <c r="CC1649" s="307"/>
      <c r="CD1649" s="307"/>
      <c r="CE1649" s="307"/>
      <c r="CF1649" s="307"/>
      <c r="CG1649" s="307"/>
      <c r="CH1649" s="307"/>
      <c r="CI1649" s="307"/>
      <c r="CJ1649" s="307"/>
      <c r="CK1649" s="307"/>
      <c r="CL1649" s="307"/>
      <c r="CM1649" s="307"/>
      <c r="CN1649" s="307"/>
      <c r="CO1649" s="307"/>
      <c r="CP1649" s="307"/>
      <c r="CQ1649" s="307"/>
      <c r="CR1649" s="307"/>
      <c r="CS1649" s="307"/>
      <c r="CT1649" s="307"/>
      <c r="CU1649" s="307"/>
      <c r="CV1649" s="307"/>
      <c r="CW1649" s="307"/>
      <c r="CX1649" s="307"/>
      <c r="CY1649" s="307"/>
      <c r="CZ1649" s="307"/>
      <c r="DA1649" s="307"/>
      <c r="DB1649" s="307"/>
      <c r="DC1649" s="307"/>
      <c r="DD1649" s="307"/>
      <c r="DE1649" s="307"/>
      <c r="DF1649" s="307"/>
      <c r="DG1649" s="307"/>
      <c r="DH1649" s="307"/>
      <c r="DI1649" s="307"/>
      <c r="DJ1649" s="307"/>
      <c r="DK1649" s="307"/>
      <c r="DL1649" s="307"/>
      <c r="DM1649" s="307"/>
      <c r="DN1649" s="307"/>
      <c r="DO1649" s="307"/>
      <c r="DP1649" s="307"/>
      <c r="DQ1649" s="307"/>
      <c r="DR1649" s="307"/>
      <c r="DS1649" s="307"/>
      <c r="DT1649" s="307"/>
      <c r="DU1649" s="307"/>
      <c r="DV1649" s="307"/>
      <c r="DW1649" s="307"/>
      <c r="DX1649" s="307"/>
      <c r="DY1649" s="307"/>
      <c r="DZ1649" s="307"/>
      <c r="EA1649" s="307"/>
      <c r="EB1649" s="307"/>
      <c r="EC1649" s="307"/>
      <c r="ED1649" s="307"/>
      <c r="EE1649" s="307"/>
      <c r="EF1649" s="307"/>
      <c r="EG1649" s="307"/>
      <c r="EH1649" s="307"/>
      <c r="EI1649" s="307"/>
      <c r="EJ1649" s="307"/>
      <c r="EK1649" s="307"/>
    </row>
    <row r="1651" spans="1:141" s="306" customFormat="1" ht="24" customHeight="1" x14ac:dyDescent="0.2">
      <c r="A1651" s="135"/>
      <c r="B1651" s="135"/>
      <c r="C1651" s="135"/>
      <c r="D1651" s="135"/>
      <c r="E1651" s="135"/>
      <c r="F1651" s="147"/>
      <c r="G1651" s="147"/>
      <c r="H1651" s="135"/>
    </row>
    <row r="1652" spans="1:141" s="306" customFormat="1" ht="24" customHeight="1" x14ac:dyDescent="0.2">
      <c r="A1652" s="135"/>
      <c r="B1652" s="135"/>
      <c r="C1652" s="135"/>
      <c r="D1652" s="135"/>
      <c r="E1652" s="135"/>
      <c r="F1652" s="147"/>
      <c r="G1652" s="147"/>
      <c r="H1652" s="135"/>
    </row>
    <row r="1653" spans="1:141" s="306" customFormat="1" ht="24" customHeight="1" x14ac:dyDescent="0.2">
      <c r="A1653" s="135"/>
      <c r="B1653" s="135"/>
      <c r="C1653" s="135"/>
      <c r="D1653" s="135"/>
      <c r="E1653" s="135"/>
      <c r="F1653" s="147"/>
      <c r="G1653" s="147"/>
      <c r="H1653" s="135"/>
    </row>
    <row r="1654" spans="1:141" s="306" customFormat="1" ht="24" customHeight="1" x14ac:dyDescent="0.2">
      <c r="A1654" s="135"/>
      <c r="B1654" s="135"/>
      <c r="C1654" s="135"/>
      <c r="D1654" s="135"/>
      <c r="E1654" s="135"/>
      <c r="F1654" s="147"/>
      <c r="G1654" s="147"/>
      <c r="H1654" s="135"/>
    </row>
    <row r="1655" spans="1:141" s="306" customFormat="1" ht="24" customHeight="1" x14ac:dyDescent="0.2">
      <c r="A1655" s="135"/>
      <c r="B1655" s="135"/>
      <c r="C1655" s="135"/>
      <c r="D1655" s="135"/>
      <c r="E1655" s="135"/>
      <c r="F1655" s="147"/>
      <c r="G1655" s="147"/>
      <c r="H1655" s="135"/>
    </row>
    <row r="1656" spans="1:141" s="306" customFormat="1" ht="24" customHeight="1" x14ac:dyDescent="0.2">
      <c r="A1656" s="135"/>
      <c r="B1656" s="135"/>
      <c r="C1656" s="135"/>
      <c r="D1656" s="135"/>
      <c r="E1656" s="135"/>
      <c r="F1656" s="147"/>
      <c r="G1656" s="147"/>
      <c r="H1656" s="135"/>
    </row>
    <row r="1657" spans="1:141" s="306" customFormat="1" ht="24" customHeight="1" x14ac:dyDescent="0.2">
      <c r="A1657" s="135"/>
      <c r="B1657" s="135"/>
      <c r="C1657" s="135"/>
      <c r="D1657" s="135"/>
      <c r="E1657" s="135"/>
      <c r="F1657" s="147"/>
      <c r="G1657" s="147"/>
      <c r="H1657" s="135"/>
    </row>
    <row r="1658" spans="1:141" s="306" customFormat="1" ht="24" customHeight="1" x14ac:dyDescent="0.2">
      <c r="A1658" s="135"/>
      <c r="B1658" s="135"/>
      <c r="C1658" s="135"/>
      <c r="D1658" s="135"/>
      <c r="E1658" s="135"/>
      <c r="F1658" s="147"/>
      <c r="G1658" s="147"/>
      <c r="H1658" s="135"/>
    </row>
    <row r="1659" spans="1:141" s="306" customFormat="1" ht="24" customHeight="1" x14ac:dyDescent="0.2">
      <c r="A1659" s="135"/>
      <c r="B1659" s="135"/>
      <c r="C1659" s="135"/>
      <c r="D1659" s="135"/>
      <c r="E1659" s="135"/>
      <c r="F1659" s="147"/>
      <c r="G1659" s="147"/>
      <c r="H1659" s="135"/>
    </row>
    <row r="1660" spans="1:141" s="306" customFormat="1" ht="24" customHeight="1" x14ac:dyDescent="0.2">
      <c r="A1660" s="135"/>
      <c r="B1660" s="135"/>
      <c r="C1660" s="135"/>
      <c r="D1660" s="135"/>
      <c r="E1660" s="135"/>
      <c r="F1660" s="147"/>
      <c r="G1660" s="147"/>
      <c r="H1660" s="135"/>
    </row>
    <row r="1661" spans="1:141" s="306" customFormat="1" ht="24" customHeight="1" x14ac:dyDescent="0.2">
      <c r="A1661" s="135"/>
      <c r="B1661" s="135"/>
      <c r="C1661" s="135"/>
      <c r="D1661" s="135"/>
      <c r="E1661" s="135"/>
      <c r="F1661" s="147"/>
      <c r="G1661" s="147"/>
      <c r="H1661" s="135"/>
    </row>
    <row r="1662" spans="1:141" s="306" customFormat="1" ht="24" customHeight="1" x14ac:dyDescent="0.2">
      <c r="A1662" s="135"/>
      <c r="B1662" s="135"/>
      <c r="C1662" s="135"/>
      <c r="D1662" s="135"/>
      <c r="E1662" s="135"/>
      <c r="F1662" s="147"/>
      <c r="G1662" s="147"/>
      <c r="H1662" s="135"/>
    </row>
    <row r="1663" spans="1:141" s="306" customFormat="1" ht="24" customHeight="1" x14ac:dyDescent="0.2">
      <c r="A1663" s="135"/>
      <c r="B1663" s="135"/>
      <c r="C1663" s="135"/>
      <c r="D1663" s="135"/>
      <c r="E1663" s="135"/>
      <c r="F1663" s="147"/>
      <c r="G1663" s="147"/>
      <c r="H1663" s="135"/>
    </row>
    <row r="1664" spans="1:141" s="306" customFormat="1" ht="24" customHeight="1" x14ac:dyDescent="0.2">
      <c r="A1664" s="135"/>
      <c r="B1664" s="135"/>
      <c r="C1664" s="135"/>
      <c r="D1664" s="135"/>
      <c r="E1664" s="135"/>
      <c r="F1664" s="147"/>
      <c r="G1664" s="147"/>
      <c r="H1664" s="135"/>
    </row>
    <row r="1667" spans="1:8" s="306" customFormat="1" ht="24" customHeight="1" x14ac:dyDescent="0.2">
      <c r="A1667" s="135"/>
      <c r="B1667" s="135"/>
      <c r="C1667" s="135"/>
      <c r="D1667" s="135"/>
      <c r="E1667" s="135"/>
      <c r="F1667" s="147"/>
      <c r="G1667" s="147"/>
      <c r="H1667" s="135"/>
    </row>
    <row r="1668" spans="1:8" s="306" customFormat="1" ht="24" customHeight="1" x14ac:dyDescent="0.2">
      <c r="A1668" s="135"/>
      <c r="B1668" s="135"/>
      <c r="C1668" s="135"/>
      <c r="D1668" s="135"/>
      <c r="E1668" s="135"/>
      <c r="F1668" s="147"/>
      <c r="G1668" s="147"/>
      <c r="H1668" s="135"/>
    </row>
    <row r="1669" spans="1:8" s="306" customFormat="1" ht="24" customHeight="1" x14ac:dyDescent="0.2">
      <c r="A1669" s="135"/>
      <c r="B1669" s="135"/>
      <c r="C1669" s="135"/>
      <c r="D1669" s="135"/>
      <c r="E1669" s="135"/>
      <c r="F1669" s="147"/>
      <c r="G1669" s="147"/>
      <c r="H1669" s="135"/>
    </row>
    <row r="1670" spans="1:8" s="306" customFormat="1" ht="24" customHeight="1" x14ac:dyDescent="0.2">
      <c r="A1670" s="135"/>
      <c r="B1670" s="135"/>
      <c r="C1670" s="135"/>
      <c r="D1670" s="135"/>
      <c r="E1670" s="135"/>
      <c r="F1670" s="147"/>
      <c r="G1670" s="147"/>
      <c r="H1670" s="135"/>
    </row>
    <row r="1671" spans="1:8" s="306" customFormat="1" ht="24" customHeight="1" x14ac:dyDescent="0.2">
      <c r="A1671" s="135"/>
      <c r="B1671" s="135"/>
      <c r="C1671" s="135"/>
      <c r="D1671" s="135"/>
      <c r="E1671" s="135"/>
      <c r="F1671" s="147"/>
      <c r="G1671" s="147"/>
      <c r="H1671" s="135"/>
    </row>
    <row r="1672" spans="1:8" s="306" customFormat="1" ht="24" customHeight="1" x14ac:dyDescent="0.2">
      <c r="A1672" s="135"/>
      <c r="B1672" s="135"/>
      <c r="C1672" s="135"/>
      <c r="D1672" s="135"/>
      <c r="E1672" s="135"/>
      <c r="F1672" s="147"/>
      <c r="G1672" s="147"/>
      <c r="H1672" s="135"/>
    </row>
    <row r="1673" spans="1:8" s="306" customFormat="1" ht="24" customHeight="1" x14ac:dyDescent="0.2">
      <c r="A1673" s="135"/>
      <c r="B1673" s="135"/>
      <c r="C1673" s="135"/>
      <c r="D1673" s="135"/>
      <c r="E1673" s="135"/>
      <c r="F1673" s="147"/>
      <c r="G1673" s="147"/>
      <c r="H1673" s="135"/>
    </row>
    <row r="1674" spans="1:8" s="306" customFormat="1" ht="24" customHeight="1" x14ac:dyDescent="0.2">
      <c r="A1674" s="135"/>
      <c r="B1674" s="135"/>
      <c r="C1674" s="135"/>
      <c r="D1674" s="135"/>
      <c r="E1674" s="135"/>
      <c r="F1674" s="147"/>
      <c r="G1674" s="147"/>
      <c r="H1674" s="135"/>
    </row>
    <row r="1677" spans="1:8" s="306" customFormat="1" ht="24" customHeight="1" x14ac:dyDescent="0.2">
      <c r="A1677" s="135"/>
      <c r="B1677" s="135"/>
      <c r="C1677" s="135"/>
      <c r="D1677" s="135"/>
      <c r="E1677" s="135"/>
      <c r="F1677" s="147"/>
      <c r="G1677" s="147"/>
      <c r="H1677" s="135"/>
    </row>
    <row r="1678" spans="1:8" s="306" customFormat="1" ht="24" customHeight="1" x14ac:dyDescent="0.2">
      <c r="A1678" s="135"/>
      <c r="B1678" s="135"/>
      <c r="C1678" s="135"/>
      <c r="D1678" s="135"/>
      <c r="E1678" s="135"/>
      <c r="F1678" s="147"/>
      <c r="G1678" s="147"/>
      <c r="H1678" s="135"/>
    </row>
    <row r="1679" spans="1:8" s="306" customFormat="1" ht="24" customHeight="1" x14ac:dyDescent="0.2">
      <c r="A1679" s="135"/>
      <c r="B1679" s="135"/>
      <c r="C1679" s="135"/>
      <c r="D1679" s="135"/>
      <c r="E1679" s="135"/>
      <c r="F1679" s="147"/>
      <c r="G1679" s="147"/>
      <c r="H1679" s="135"/>
    </row>
    <row r="1680" spans="1:8" s="306" customFormat="1" ht="24" customHeight="1" x14ac:dyDescent="0.2">
      <c r="A1680" s="135"/>
      <c r="B1680" s="135"/>
      <c r="C1680" s="135"/>
      <c r="D1680" s="135"/>
      <c r="E1680" s="135"/>
      <c r="F1680" s="147"/>
      <c r="G1680" s="147"/>
      <c r="H1680" s="135"/>
    </row>
    <row r="1681" spans="1:8" s="306" customFormat="1" ht="24" customHeight="1" x14ac:dyDescent="0.2">
      <c r="A1681" s="135"/>
      <c r="B1681" s="135"/>
      <c r="C1681" s="135"/>
      <c r="D1681" s="135"/>
      <c r="E1681" s="135"/>
      <c r="F1681" s="147"/>
      <c r="G1681" s="147"/>
      <c r="H1681" s="135"/>
    </row>
    <row r="1682" spans="1:8" s="306" customFormat="1" ht="24" customHeight="1" x14ac:dyDescent="0.2">
      <c r="A1682" s="135"/>
      <c r="B1682" s="135"/>
      <c r="C1682" s="135"/>
      <c r="D1682" s="135"/>
      <c r="E1682" s="135"/>
      <c r="F1682" s="147"/>
      <c r="G1682" s="147"/>
      <c r="H1682" s="135"/>
    </row>
    <row r="1683" spans="1:8" s="306" customFormat="1" ht="24" customHeight="1" x14ac:dyDescent="0.2">
      <c r="A1683" s="135"/>
      <c r="B1683" s="135"/>
      <c r="C1683" s="135"/>
      <c r="D1683" s="135"/>
      <c r="E1683" s="135"/>
      <c r="F1683" s="147"/>
      <c r="G1683" s="147"/>
      <c r="H1683" s="135"/>
    </row>
    <row r="1684" spans="1:8" s="306" customFormat="1" ht="24" customHeight="1" x14ac:dyDescent="0.2">
      <c r="A1684" s="135"/>
      <c r="B1684" s="135"/>
      <c r="C1684" s="135"/>
      <c r="D1684" s="135"/>
      <c r="E1684" s="135"/>
      <c r="F1684" s="147"/>
      <c r="G1684" s="147"/>
      <c r="H1684" s="135"/>
    </row>
    <row r="1685" spans="1:8" s="306" customFormat="1" ht="24" customHeight="1" x14ac:dyDescent="0.2">
      <c r="A1685" s="135"/>
      <c r="B1685" s="135"/>
      <c r="C1685" s="135"/>
      <c r="D1685" s="135"/>
      <c r="E1685" s="135"/>
      <c r="F1685" s="147"/>
      <c r="G1685" s="147"/>
      <c r="H1685" s="135"/>
    </row>
    <row r="1699" spans="1:141" s="145" customFormat="1" ht="24" customHeight="1" x14ac:dyDescent="0.2">
      <c r="A1699" s="135"/>
      <c r="B1699" s="135"/>
      <c r="C1699" s="135"/>
      <c r="D1699" s="135"/>
      <c r="E1699" s="135"/>
      <c r="F1699" s="147"/>
      <c r="G1699" s="147"/>
      <c r="H1699" s="135"/>
      <c r="I1699" s="306"/>
      <c r="J1699" s="306"/>
      <c r="K1699" s="306"/>
      <c r="L1699" s="306"/>
      <c r="M1699" s="306"/>
      <c r="N1699" s="306"/>
      <c r="O1699" s="306"/>
      <c r="P1699" s="306"/>
      <c r="Q1699" s="306"/>
      <c r="R1699" s="306"/>
      <c r="S1699" s="306"/>
      <c r="T1699" s="306"/>
      <c r="U1699" s="307"/>
      <c r="V1699" s="307"/>
      <c r="W1699" s="307"/>
      <c r="X1699" s="307"/>
      <c r="Y1699" s="307"/>
      <c r="Z1699" s="307"/>
      <c r="AA1699" s="307"/>
      <c r="AB1699" s="307"/>
      <c r="AC1699" s="307"/>
      <c r="AD1699" s="307"/>
      <c r="AE1699" s="307"/>
      <c r="AF1699" s="307"/>
      <c r="AG1699" s="307"/>
      <c r="AH1699" s="307"/>
      <c r="AI1699" s="307"/>
      <c r="AJ1699" s="307"/>
      <c r="AK1699" s="307"/>
      <c r="AL1699" s="307"/>
      <c r="AM1699" s="307"/>
      <c r="AN1699" s="307"/>
      <c r="AO1699" s="307"/>
      <c r="AP1699" s="307"/>
      <c r="AQ1699" s="307"/>
      <c r="AR1699" s="307"/>
      <c r="AS1699" s="307"/>
      <c r="AT1699" s="307"/>
      <c r="AU1699" s="307"/>
      <c r="AV1699" s="307"/>
      <c r="AW1699" s="307"/>
      <c r="AX1699" s="307"/>
      <c r="AY1699" s="307"/>
      <c r="AZ1699" s="307"/>
      <c r="BA1699" s="307"/>
      <c r="BB1699" s="307"/>
      <c r="BC1699" s="307"/>
      <c r="BD1699" s="307"/>
      <c r="BE1699" s="307"/>
      <c r="BF1699" s="307"/>
      <c r="BG1699" s="307"/>
      <c r="BH1699" s="307"/>
      <c r="BI1699" s="307"/>
      <c r="BJ1699" s="307"/>
      <c r="BK1699" s="307"/>
      <c r="BL1699" s="307"/>
      <c r="BM1699" s="307"/>
      <c r="BN1699" s="307"/>
      <c r="BO1699" s="307"/>
      <c r="BP1699" s="307"/>
      <c r="BQ1699" s="307"/>
      <c r="BR1699" s="307"/>
      <c r="BS1699" s="307"/>
      <c r="BT1699" s="307"/>
      <c r="BU1699" s="307"/>
      <c r="BV1699" s="307"/>
      <c r="BW1699" s="307"/>
      <c r="BX1699" s="307"/>
      <c r="BY1699" s="307"/>
      <c r="BZ1699" s="307"/>
      <c r="CA1699" s="307"/>
      <c r="CB1699" s="307"/>
      <c r="CC1699" s="307"/>
      <c r="CD1699" s="307"/>
      <c r="CE1699" s="307"/>
      <c r="CF1699" s="307"/>
      <c r="CG1699" s="307"/>
      <c r="CH1699" s="307"/>
      <c r="CI1699" s="307"/>
      <c r="CJ1699" s="307"/>
      <c r="CK1699" s="307"/>
      <c r="CL1699" s="307"/>
      <c r="CM1699" s="307"/>
      <c r="CN1699" s="307"/>
      <c r="CO1699" s="307"/>
      <c r="CP1699" s="307"/>
      <c r="CQ1699" s="307"/>
      <c r="CR1699" s="307"/>
      <c r="CS1699" s="307"/>
      <c r="CT1699" s="307"/>
      <c r="CU1699" s="307"/>
      <c r="CV1699" s="307"/>
      <c r="CW1699" s="307"/>
      <c r="CX1699" s="307"/>
      <c r="CY1699" s="307"/>
      <c r="CZ1699" s="307"/>
      <c r="DA1699" s="307"/>
      <c r="DB1699" s="307"/>
      <c r="DC1699" s="307"/>
      <c r="DD1699" s="307"/>
      <c r="DE1699" s="307"/>
      <c r="DF1699" s="307"/>
      <c r="DG1699" s="307"/>
      <c r="DH1699" s="307"/>
      <c r="DI1699" s="307"/>
      <c r="DJ1699" s="307"/>
      <c r="DK1699" s="307"/>
      <c r="DL1699" s="307"/>
      <c r="DM1699" s="307"/>
      <c r="DN1699" s="307"/>
      <c r="DO1699" s="307"/>
      <c r="DP1699" s="307"/>
      <c r="DQ1699" s="307"/>
      <c r="DR1699" s="307"/>
      <c r="DS1699" s="307"/>
      <c r="DT1699" s="307"/>
      <c r="DU1699" s="307"/>
      <c r="DV1699" s="307"/>
      <c r="DW1699" s="307"/>
      <c r="DX1699" s="307"/>
      <c r="DY1699" s="307"/>
      <c r="DZ1699" s="307"/>
      <c r="EA1699" s="307"/>
      <c r="EB1699" s="307"/>
      <c r="EC1699" s="307"/>
      <c r="ED1699" s="307"/>
      <c r="EE1699" s="307"/>
      <c r="EF1699" s="307"/>
      <c r="EG1699" s="307"/>
      <c r="EH1699" s="307"/>
      <c r="EI1699" s="307"/>
      <c r="EJ1699" s="307"/>
      <c r="EK1699" s="307"/>
    </row>
    <row r="1701" spans="1:141" s="306" customFormat="1" ht="24" customHeight="1" x14ac:dyDescent="0.2">
      <c r="A1701" s="135"/>
      <c r="B1701" s="135"/>
      <c r="C1701" s="135"/>
      <c r="D1701" s="135"/>
      <c r="E1701" s="135"/>
      <c r="F1701" s="147"/>
      <c r="G1701" s="147"/>
      <c r="H1701" s="135"/>
    </row>
    <row r="1702" spans="1:141" s="306" customFormat="1" ht="24" customHeight="1" x14ac:dyDescent="0.2">
      <c r="A1702" s="135"/>
      <c r="B1702" s="135"/>
      <c r="C1702" s="135"/>
      <c r="D1702" s="135"/>
      <c r="E1702" s="135"/>
      <c r="F1702" s="147"/>
      <c r="G1702" s="147"/>
      <c r="H1702" s="135"/>
    </row>
    <row r="1703" spans="1:141" s="306" customFormat="1" ht="24" customHeight="1" x14ac:dyDescent="0.2">
      <c r="A1703" s="135"/>
      <c r="B1703" s="135"/>
      <c r="C1703" s="135"/>
      <c r="D1703" s="135"/>
      <c r="E1703" s="135"/>
      <c r="F1703" s="147"/>
      <c r="G1703" s="147"/>
      <c r="H1703" s="135"/>
    </row>
    <row r="1704" spans="1:141" s="306" customFormat="1" ht="24" customHeight="1" x14ac:dyDescent="0.2">
      <c r="A1704" s="135"/>
      <c r="B1704" s="135"/>
      <c r="C1704" s="135"/>
      <c r="D1704" s="135"/>
      <c r="E1704" s="135"/>
      <c r="F1704" s="147"/>
      <c r="G1704" s="147"/>
      <c r="H1704" s="135"/>
    </row>
    <row r="1705" spans="1:141" s="306" customFormat="1" ht="24" customHeight="1" x14ac:dyDescent="0.2">
      <c r="A1705" s="135"/>
      <c r="B1705" s="135"/>
      <c r="C1705" s="135"/>
      <c r="D1705" s="135"/>
      <c r="E1705" s="135"/>
      <c r="F1705" s="147"/>
      <c r="G1705" s="147"/>
      <c r="H1705" s="135"/>
    </row>
    <row r="1706" spans="1:141" s="306" customFormat="1" ht="24" customHeight="1" x14ac:dyDescent="0.2">
      <c r="A1706" s="135"/>
      <c r="B1706" s="135"/>
      <c r="C1706" s="135"/>
      <c r="D1706" s="135"/>
      <c r="E1706" s="135"/>
      <c r="F1706" s="147"/>
      <c r="G1706" s="147"/>
      <c r="H1706" s="135"/>
    </row>
    <row r="1707" spans="1:141" s="306" customFormat="1" ht="24" customHeight="1" x14ac:dyDescent="0.2">
      <c r="A1707" s="135"/>
      <c r="B1707" s="135"/>
      <c r="C1707" s="135"/>
      <c r="D1707" s="135"/>
      <c r="E1707" s="135"/>
      <c r="F1707" s="147"/>
      <c r="G1707" s="147"/>
      <c r="H1707" s="135"/>
    </row>
    <row r="1708" spans="1:141" s="306" customFormat="1" ht="24" customHeight="1" x14ac:dyDescent="0.2">
      <c r="A1708" s="135"/>
      <c r="B1708" s="135"/>
      <c r="C1708" s="135"/>
      <c r="D1708" s="135"/>
      <c r="E1708" s="135"/>
      <c r="F1708" s="147"/>
      <c r="G1708" s="147"/>
      <c r="H1708" s="135"/>
    </row>
    <row r="1709" spans="1:141" s="306" customFormat="1" ht="24" customHeight="1" x14ac:dyDescent="0.2">
      <c r="A1709" s="135"/>
      <c r="B1709" s="135"/>
      <c r="C1709" s="135"/>
      <c r="D1709" s="135"/>
      <c r="E1709" s="135"/>
      <c r="F1709" s="147"/>
      <c r="G1709" s="147"/>
      <c r="H1709" s="135"/>
    </row>
    <row r="1710" spans="1:141" s="306" customFormat="1" ht="24" customHeight="1" x14ac:dyDescent="0.2">
      <c r="A1710" s="135"/>
      <c r="B1710" s="135"/>
      <c r="C1710" s="135"/>
      <c r="D1710" s="135"/>
      <c r="E1710" s="135"/>
      <c r="F1710" s="147"/>
      <c r="G1710" s="147"/>
      <c r="H1710" s="135"/>
    </row>
    <row r="1711" spans="1:141" s="306" customFormat="1" ht="24" customHeight="1" x14ac:dyDescent="0.2">
      <c r="A1711" s="135"/>
      <c r="B1711" s="135"/>
      <c r="C1711" s="135"/>
      <c r="D1711" s="135"/>
      <c r="E1711" s="135"/>
      <c r="F1711" s="147"/>
      <c r="G1711" s="147"/>
      <c r="H1711" s="135"/>
    </row>
    <row r="1712" spans="1:141" s="306" customFormat="1" ht="24" customHeight="1" x14ac:dyDescent="0.2">
      <c r="A1712" s="135"/>
      <c r="B1712" s="135"/>
      <c r="C1712" s="135"/>
      <c r="D1712" s="135"/>
      <c r="E1712" s="135"/>
      <c r="F1712" s="147"/>
      <c r="G1712" s="147"/>
      <c r="H1712" s="135"/>
    </row>
    <row r="1713" spans="1:8" s="306" customFormat="1" ht="24" customHeight="1" x14ac:dyDescent="0.2">
      <c r="A1713" s="135"/>
      <c r="B1713" s="135"/>
      <c r="C1713" s="135"/>
      <c r="D1713" s="135"/>
      <c r="E1713" s="135"/>
      <c r="F1713" s="147"/>
      <c r="G1713" s="147"/>
      <c r="H1713" s="135"/>
    </row>
    <row r="1714" spans="1:8" s="306" customFormat="1" ht="24" customHeight="1" x14ac:dyDescent="0.2">
      <c r="A1714" s="135"/>
      <c r="B1714" s="135"/>
      <c r="C1714" s="135"/>
      <c r="D1714" s="135"/>
      <c r="E1714" s="135"/>
      <c r="F1714" s="147"/>
      <c r="G1714" s="147"/>
      <c r="H1714" s="135"/>
    </row>
    <row r="1717" spans="1:8" s="306" customFormat="1" ht="24" customHeight="1" x14ac:dyDescent="0.2">
      <c r="A1717" s="135"/>
      <c r="B1717" s="135"/>
      <c r="C1717" s="135"/>
      <c r="D1717" s="135"/>
      <c r="E1717" s="135"/>
      <c r="F1717" s="147"/>
      <c r="G1717" s="147"/>
      <c r="H1717" s="135"/>
    </row>
    <row r="1718" spans="1:8" s="306" customFormat="1" ht="24" customHeight="1" x14ac:dyDescent="0.2">
      <c r="A1718" s="135"/>
      <c r="B1718" s="135"/>
      <c r="C1718" s="135"/>
      <c r="D1718" s="135"/>
      <c r="E1718" s="135"/>
      <c r="F1718" s="147"/>
      <c r="G1718" s="147"/>
      <c r="H1718" s="135"/>
    </row>
    <row r="1719" spans="1:8" s="306" customFormat="1" ht="24" customHeight="1" x14ac:dyDescent="0.2">
      <c r="A1719" s="135"/>
      <c r="B1719" s="135"/>
      <c r="C1719" s="135"/>
      <c r="D1719" s="135"/>
      <c r="E1719" s="135"/>
      <c r="F1719" s="147"/>
      <c r="G1719" s="147"/>
      <c r="H1719" s="135"/>
    </row>
    <row r="1720" spans="1:8" s="306" customFormat="1" ht="24" customHeight="1" x14ac:dyDescent="0.2">
      <c r="A1720" s="135"/>
      <c r="B1720" s="135"/>
      <c r="C1720" s="135"/>
      <c r="D1720" s="135"/>
      <c r="E1720" s="135"/>
      <c r="F1720" s="147"/>
      <c r="G1720" s="147"/>
      <c r="H1720" s="135"/>
    </row>
    <row r="1721" spans="1:8" s="306" customFormat="1" ht="24" customHeight="1" x14ac:dyDescent="0.2">
      <c r="A1721" s="135"/>
      <c r="B1721" s="135"/>
      <c r="C1721" s="135"/>
      <c r="D1721" s="135"/>
      <c r="E1721" s="135"/>
      <c r="F1721" s="147"/>
      <c r="G1721" s="147"/>
      <c r="H1721" s="135"/>
    </row>
    <row r="1722" spans="1:8" s="306" customFormat="1" ht="24" customHeight="1" x14ac:dyDescent="0.2">
      <c r="A1722" s="135"/>
      <c r="B1722" s="135"/>
      <c r="C1722" s="135"/>
      <c r="D1722" s="135"/>
      <c r="E1722" s="135"/>
      <c r="F1722" s="147"/>
      <c r="G1722" s="147"/>
      <c r="H1722" s="135"/>
    </row>
    <row r="1723" spans="1:8" s="306" customFormat="1" ht="24" customHeight="1" x14ac:dyDescent="0.2">
      <c r="A1723" s="135"/>
      <c r="B1723" s="135"/>
      <c r="C1723" s="135"/>
      <c r="D1723" s="135"/>
      <c r="E1723" s="135"/>
      <c r="F1723" s="147"/>
      <c r="G1723" s="147"/>
      <c r="H1723" s="135"/>
    </row>
    <row r="1724" spans="1:8" s="306" customFormat="1" ht="24" customHeight="1" x14ac:dyDescent="0.2">
      <c r="A1724" s="135"/>
      <c r="B1724" s="135"/>
      <c r="C1724" s="135"/>
      <c r="D1724" s="135"/>
      <c r="E1724" s="135"/>
      <c r="F1724" s="147"/>
      <c r="G1724" s="147"/>
      <c r="H1724" s="135"/>
    </row>
    <row r="1727" spans="1:8" s="306" customFormat="1" ht="24" customHeight="1" x14ac:dyDescent="0.2">
      <c r="A1727" s="135"/>
      <c r="B1727" s="135"/>
      <c r="C1727" s="135"/>
      <c r="D1727" s="135"/>
      <c r="E1727" s="135"/>
      <c r="F1727" s="147"/>
      <c r="G1727" s="147"/>
      <c r="H1727" s="135"/>
    </row>
    <row r="1728" spans="1:8" s="306" customFormat="1" ht="24" customHeight="1" x14ac:dyDescent="0.2">
      <c r="A1728" s="135"/>
      <c r="B1728" s="135"/>
      <c r="C1728" s="135"/>
      <c r="D1728" s="135"/>
      <c r="E1728" s="135"/>
      <c r="F1728" s="147"/>
      <c r="G1728" s="147"/>
      <c r="H1728" s="135"/>
    </row>
    <row r="1729" spans="1:8" s="306" customFormat="1" ht="24" customHeight="1" x14ac:dyDescent="0.2">
      <c r="A1729" s="135"/>
      <c r="B1729" s="135"/>
      <c r="C1729" s="135"/>
      <c r="D1729" s="135"/>
      <c r="E1729" s="135"/>
      <c r="F1729" s="147"/>
      <c r="G1729" s="147"/>
      <c r="H1729" s="135"/>
    </row>
    <row r="1730" spans="1:8" s="306" customFormat="1" ht="24" customHeight="1" x14ac:dyDescent="0.2">
      <c r="A1730" s="135"/>
      <c r="B1730" s="135"/>
      <c r="C1730" s="135"/>
      <c r="D1730" s="135"/>
      <c r="E1730" s="135"/>
      <c r="F1730" s="147"/>
      <c r="G1730" s="147"/>
      <c r="H1730" s="135"/>
    </row>
    <row r="1731" spans="1:8" s="306" customFormat="1" ht="24" customHeight="1" x14ac:dyDescent="0.2">
      <c r="A1731" s="135"/>
      <c r="B1731" s="135"/>
      <c r="C1731" s="135"/>
      <c r="D1731" s="135"/>
      <c r="E1731" s="135"/>
      <c r="F1731" s="147"/>
      <c r="G1731" s="147"/>
      <c r="H1731" s="135"/>
    </row>
    <row r="1732" spans="1:8" s="306" customFormat="1" ht="24" customHeight="1" x14ac:dyDescent="0.2">
      <c r="A1732" s="135"/>
      <c r="B1732" s="135"/>
      <c r="C1732" s="135"/>
      <c r="D1732" s="135"/>
      <c r="E1732" s="135"/>
      <c r="F1732" s="147"/>
      <c r="G1732" s="147"/>
      <c r="H1732" s="135"/>
    </row>
    <row r="1733" spans="1:8" s="306" customFormat="1" ht="24" customHeight="1" x14ac:dyDescent="0.2">
      <c r="A1733" s="135"/>
      <c r="B1733" s="135"/>
      <c r="C1733" s="135"/>
      <c r="D1733" s="135"/>
      <c r="E1733" s="135"/>
      <c r="F1733" s="147"/>
      <c r="G1733" s="147"/>
      <c r="H1733" s="135"/>
    </row>
    <row r="1734" spans="1:8" s="306" customFormat="1" ht="24" customHeight="1" x14ac:dyDescent="0.2">
      <c r="A1734" s="135"/>
      <c r="B1734" s="135"/>
      <c r="C1734" s="135"/>
      <c r="D1734" s="135"/>
      <c r="E1734" s="135"/>
      <c r="F1734" s="147"/>
      <c r="G1734" s="147"/>
      <c r="H1734" s="135"/>
    </row>
    <row r="1735" spans="1:8" s="306" customFormat="1" ht="24" customHeight="1" x14ac:dyDescent="0.2">
      <c r="A1735" s="135"/>
      <c r="B1735" s="135"/>
      <c r="C1735" s="135"/>
      <c r="D1735" s="135"/>
      <c r="E1735" s="135"/>
      <c r="F1735" s="147"/>
      <c r="G1735" s="147"/>
      <c r="H1735" s="135"/>
    </row>
    <row r="1749" spans="1:141" s="145" customFormat="1" ht="24" customHeight="1" x14ac:dyDescent="0.2">
      <c r="A1749" s="135"/>
      <c r="B1749" s="135"/>
      <c r="C1749" s="135"/>
      <c r="D1749" s="135"/>
      <c r="E1749" s="135"/>
      <c r="F1749" s="147"/>
      <c r="G1749" s="147"/>
      <c r="H1749" s="135"/>
      <c r="I1749" s="306"/>
      <c r="J1749" s="306"/>
      <c r="K1749" s="306"/>
      <c r="L1749" s="306"/>
      <c r="M1749" s="306"/>
      <c r="N1749" s="306"/>
      <c r="O1749" s="306"/>
      <c r="P1749" s="306"/>
      <c r="Q1749" s="306"/>
      <c r="R1749" s="306"/>
      <c r="S1749" s="306"/>
      <c r="T1749" s="306"/>
      <c r="U1749" s="307"/>
      <c r="V1749" s="307"/>
      <c r="W1749" s="307"/>
      <c r="X1749" s="307"/>
      <c r="Y1749" s="307"/>
      <c r="Z1749" s="307"/>
      <c r="AA1749" s="307"/>
      <c r="AB1749" s="307"/>
      <c r="AC1749" s="307"/>
      <c r="AD1749" s="307"/>
      <c r="AE1749" s="307"/>
      <c r="AF1749" s="307"/>
      <c r="AG1749" s="307"/>
      <c r="AH1749" s="307"/>
      <c r="AI1749" s="307"/>
      <c r="AJ1749" s="307"/>
      <c r="AK1749" s="307"/>
      <c r="AL1749" s="307"/>
      <c r="AM1749" s="307"/>
      <c r="AN1749" s="307"/>
      <c r="AO1749" s="307"/>
      <c r="AP1749" s="307"/>
      <c r="AQ1749" s="307"/>
      <c r="AR1749" s="307"/>
      <c r="AS1749" s="307"/>
      <c r="AT1749" s="307"/>
      <c r="AU1749" s="307"/>
      <c r="AV1749" s="307"/>
      <c r="AW1749" s="307"/>
      <c r="AX1749" s="307"/>
      <c r="AY1749" s="307"/>
      <c r="AZ1749" s="307"/>
      <c r="BA1749" s="307"/>
      <c r="BB1749" s="307"/>
      <c r="BC1749" s="307"/>
      <c r="BD1749" s="307"/>
      <c r="BE1749" s="307"/>
      <c r="BF1749" s="307"/>
      <c r="BG1749" s="307"/>
      <c r="BH1749" s="307"/>
      <c r="BI1749" s="307"/>
      <c r="BJ1749" s="307"/>
      <c r="BK1749" s="307"/>
      <c r="BL1749" s="307"/>
      <c r="BM1749" s="307"/>
      <c r="BN1749" s="307"/>
      <c r="BO1749" s="307"/>
      <c r="BP1749" s="307"/>
      <c r="BQ1749" s="307"/>
      <c r="BR1749" s="307"/>
      <c r="BS1749" s="307"/>
      <c r="BT1749" s="307"/>
      <c r="BU1749" s="307"/>
      <c r="BV1749" s="307"/>
      <c r="BW1749" s="307"/>
      <c r="BX1749" s="307"/>
      <c r="BY1749" s="307"/>
      <c r="BZ1749" s="307"/>
      <c r="CA1749" s="307"/>
      <c r="CB1749" s="307"/>
      <c r="CC1749" s="307"/>
      <c r="CD1749" s="307"/>
      <c r="CE1749" s="307"/>
      <c r="CF1749" s="307"/>
      <c r="CG1749" s="307"/>
      <c r="CH1749" s="307"/>
      <c r="CI1749" s="307"/>
      <c r="CJ1749" s="307"/>
      <c r="CK1749" s="307"/>
      <c r="CL1749" s="307"/>
      <c r="CM1749" s="307"/>
      <c r="CN1749" s="307"/>
      <c r="CO1749" s="307"/>
      <c r="CP1749" s="307"/>
      <c r="CQ1749" s="307"/>
      <c r="CR1749" s="307"/>
      <c r="CS1749" s="307"/>
      <c r="CT1749" s="307"/>
      <c r="CU1749" s="307"/>
      <c r="CV1749" s="307"/>
      <c r="CW1749" s="307"/>
      <c r="CX1749" s="307"/>
      <c r="CY1749" s="307"/>
      <c r="CZ1749" s="307"/>
      <c r="DA1749" s="307"/>
      <c r="DB1749" s="307"/>
      <c r="DC1749" s="307"/>
      <c r="DD1749" s="307"/>
      <c r="DE1749" s="307"/>
      <c r="DF1749" s="307"/>
      <c r="DG1749" s="307"/>
      <c r="DH1749" s="307"/>
      <c r="DI1749" s="307"/>
      <c r="DJ1749" s="307"/>
      <c r="DK1749" s="307"/>
      <c r="DL1749" s="307"/>
      <c r="DM1749" s="307"/>
      <c r="DN1749" s="307"/>
      <c r="DO1749" s="307"/>
      <c r="DP1749" s="307"/>
      <c r="DQ1749" s="307"/>
      <c r="DR1749" s="307"/>
      <c r="DS1749" s="307"/>
      <c r="DT1749" s="307"/>
      <c r="DU1749" s="307"/>
      <c r="DV1749" s="307"/>
      <c r="DW1749" s="307"/>
      <c r="DX1749" s="307"/>
      <c r="DY1749" s="307"/>
      <c r="DZ1749" s="307"/>
      <c r="EA1749" s="307"/>
      <c r="EB1749" s="307"/>
      <c r="EC1749" s="307"/>
      <c r="ED1749" s="307"/>
      <c r="EE1749" s="307"/>
      <c r="EF1749" s="307"/>
      <c r="EG1749" s="307"/>
      <c r="EH1749" s="307"/>
      <c r="EI1749" s="307"/>
      <c r="EJ1749" s="307"/>
      <c r="EK1749" s="307"/>
    </row>
    <row r="1751" spans="1:141" s="306" customFormat="1" ht="24" customHeight="1" x14ac:dyDescent="0.2">
      <c r="A1751" s="135"/>
      <c r="B1751" s="135"/>
      <c r="C1751" s="135"/>
      <c r="D1751" s="135"/>
      <c r="E1751" s="135"/>
      <c r="F1751" s="147"/>
      <c r="G1751" s="147"/>
      <c r="H1751" s="135"/>
    </row>
    <row r="1752" spans="1:141" s="306" customFormat="1" ht="24" customHeight="1" x14ac:dyDescent="0.2">
      <c r="A1752" s="135"/>
      <c r="B1752" s="135"/>
      <c r="C1752" s="135"/>
      <c r="D1752" s="135"/>
      <c r="E1752" s="135"/>
      <c r="F1752" s="147"/>
      <c r="G1752" s="147"/>
      <c r="H1752" s="135"/>
    </row>
    <row r="1753" spans="1:141" s="306" customFormat="1" ht="24" customHeight="1" x14ac:dyDescent="0.2">
      <c r="A1753" s="135"/>
      <c r="B1753" s="135"/>
      <c r="C1753" s="135"/>
      <c r="D1753" s="135"/>
      <c r="E1753" s="135"/>
      <c r="F1753" s="147"/>
      <c r="G1753" s="147"/>
      <c r="H1753" s="135"/>
    </row>
    <row r="1754" spans="1:141" s="306" customFormat="1" ht="24" customHeight="1" x14ac:dyDescent="0.2">
      <c r="A1754" s="135"/>
      <c r="B1754" s="135"/>
      <c r="C1754" s="135"/>
      <c r="D1754" s="135"/>
      <c r="E1754" s="135"/>
      <c r="F1754" s="147"/>
      <c r="G1754" s="147"/>
      <c r="H1754" s="135"/>
    </row>
    <row r="1755" spans="1:141" s="306" customFormat="1" ht="24" customHeight="1" x14ac:dyDescent="0.2">
      <c r="A1755" s="135"/>
      <c r="B1755" s="135"/>
      <c r="C1755" s="135"/>
      <c r="D1755" s="135"/>
      <c r="E1755" s="135"/>
      <c r="F1755" s="147"/>
      <c r="G1755" s="147"/>
      <c r="H1755" s="135"/>
    </row>
    <row r="1756" spans="1:141" s="306" customFormat="1" ht="24" customHeight="1" x14ac:dyDescent="0.2">
      <c r="A1756" s="135"/>
      <c r="B1756" s="135"/>
      <c r="C1756" s="135"/>
      <c r="D1756" s="135"/>
      <c r="E1756" s="135"/>
      <c r="F1756" s="147"/>
      <c r="G1756" s="147"/>
      <c r="H1756" s="135"/>
    </row>
    <row r="1757" spans="1:141" s="306" customFormat="1" ht="24" customHeight="1" x14ac:dyDescent="0.2">
      <c r="A1757" s="135"/>
      <c r="B1757" s="135"/>
      <c r="C1757" s="135"/>
      <c r="D1757" s="135"/>
      <c r="E1757" s="135"/>
      <c r="F1757" s="147"/>
      <c r="G1757" s="147"/>
      <c r="H1757" s="135"/>
    </row>
    <row r="1758" spans="1:141" s="306" customFormat="1" ht="24" customHeight="1" x14ac:dyDescent="0.2">
      <c r="A1758" s="135"/>
      <c r="B1758" s="135"/>
      <c r="C1758" s="135"/>
      <c r="D1758" s="135"/>
      <c r="E1758" s="135"/>
      <c r="F1758" s="147"/>
      <c r="G1758" s="147"/>
      <c r="H1758" s="135"/>
    </row>
    <row r="1759" spans="1:141" s="306" customFormat="1" ht="24" customHeight="1" x14ac:dyDescent="0.2">
      <c r="A1759" s="135"/>
      <c r="B1759" s="135"/>
      <c r="C1759" s="135"/>
      <c r="D1759" s="135"/>
      <c r="E1759" s="135"/>
      <c r="F1759" s="147"/>
      <c r="G1759" s="147"/>
      <c r="H1759" s="135"/>
    </row>
    <row r="1760" spans="1:141" s="306" customFormat="1" ht="24" customHeight="1" x14ac:dyDescent="0.2">
      <c r="A1760" s="135"/>
      <c r="B1760" s="135"/>
      <c r="C1760" s="135"/>
      <c r="D1760" s="135"/>
      <c r="E1760" s="135"/>
      <c r="F1760" s="147"/>
      <c r="G1760" s="147"/>
      <c r="H1760" s="135"/>
    </row>
    <row r="1761" spans="1:8" s="306" customFormat="1" ht="24" customHeight="1" x14ac:dyDescent="0.2">
      <c r="A1761" s="135"/>
      <c r="B1761" s="135"/>
      <c r="C1761" s="135"/>
      <c r="D1761" s="135"/>
      <c r="E1761" s="135"/>
      <c r="F1761" s="147"/>
      <c r="G1761" s="147"/>
      <c r="H1761" s="135"/>
    </row>
    <row r="1762" spans="1:8" s="306" customFormat="1" ht="24" customHeight="1" x14ac:dyDescent="0.2">
      <c r="A1762" s="135"/>
      <c r="B1762" s="135"/>
      <c r="C1762" s="135"/>
      <c r="D1762" s="135"/>
      <c r="E1762" s="135"/>
      <c r="F1762" s="147"/>
      <c r="G1762" s="147"/>
      <c r="H1762" s="135"/>
    </row>
    <row r="1763" spans="1:8" s="306" customFormat="1" ht="24" customHeight="1" x14ac:dyDescent="0.2">
      <c r="A1763" s="135"/>
      <c r="B1763" s="135"/>
      <c r="C1763" s="135"/>
      <c r="D1763" s="135"/>
      <c r="E1763" s="135"/>
      <c r="F1763" s="147"/>
      <c r="G1763" s="147"/>
      <c r="H1763" s="135"/>
    </row>
    <row r="1764" spans="1:8" s="306" customFormat="1" ht="24" customHeight="1" x14ac:dyDescent="0.2">
      <c r="A1764" s="135"/>
      <c r="B1764" s="135"/>
      <c r="C1764" s="135"/>
      <c r="D1764" s="135"/>
      <c r="E1764" s="135"/>
      <c r="F1764" s="147"/>
      <c r="G1764" s="147"/>
      <c r="H1764" s="135"/>
    </row>
    <row r="1767" spans="1:8" s="306" customFormat="1" ht="24" customHeight="1" x14ac:dyDescent="0.2">
      <c r="A1767" s="135"/>
      <c r="B1767" s="135"/>
      <c r="C1767" s="135"/>
      <c r="D1767" s="135"/>
      <c r="E1767" s="135"/>
      <c r="F1767" s="147"/>
      <c r="G1767" s="147"/>
      <c r="H1767" s="135"/>
    </row>
    <row r="1768" spans="1:8" s="306" customFormat="1" ht="24" customHeight="1" x14ac:dyDescent="0.2">
      <c r="A1768" s="135"/>
      <c r="B1768" s="135"/>
      <c r="C1768" s="135"/>
      <c r="D1768" s="135"/>
      <c r="E1768" s="135"/>
      <c r="F1768" s="147"/>
      <c r="G1768" s="147"/>
      <c r="H1768" s="135"/>
    </row>
    <row r="1769" spans="1:8" s="306" customFormat="1" ht="24" customHeight="1" x14ac:dyDescent="0.2">
      <c r="A1769" s="135"/>
      <c r="B1769" s="135"/>
      <c r="C1769" s="135"/>
      <c r="D1769" s="135"/>
      <c r="E1769" s="135"/>
      <c r="F1769" s="147"/>
      <c r="G1769" s="147"/>
      <c r="H1769" s="135"/>
    </row>
    <row r="1770" spans="1:8" s="306" customFormat="1" ht="24" customHeight="1" x14ac:dyDescent="0.2">
      <c r="A1770" s="135"/>
      <c r="B1770" s="135"/>
      <c r="C1770" s="135"/>
      <c r="D1770" s="135"/>
      <c r="E1770" s="135"/>
      <c r="F1770" s="147"/>
      <c r="G1770" s="147"/>
      <c r="H1770" s="135"/>
    </row>
    <row r="1771" spans="1:8" s="306" customFormat="1" ht="24" customHeight="1" x14ac:dyDescent="0.2">
      <c r="A1771" s="135"/>
      <c r="B1771" s="135"/>
      <c r="C1771" s="135"/>
      <c r="D1771" s="135"/>
      <c r="E1771" s="135"/>
      <c r="F1771" s="147"/>
      <c r="G1771" s="147"/>
      <c r="H1771" s="135"/>
    </row>
    <row r="1772" spans="1:8" s="306" customFormat="1" ht="24" customHeight="1" x14ac:dyDescent="0.2">
      <c r="A1772" s="135"/>
      <c r="B1772" s="135"/>
      <c r="C1772" s="135"/>
      <c r="D1772" s="135"/>
      <c r="E1772" s="135"/>
      <c r="F1772" s="147"/>
      <c r="G1772" s="147"/>
      <c r="H1772" s="135"/>
    </row>
    <row r="1773" spans="1:8" s="306" customFormat="1" ht="24" customHeight="1" x14ac:dyDescent="0.2">
      <c r="A1773" s="135"/>
      <c r="B1773" s="135"/>
      <c r="C1773" s="135"/>
      <c r="D1773" s="135"/>
      <c r="E1773" s="135"/>
      <c r="F1773" s="147"/>
      <c r="G1773" s="147"/>
      <c r="H1773" s="135"/>
    </row>
    <row r="1774" spans="1:8" s="306" customFormat="1" ht="24" customHeight="1" x14ac:dyDescent="0.2">
      <c r="A1774" s="135"/>
      <c r="B1774" s="135"/>
      <c r="C1774" s="135"/>
      <c r="D1774" s="135"/>
      <c r="E1774" s="135"/>
      <c r="F1774" s="147"/>
      <c r="G1774" s="147"/>
      <c r="H1774" s="135"/>
    </row>
    <row r="1777" spans="1:8" s="306" customFormat="1" ht="24" customHeight="1" x14ac:dyDescent="0.2">
      <c r="A1777" s="135"/>
      <c r="B1777" s="135"/>
      <c r="C1777" s="135"/>
      <c r="D1777" s="135"/>
      <c r="E1777" s="135"/>
      <c r="F1777" s="147"/>
      <c r="G1777" s="147"/>
      <c r="H1777" s="135"/>
    </row>
    <row r="1778" spans="1:8" s="306" customFormat="1" ht="24" customHeight="1" x14ac:dyDescent="0.2">
      <c r="A1778" s="135"/>
      <c r="B1778" s="135"/>
      <c r="C1778" s="135"/>
      <c r="D1778" s="135"/>
      <c r="E1778" s="135"/>
      <c r="F1778" s="147"/>
      <c r="G1778" s="147"/>
      <c r="H1778" s="135"/>
    </row>
    <row r="1779" spans="1:8" s="306" customFormat="1" ht="24" customHeight="1" x14ac:dyDescent="0.2">
      <c r="A1779" s="135"/>
      <c r="B1779" s="135"/>
      <c r="C1779" s="135"/>
      <c r="D1779" s="135"/>
      <c r="E1779" s="135"/>
      <c r="F1779" s="147"/>
      <c r="G1779" s="147"/>
      <c r="H1779" s="135"/>
    </row>
    <row r="1780" spans="1:8" s="306" customFormat="1" ht="24" customHeight="1" x14ac:dyDescent="0.2">
      <c r="A1780" s="135"/>
      <c r="B1780" s="135"/>
      <c r="C1780" s="135"/>
      <c r="D1780" s="135"/>
      <c r="E1780" s="135"/>
      <c r="F1780" s="147"/>
      <c r="G1780" s="147"/>
      <c r="H1780" s="135"/>
    </row>
    <row r="1781" spans="1:8" s="306" customFormat="1" ht="24" customHeight="1" x14ac:dyDescent="0.2">
      <c r="A1781" s="135"/>
      <c r="B1781" s="135"/>
      <c r="C1781" s="135"/>
      <c r="D1781" s="135"/>
      <c r="E1781" s="135"/>
      <c r="F1781" s="147"/>
      <c r="G1781" s="147"/>
      <c r="H1781" s="135"/>
    </row>
    <row r="1782" spans="1:8" s="306" customFormat="1" ht="24" customHeight="1" x14ac:dyDescent="0.2">
      <c r="A1782" s="135"/>
      <c r="B1782" s="135"/>
      <c r="C1782" s="135"/>
      <c r="D1782" s="135"/>
      <c r="E1782" s="135"/>
      <c r="F1782" s="147"/>
      <c r="G1782" s="147"/>
      <c r="H1782" s="135"/>
    </row>
    <row r="1783" spans="1:8" s="306" customFormat="1" ht="24" customHeight="1" x14ac:dyDescent="0.2">
      <c r="A1783" s="135"/>
      <c r="B1783" s="135"/>
      <c r="C1783" s="135"/>
      <c r="D1783" s="135"/>
      <c r="E1783" s="135"/>
      <c r="F1783" s="147"/>
      <c r="G1783" s="147"/>
      <c r="H1783" s="135"/>
    </row>
    <row r="1784" spans="1:8" s="306" customFormat="1" ht="24" customHeight="1" x14ac:dyDescent="0.2">
      <c r="A1784" s="135"/>
      <c r="B1784" s="135"/>
      <c r="C1784" s="135"/>
      <c r="D1784" s="135"/>
      <c r="E1784" s="135"/>
      <c r="F1784" s="147"/>
      <c r="G1784" s="147"/>
      <c r="H1784" s="135"/>
    </row>
    <row r="1785" spans="1:8" s="306" customFormat="1" ht="24" customHeight="1" x14ac:dyDescent="0.2">
      <c r="A1785" s="135"/>
      <c r="B1785" s="135"/>
      <c r="C1785" s="135"/>
      <c r="D1785" s="135"/>
      <c r="E1785" s="135"/>
      <c r="F1785" s="147"/>
      <c r="G1785" s="147"/>
      <c r="H1785" s="135"/>
    </row>
    <row r="1799" spans="1:141" s="145" customFormat="1" ht="24" customHeight="1" x14ac:dyDescent="0.2">
      <c r="A1799" s="135"/>
      <c r="B1799" s="135"/>
      <c r="C1799" s="135"/>
      <c r="D1799" s="135"/>
      <c r="E1799" s="135"/>
      <c r="F1799" s="147"/>
      <c r="G1799" s="147"/>
      <c r="H1799" s="135"/>
      <c r="I1799" s="306"/>
      <c r="J1799" s="306"/>
      <c r="K1799" s="306"/>
      <c r="L1799" s="306"/>
      <c r="M1799" s="306"/>
      <c r="N1799" s="306"/>
      <c r="O1799" s="306"/>
      <c r="P1799" s="306"/>
      <c r="Q1799" s="306"/>
      <c r="R1799" s="306"/>
      <c r="S1799" s="306"/>
      <c r="T1799" s="306"/>
      <c r="U1799" s="307"/>
      <c r="V1799" s="307"/>
      <c r="W1799" s="307"/>
      <c r="X1799" s="307"/>
      <c r="Y1799" s="307"/>
      <c r="Z1799" s="307"/>
      <c r="AA1799" s="307"/>
      <c r="AB1799" s="307"/>
      <c r="AC1799" s="307"/>
      <c r="AD1799" s="307"/>
      <c r="AE1799" s="307"/>
      <c r="AF1799" s="307"/>
      <c r="AG1799" s="307"/>
      <c r="AH1799" s="307"/>
      <c r="AI1799" s="307"/>
      <c r="AJ1799" s="307"/>
      <c r="AK1799" s="307"/>
      <c r="AL1799" s="307"/>
      <c r="AM1799" s="307"/>
      <c r="AN1799" s="307"/>
      <c r="AO1799" s="307"/>
      <c r="AP1799" s="307"/>
      <c r="AQ1799" s="307"/>
      <c r="AR1799" s="307"/>
      <c r="AS1799" s="307"/>
      <c r="AT1799" s="307"/>
      <c r="AU1799" s="307"/>
      <c r="AV1799" s="307"/>
      <c r="AW1799" s="307"/>
      <c r="AX1799" s="307"/>
      <c r="AY1799" s="307"/>
      <c r="AZ1799" s="307"/>
      <c r="BA1799" s="307"/>
      <c r="BB1799" s="307"/>
      <c r="BC1799" s="307"/>
      <c r="BD1799" s="307"/>
      <c r="BE1799" s="307"/>
      <c r="BF1799" s="307"/>
      <c r="BG1799" s="307"/>
      <c r="BH1799" s="307"/>
      <c r="BI1799" s="307"/>
      <c r="BJ1799" s="307"/>
      <c r="BK1799" s="307"/>
      <c r="BL1799" s="307"/>
      <c r="BM1799" s="307"/>
      <c r="BN1799" s="307"/>
      <c r="BO1799" s="307"/>
      <c r="BP1799" s="307"/>
      <c r="BQ1799" s="307"/>
      <c r="BR1799" s="307"/>
      <c r="BS1799" s="307"/>
      <c r="BT1799" s="307"/>
      <c r="BU1799" s="307"/>
      <c r="BV1799" s="307"/>
      <c r="BW1799" s="307"/>
      <c r="BX1799" s="307"/>
      <c r="BY1799" s="307"/>
      <c r="BZ1799" s="307"/>
      <c r="CA1799" s="307"/>
      <c r="CB1799" s="307"/>
      <c r="CC1799" s="307"/>
      <c r="CD1799" s="307"/>
      <c r="CE1799" s="307"/>
      <c r="CF1799" s="307"/>
      <c r="CG1799" s="307"/>
      <c r="CH1799" s="307"/>
      <c r="CI1799" s="307"/>
      <c r="CJ1799" s="307"/>
      <c r="CK1799" s="307"/>
      <c r="CL1799" s="307"/>
      <c r="CM1799" s="307"/>
      <c r="CN1799" s="307"/>
      <c r="CO1799" s="307"/>
      <c r="CP1799" s="307"/>
      <c r="CQ1799" s="307"/>
      <c r="CR1799" s="307"/>
      <c r="CS1799" s="307"/>
      <c r="CT1799" s="307"/>
      <c r="CU1799" s="307"/>
      <c r="CV1799" s="307"/>
      <c r="CW1799" s="307"/>
      <c r="CX1799" s="307"/>
      <c r="CY1799" s="307"/>
      <c r="CZ1799" s="307"/>
      <c r="DA1799" s="307"/>
      <c r="DB1799" s="307"/>
      <c r="DC1799" s="307"/>
      <c r="DD1799" s="307"/>
      <c r="DE1799" s="307"/>
      <c r="DF1799" s="307"/>
      <c r="DG1799" s="307"/>
      <c r="DH1799" s="307"/>
      <c r="DI1799" s="307"/>
      <c r="DJ1799" s="307"/>
      <c r="DK1799" s="307"/>
      <c r="DL1799" s="307"/>
      <c r="DM1799" s="307"/>
      <c r="DN1799" s="307"/>
      <c r="DO1799" s="307"/>
      <c r="DP1799" s="307"/>
      <c r="DQ1799" s="307"/>
      <c r="DR1799" s="307"/>
      <c r="DS1799" s="307"/>
      <c r="DT1799" s="307"/>
      <c r="DU1799" s="307"/>
      <c r="DV1799" s="307"/>
      <c r="DW1799" s="307"/>
      <c r="DX1799" s="307"/>
      <c r="DY1799" s="307"/>
      <c r="DZ1799" s="307"/>
      <c r="EA1799" s="307"/>
      <c r="EB1799" s="307"/>
      <c r="EC1799" s="307"/>
      <c r="ED1799" s="307"/>
      <c r="EE1799" s="307"/>
      <c r="EF1799" s="307"/>
      <c r="EG1799" s="307"/>
      <c r="EH1799" s="307"/>
      <c r="EI1799" s="307"/>
      <c r="EJ1799" s="307"/>
      <c r="EK1799" s="307"/>
    </row>
    <row r="1801" spans="1:141" s="306" customFormat="1" ht="24" customHeight="1" x14ac:dyDescent="0.2">
      <c r="A1801" s="135"/>
      <c r="B1801" s="135"/>
      <c r="C1801" s="135"/>
      <c r="D1801" s="135"/>
      <c r="E1801" s="135"/>
      <c r="F1801" s="147"/>
      <c r="G1801" s="147"/>
      <c r="H1801" s="135"/>
    </row>
    <row r="1802" spans="1:141" s="306" customFormat="1" ht="24" customHeight="1" x14ac:dyDescent="0.2">
      <c r="A1802" s="135"/>
      <c r="B1802" s="135"/>
      <c r="C1802" s="135"/>
      <c r="D1802" s="135"/>
      <c r="E1802" s="135"/>
      <c r="F1802" s="147"/>
      <c r="G1802" s="147"/>
      <c r="H1802" s="135"/>
    </row>
    <row r="1803" spans="1:141" s="306" customFormat="1" ht="24" customHeight="1" x14ac:dyDescent="0.2">
      <c r="A1803" s="135"/>
      <c r="B1803" s="135"/>
      <c r="C1803" s="135"/>
      <c r="D1803" s="135"/>
      <c r="E1803" s="135"/>
      <c r="F1803" s="147"/>
      <c r="G1803" s="147"/>
      <c r="H1803" s="135"/>
    </row>
    <row r="1804" spans="1:141" s="306" customFormat="1" ht="24" customHeight="1" x14ac:dyDescent="0.2">
      <c r="A1804" s="135"/>
      <c r="B1804" s="135"/>
      <c r="C1804" s="135"/>
      <c r="D1804" s="135"/>
      <c r="E1804" s="135"/>
      <c r="F1804" s="147"/>
      <c r="G1804" s="147"/>
      <c r="H1804" s="135"/>
    </row>
    <row r="1805" spans="1:141" s="306" customFormat="1" ht="24" customHeight="1" x14ac:dyDescent="0.2">
      <c r="A1805" s="135"/>
      <c r="B1805" s="135"/>
      <c r="C1805" s="135"/>
      <c r="D1805" s="135"/>
      <c r="E1805" s="135"/>
      <c r="F1805" s="147"/>
      <c r="G1805" s="147"/>
      <c r="H1805" s="135"/>
    </row>
    <row r="1806" spans="1:141" s="306" customFormat="1" ht="24" customHeight="1" x14ac:dyDescent="0.2">
      <c r="A1806" s="135"/>
      <c r="B1806" s="135"/>
      <c r="C1806" s="135"/>
      <c r="D1806" s="135"/>
      <c r="E1806" s="135"/>
      <c r="F1806" s="147"/>
      <c r="G1806" s="147"/>
      <c r="H1806" s="135"/>
    </row>
    <row r="1807" spans="1:141" s="306" customFormat="1" ht="24" customHeight="1" x14ac:dyDescent="0.2">
      <c r="A1807" s="135"/>
      <c r="B1807" s="135"/>
      <c r="C1807" s="135"/>
      <c r="D1807" s="135"/>
      <c r="E1807" s="135"/>
      <c r="F1807" s="147"/>
      <c r="G1807" s="147"/>
      <c r="H1807" s="135"/>
    </row>
    <row r="1808" spans="1:141" s="306" customFormat="1" ht="24" customHeight="1" x14ac:dyDescent="0.2">
      <c r="A1808" s="135"/>
      <c r="B1808" s="135"/>
      <c r="C1808" s="135"/>
      <c r="D1808" s="135"/>
      <c r="E1808" s="135"/>
      <c r="F1808" s="147"/>
      <c r="G1808" s="147"/>
      <c r="H1808" s="135"/>
    </row>
    <row r="1809" spans="1:8" s="306" customFormat="1" ht="24" customHeight="1" x14ac:dyDescent="0.2">
      <c r="A1809" s="135"/>
      <c r="B1809" s="135"/>
      <c r="C1809" s="135"/>
      <c r="D1809" s="135"/>
      <c r="E1809" s="135"/>
      <c r="F1809" s="147"/>
      <c r="G1809" s="147"/>
      <c r="H1809" s="135"/>
    </row>
    <row r="1810" spans="1:8" s="306" customFormat="1" ht="24" customHeight="1" x14ac:dyDescent="0.2">
      <c r="A1810" s="135"/>
      <c r="B1810" s="135"/>
      <c r="C1810" s="135"/>
      <c r="D1810" s="135"/>
      <c r="E1810" s="135"/>
      <c r="F1810" s="147"/>
      <c r="G1810" s="147"/>
      <c r="H1810" s="135"/>
    </row>
    <row r="1811" spans="1:8" s="306" customFormat="1" ht="24" customHeight="1" x14ac:dyDescent="0.2">
      <c r="A1811" s="135"/>
      <c r="B1811" s="135"/>
      <c r="C1811" s="135"/>
      <c r="D1811" s="135"/>
      <c r="E1811" s="135"/>
      <c r="F1811" s="147"/>
      <c r="G1811" s="147"/>
      <c r="H1811" s="135"/>
    </row>
    <row r="1812" spans="1:8" s="306" customFormat="1" ht="24" customHeight="1" x14ac:dyDescent="0.2">
      <c r="A1812" s="135"/>
      <c r="B1812" s="135"/>
      <c r="C1812" s="135"/>
      <c r="D1812" s="135"/>
      <c r="E1812" s="135"/>
      <c r="F1812" s="147"/>
      <c r="G1812" s="147"/>
      <c r="H1812" s="135"/>
    </row>
    <row r="1813" spans="1:8" s="306" customFormat="1" ht="24" customHeight="1" x14ac:dyDescent="0.2">
      <c r="A1813" s="135"/>
      <c r="B1813" s="135"/>
      <c r="C1813" s="135"/>
      <c r="D1813" s="135"/>
      <c r="E1813" s="135"/>
      <c r="F1813" s="147"/>
      <c r="G1813" s="147"/>
      <c r="H1813" s="135"/>
    </row>
    <row r="1814" spans="1:8" s="306" customFormat="1" ht="24" customHeight="1" x14ac:dyDescent="0.2">
      <c r="A1814" s="135"/>
      <c r="B1814" s="135"/>
      <c r="C1814" s="135"/>
      <c r="D1814" s="135"/>
      <c r="E1814" s="135"/>
      <c r="F1814" s="147"/>
      <c r="G1814" s="147"/>
      <c r="H1814" s="135"/>
    </row>
    <row r="1817" spans="1:8" s="306" customFormat="1" ht="24" customHeight="1" x14ac:dyDescent="0.2">
      <c r="A1817" s="135"/>
      <c r="B1817" s="135"/>
      <c r="C1817" s="135"/>
      <c r="D1817" s="135"/>
      <c r="E1817" s="135"/>
      <c r="F1817" s="147"/>
      <c r="G1817" s="147"/>
      <c r="H1817" s="135"/>
    </row>
    <row r="1818" spans="1:8" s="306" customFormat="1" ht="24" customHeight="1" x14ac:dyDescent="0.2">
      <c r="A1818" s="135"/>
      <c r="B1818" s="135"/>
      <c r="C1818" s="135"/>
      <c r="D1818" s="135"/>
      <c r="E1818" s="135"/>
      <c r="F1818" s="147"/>
      <c r="G1818" s="147"/>
      <c r="H1818" s="135"/>
    </row>
    <row r="1819" spans="1:8" s="306" customFormat="1" ht="24" customHeight="1" x14ac:dyDescent="0.2">
      <c r="A1819" s="135"/>
      <c r="B1819" s="135"/>
      <c r="C1819" s="135"/>
      <c r="D1819" s="135"/>
      <c r="E1819" s="135"/>
      <c r="F1819" s="147"/>
      <c r="G1819" s="147"/>
      <c r="H1819" s="135"/>
    </row>
    <row r="1820" spans="1:8" s="306" customFormat="1" ht="24" customHeight="1" x14ac:dyDescent="0.2">
      <c r="A1820" s="135"/>
      <c r="B1820" s="135"/>
      <c r="C1820" s="135"/>
      <c r="D1820" s="135"/>
      <c r="E1820" s="135"/>
      <c r="F1820" s="147"/>
      <c r="G1820" s="147"/>
      <c r="H1820" s="135"/>
    </row>
    <row r="1821" spans="1:8" s="306" customFormat="1" ht="24" customHeight="1" x14ac:dyDescent="0.2">
      <c r="A1821" s="135"/>
      <c r="B1821" s="135"/>
      <c r="C1821" s="135"/>
      <c r="D1821" s="135"/>
      <c r="E1821" s="135"/>
      <c r="F1821" s="147"/>
      <c r="G1821" s="147"/>
      <c r="H1821" s="135"/>
    </row>
    <row r="1822" spans="1:8" s="306" customFormat="1" ht="24" customHeight="1" x14ac:dyDescent="0.2">
      <c r="A1822" s="135"/>
      <c r="B1822" s="135"/>
      <c r="C1822" s="135"/>
      <c r="D1822" s="135"/>
      <c r="E1822" s="135"/>
      <c r="F1822" s="147"/>
      <c r="G1822" s="147"/>
      <c r="H1822" s="135"/>
    </row>
    <row r="1823" spans="1:8" s="306" customFormat="1" ht="24" customHeight="1" x14ac:dyDescent="0.2">
      <c r="A1823" s="135"/>
      <c r="B1823" s="135"/>
      <c r="C1823" s="135"/>
      <c r="D1823" s="135"/>
      <c r="E1823" s="135"/>
      <c r="F1823" s="147"/>
      <c r="G1823" s="147"/>
      <c r="H1823" s="135"/>
    </row>
    <row r="1824" spans="1:8" s="306" customFormat="1" ht="24" customHeight="1" x14ac:dyDescent="0.2">
      <c r="A1824" s="135"/>
      <c r="B1824" s="135"/>
      <c r="C1824" s="135"/>
      <c r="D1824" s="135"/>
      <c r="E1824" s="135"/>
      <c r="F1824" s="147"/>
      <c r="G1824" s="147"/>
      <c r="H1824" s="135"/>
    </row>
    <row r="1827" spans="1:8" s="306" customFormat="1" ht="24" customHeight="1" x14ac:dyDescent="0.2">
      <c r="A1827" s="135"/>
      <c r="B1827" s="135"/>
      <c r="C1827" s="135"/>
      <c r="D1827" s="135"/>
      <c r="E1827" s="135"/>
      <c r="F1827" s="147"/>
      <c r="G1827" s="147"/>
      <c r="H1827" s="135"/>
    </row>
    <row r="1828" spans="1:8" s="306" customFormat="1" ht="24" customHeight="1" x14ac:dyDescent="0.2">
      <c r="A1828" s="135"/>
      <c r="B1828" s="135"/>
      <c r="C1828" s="135"/>
      <c r="D1828" s="135"/>
      <c r="E1828" s="135"/>
      <c r="F1828" s="147"/>
      <c r="G1828" s="147"/>
      <c r="H1828" s="135"/>
    </row>
    <row r="1829" spans="1:8" s="306" customFormat="1" ht="24" customHeight="1" x14ac:dyDescent="0.2">
      <c r="A1829" s="135"/>
      <c r="B1829" s="135"/>
      <c r="C1829" s="135"/>
      <c r="D1829" s="135"/>
      <c r="E1829" s="135"/>
      <c r="F1829" s="147"/>
      <c r="G1829" s="147"/>
      <c r="H1829" s="135"/>
    </row>
    <row r="1830" spans="1:8" s="306" customFormat="1" ht="24" customHeight="1" x14ac:dyDescent="0.2">
      <c r="A1830" s="135"/>
      <c r="B1830" s="135"/>
      <c r="C1830" s="135"/>
      <c r="D1830" s="135"/>
      <c r="E1830" s="135"/>
      <c r="F1830" s="147"/>
      <c r="G1830" s="147"/>
      <c r="H1830" s="135"/>
    </row>
    <row r="1831" spans="1:8" s="306" customFormat="1" ht="24" customHeight="1" x14ac:dyDescent="0.2">
      <c r="A1831" s="135"/>
      <c r="B1831" s="135"/>
      <c r="C1831" s="135"/>
      <c r="D1831" s="135"/>
      <c r="E1831" s="135"/>
      <c r="F1831" s="147"/>
      <c r="G1831" s="147"/>
      <c r="H1831" s="135"/>
    </row>
    <row r="1832" spans="1:8" s="306" customFormat="1" ht="24" customHeight="1" x14ac:dyDescent="0.2">
      <c r="A1832" s="135"/>
      <c r="B1832" s="135"/>
      <c r="C1832" s="135"/>
      <c r="D1832" s="135"/>
      <c r="E1832" s="135"/>
      <c r="F1832" s="147"/>
      <c r="G1832" s="147"/>
      <c r="H1832" s="135"/>
    </row>
    <row r="1833" spans="1:8" s="306" customFormat="1" ht="24" customHeight="1" x14ac:dyDescent="0.2">
      <c r="A1833" s="135"/>
      <c r="B1833" s="135"/>
      <c r="C1833" s="135"/>
      <c r="D1833" s="135"/>
      <c r="E1833" s="135"/>
      <c r="F1833" s="147"/>
      <c r="G1833" s="147"/>
      <c r="H1833" s="135"/>
    </row>
    <row r="1834" spans="1:8" s="306" customFormat="1" ht="24" customHeight="1" x14ac:dyDescent="0.2">
      <c r="A1834" s="135"/>
      <c r="B1834" s="135"/>
      <c r="C1834" s="135"/>
      <c r="D1834" s="135"/>
      <c r="E1834" s="135"/>
      <c r="F1834" s="147"/>
      <c r="G1834" s="147"/>
      <c r="H1834" s="135"/>
    </row>
    <row r="1835" spans="1:8" s="306" customFormat="1" ht="24" customHeight="1" x14ac:dyDescent="0.2">
      <c r="A1835" s="135"/>
      <c r="B1835" s="135"/>
      <c r="C1835" s="135"/>
      <c r="D1835" s="135"/>
      <c r="E1835" s="135"/>
      <c r="F1835" s="147"/>
      <c r="G1835" s="147"/>
      <c r="H1835" s="135"/>
    </row>
    <row r="1849" spans="1:141" s="145" customFormat="1" ht="24" customHeight="1" x14ac:dyDescent="0.2">
      <c r="A1849" s="135"/>
      <c r="B1849" s="135"/>
      <c r="C1849" s="135"/>
      <c r="D1849" s="135"/>
      <c r="E1849" s="135"/>
      <c r="F1849" s="147"/>
      <c r="G1849" s="147"/>
      <c r="H1849" s="135"/>
      <c r="I1849" s="306"/>
      <c r="J1849" s="306"/>
      <c r="K1849" s="306"/>
      <c r="L1849" s="306"/>
      <c r="M1849" s="306"/>
      <c r="N1849" s="306"/>
      <c r="O1849" s="306"/>
      <c r="P1849" s="306"/>
      <c r="Q1849" s="306"/>
      <c r="R1849" s="306"/>
      <c r="S1849" s="306"/>
      <c r="T1849" s="306"/>
      <c r="U1849" s="307"/>
      <c r="V1849" s="307"/>
      <c r="W1849" s="307"/>
      <c r="X1849" s="307"/>
      <c r="Y1849" s="307"/>
      <c r="Z1849" s="307"/>
      <c r="AA1849" s="307"/>
      <c r="AB1849" s="307"/>
      <c r="AC1849" s="307"/>
      <c r="AD1849" s="307"/>
      <c r="AE1849" s="307"/>
      <c r="AF1849" s="307"/>
      <c r="AG1849" s="307"/>
      <c r="AH1849" s="307"/>
      <c r="AI1849" s="307"/>
      <c r="AJ1849" s="307"/>
      <c r="AK1849" s="307"/>
      <c r="AL1849" s="307"/>
      <c r="AM1849" s="307"/>
      <c r="AN1849" s="307"/>
      <c r="AO1849" s="307"/>
      <c r="AP1849" s="307"/>
      <c r="AQ1849" s="307"/>
      <c r="AR1849" s="307"/>
      <c r="AS1849" s="307"/>
      <c r="AT1849" s="307"/>
      <c r="AU1849" s="307"/>
      <c r="AV1849" s="307"/>
      <c r="AW1849" s="307"/>
      <c r="AX1849" s="307"/>
      <c r="AY1849" s="307"/>
      <c r="AZ1849" s="307"/>
      <c r="BA1849" s="307"/>
      <c r="BB1849" s="307"/>
      <c r="BC1849" s="307"/>
      <c r="BD1849" s="307"/>
      <c r="BE1849" s="307"/>
      <c r="BF1849" s="307"/>
      <c r="BG1849" s="307"/>
      <c r="BH1849" s="307"/>
      <c r="BI1849" s="307"/>
      <c r="BJ1849" s="307"/>
      <c r="BK1849" s="307"/>
      <c r="BL1849" s="307"/>
      <c r="BM1849" s="307"/>
      <c r="BN1849" s="307"/>
      <c r="BO1849" s="307"/>
      <c r="BP1849" s="307"/>
      <c r="BQ1849" s="307"/>
      <c r="BR1849" s="307"/>
      <c r="BS1849" s="307"/>
      <c r="BT1849" s="307"/>
      <c r="BU1849" s="307"/>
      <c r="BV1849" s="307"/>
      <c r="BW1849" s="307"/>
      <c r="BX1849" s="307"/>
      <c r="BY1849" s="307"/>
      <c r="BZ1849" s="307"/>
      <c r="CA1849" s="307"/>
      <c r="CB1849" s="307"/>
      <c r="CC1849" s="307"/>
      <c r="CD1849" s="307"/>
      <c r="CE1849" s="307"/>
      <c r="CF1849" s="307"/>
      <c r="CG1849" s="307"/>
      <c r="CH1849" s="307"/>
      <c r="CI1849" s="307"/>
      <c r="CJ1849" s="307"/>
      <c r="CK1849" s="307"/>
      <c r="CL1849" s="307"/>
      <c r="CM1849" s="307"/>
      <c r="CN1849" s="307"/>
      <c r="CO1849" s="307"/>
      <c r="CP1849" s="307"/>
      <c r="CQ1849" s="307"/>
      <c r="CR1849" s="307"/>
      <c r="CS1849" s="307"/>
      <c r="CT1849" s="307"/>
      <c r="CU1849" s="307"/>
      <c r="CV1849" s="307"/>
      <c r="CW1849" s="307"/>
      <c r="CX1849" s="307"/>
      <c r="CY1849" s="307"/>
      <c r="CZ1849" s="307"/>
      <c r="DA1849" s="307"/>
      <c r="DB1849" s="307"/>
      <c r="DC1849" s="307"/>
      <c r="DD1849" s="307"/>
      <c r="DE1849" s="307"/>
      <c r="DF1849" s="307"/>
      <c r="DG1849" s="307"/>
      <c r="DH1849" s="307"/>
      <c r="DI1849" s="307"/>
      <c r="DJ1849" s="307"/>
      <c r="DK1849" s="307"/>
      <c r="DL1849" s="307"/>
      <c r="DM1849" s="307"/>
      <c r="DN1849" s="307"/>
      <c r="DO1849" s="307"/>
      <c r="DP1849" s="307"/>
      <c r="DQ1849" s="307"/>
      <c r="DR1849" s="307"/>
      <c r="DS1849" s="307"/>
      <c r="DT1849" s="307"/>
      <c r="DU1849" s="307"/>
      <c r="DV1849" s="307"/>
      <c r="DW1849" s="307"/>
      <c r="DX1849" s="307"/>
      <c r="DY1849" s="307"/>
      <c r="DZ1849" s="307"/>
      <c r="EA1849" s="307"/>
      <c r="EB1849" s="307"/>
      <c r="EC1849" s="307"/>
      <c r="ED1849" s="307"/>
      <c r="EE1849" s="307"/>
      <c r="EF1849" s="307"/>
      <c r="EG1849" s="307"/>
      <c r="EH1849" s="307"/>
      <c r="EI1849" s="307"/>
      <c r="EJ1849" s="307"/>
      <c r="EK1849" s="307"/>
    </row>
    <row r="1851" spans="1:141" s="306" customFormat="1" ht="24" customHeight="1" x14ac:dyDescent="0.2">
      <c r="A1851" s="135"/>
      <c r="B1851" s="135"/>
      <c r="C1851" s="135"/>
      <c r="D1851" s="135"/>
      <c r="E1851" s="135"/>
      <c r="F1851" s="147"/>
      <c r="G1851" s="147"/>
      <c r="H1851" s="135"/>
    </row>
    <row r="1852" spans="1:141" s="306" customFormat="1" ht="24" customHeight="1" x14ac:dyDescent="0.2">
      <c r="A1852" s="135"/>
      <c r="B1852" s="135"/>
      <c r="C1852" s="135"/>
      <c r="D1852" s="135"/>
      <c r="E1852" s="135"/>
      <c r="F1852" s="147"/>
      <c r="G1852" s="147"/>
      <c r="H1852" s="135"/>
    </row>
    <row r="1853" spans="1:141" s="306" customFormat="1" ht="24" customHeight="1" x14ac:dyDescent="0.2">
      <c r="A1853" s="135"/>
      <c r="B1853" s="135"/>
      <c r="C1853" s="135"/>
      <c r="D1853" s="135"/>
      <c r="E1853" s="135"/>
      <c r="F1853" s="147"/>
      <c r="G1853" s="147"/>
      <c r="H1853" s="135"/>
    </row>
    <row r="1854" spans="1:141" s="306" customFormat="1" ht="24" customHeight="1" x14ac:dyDescent="0.2">
      <c r="A1854" s="135"/>
      <c r="B1854" s="135"/>
      <c r="C1854" s="135"/>
      <c r="D1854" s="135"/>
      <c r="E1854" s="135"/>
      <c r="F1854" s="147"/>
      <c r="G1854" s="147"/>
      <c r="H1854" s="135"/>
    </row>
    <row r="1855" spans="1:141" s="306" customFormat="1" ht="24" customHeight="1" x14ac:dyDescent="0.2">
      <c r="A1855" s="135"/>
      <c r="B1855" s="135"/>
      <c r="C1855" s="135"/>
      <c r="D1855" s="135"/>
      <c r="E1855" s="135"/>
      <c r="F1855" s="147"/>
      <c r="G1855" s="147"/>
      <c r="H1855" s="135"/>
    </row>
    <row r="1856" spans="1:141" s="306" customFormat="1" ht="24" customHeight="1" x14ac:dyDescent="0.2">
      <c r="A1856" s="135"/>
      <c r="B1856" s="135"/>
      <c r="C1856" s="135"/>
      <c r="D1856" s="135"/>
      <c r="E1856" s="135"/>
      <c r="F1856" s="147"/>
      <c r="G1856" s="147"/>
      <c r="H1856" s="135"/>
    </row>
    <row r="1857" spans="1:8" s="306" customFormat="1" ht="24" customHeight="1" x14ac:dyDescent="0.2">
      <c r="A1857" s="135"/>
      <c r="B1857" s="135"/>
      <c r="C1857" s="135"/>
      <c r="D1857" s="135"/>
      <c r="E1857" s="135"/>
      <c r="F1857" s="147"/>
      <c r="G1857" s="147"/>
      <c r="H1857" s="135"/>
    </row>
    <row r="1858" spans="1:8" s="306" customFormat="1" ht="24" customHeight="1" x14ac:dyDescent="0.2">
      <c r="A1858" s="135"/>
      <c r="B1858" s="135"/>
      <c r="C1858" s="135"/>
      <c r="D1858" s="135"/>
      <c r="E1858" s="135"/>
      <c r="F1858" s="147"/>
      <c r="G1858" s="147"/>
      <c r="H1858" s="135"/>
    </row>
    <row r="1859" spans="1:8" s="306" customFormat="1" ht="24" customHeight="1" x14ac:dyDescent="0.2">
      <c r="A1859" s="135"/>
      <c r="B1859" s="135"/>
      <c r="C1859" s="135"/>
      <c r="D1859" s="135"/>
      <c r="E1859" s="135"/>
      <c r="F1859" s="147"/>
      <c r="G1859" s="147"/>
      <c r="H1859" s="135"/>
    </row>
    <row r="1860" spans="1:8" s="306" customFormat="1" ht="24" customHeight="1" x14ac:dyDescent="0.2">
      <c r="A1860" s="135"/>
      <c r="B1860" s="135"/>
      <c r="C1860" s="135"/>
      <c r="D1860" s="135"/>
      <c r="E1860" s="135"/>
      <c r="F1860" s="147"/>
      <c r="G1860" s="147"/>
      <c r="H1860" s="135"/>
    </row>
    <row r="1861" spans="1:8" s="306" customFormat="1" ht="24" customHeight="1" x14ac:dyDescent="0.2">
      <c r="A1861" s="135"/>
      <c r="B1861" s="135"/>
      <c r="C1861" s="135"/>
      <c r="D1861" s="135"/>
      <c r="E1861" s="135"/>
      <c r="F1861" s="147"/>
      <c r="G1861" s="147"/>
      <c r="H1861" s="135"/>
    </row>
    <row r="1862" spans="1:8" s="306" customFormat="1" ht="24" customHeight="1" x14ac:dyDescent="0.2">
      <c r="A1862" s="135"/>
      <c r="B1862" s="135"/>
      <c r="C1862" s="135"/>
      <c r="D1862" s="135"/>
      <c r="E1862" s="135"/>
      <c r="F1862" s="147"/>
      <c r="G1862" s="147"/>
      <c r="H1862" s="135"/>
    </row>
    <row r="1863" spans="1:8" s="306" customFormat="1" ht="24" customHeight="1" x14ac:dyDescent="0.2">
      <c r="A1863" s="135"/>
      <c r="B1863" s="135"/>
      <c r="C1863" s="135"/>
      <c r="D1863" s="135"/>
      <c r="E1863" s="135"/>
      <c r="F1863" s="147"/>
      <c r="G1863" s="147"/>
      <c r="H1863" s="135"/>
    </row>
    <row r="1864" spans="1:8" s="306" customFormat="1" ht="24" customHeight="1" x14ac:dyDescent="0.2">
      <c r="A1864" s="135"/>
      <c r="B1864" s="135"/>
      <c r="C1864" s="135"/>
      <c r="D1864" s="135"/>
      <c r="E1864" s="135"/>
      <c r="F1864" s="147"/>
      <c r="G1864" s="147"/>
      <c r="H1864" s="135"/>
    </row>
    <row r="1867" spans="1:8" s="306" customFormat="1" ht="24" customHeight="1" x14ac:dyDescent="0.2">
      <c r="A1867" s="135"/>
      <c r="B1867" s="135"/>
      <c r="C1867" s="135"/>
      <c r="D1867" s="135"/>
      <c r="E1867" s="135"/>
      <c r="F1867" s="147"/>
      <c r="G1867" s="147"/>
      <c r="H1867" s="135"/>
    </row>
    <row r="1868" spans="1:8" s="306" customFormat="1" ht="24" customHeight="1" x14ac:dyDescent="0.2">
      <c r="A1868" s="135"/>
      <c r="B1868" s="135"/>
      <c r="C1868" s="135"/>
      <c r="D1868" s="135"/>
      <c r="E1868" s="135"/>
      <c r="F1868" s="147"/>
      <c r="G1868" s="147"/>
      <c r="H1868" s="135"/>
    </row>
    <row r="1869" spans="1:8" s="306" customFormat="1" ht="24" customHeight="1" x14ac:dyDescent="0.2">
      <c r="A1869" s="135"/>
      <c r="B1869" s="135"/>
      <c r="C1869" s="135"/>
      <c r="D1869" s="135"/>
      <c r="E1869" s="135"/>
      <c r="F1869" s="147"/>
      <c r="G1869" s="147"/>
      <c r="H1869" s="135"/>
    </row>
    <row r="1870" spans="1:8" s="306" customFormat="1" ht="24" customHeight="1" x14ac:dyDescent="0.2">
      <c r="A1870" s="135"/>
      <c r="B1870" s="135"/>
      <c r="C1870" s="135"/>
      <c r="D1870" s="135"/>
      <c r="E1870" s="135"/>
      <c r="F1870" s="147"/>
      <c r="G1870" s="147"/>
      <c r="H1870" s="135"/>
    </row>
    <row r="1871" spans="1:8" s="306" customFormat="1" ht="24" customHeight="1" x14ac:dyDescent="0.2">
      <c r="A1871" s="135"/>
      <c r="B1871" s="135"/>
      <c r="C1871" s="135"/>
      <c r="D1871" s="135"/>
      <c r="E1871" s="135"/>
      <c r="F1871" s="147"/>
      <c r="G1871" s="147"/>
      <c r="H1871" s="135"/>
    </row>
    <row r="1872" spans="1:8" s="306" customFormat="1" ht="24" customHeight="1" x14ac:dyDescent="0.2">
      <c r="A1872" s="135"/>
      <c r="B1872" s="135"/>
      <c r="C1872" s="135"/>
      <c r="D1872" s="135"/>
      <c r="E1872" s="135"/>
      <c r="F1872" s="147"/>
      <c r="G1872" s="147"/>
      <c r="H1872" s="135"/>
    </row>
    <row r="1873" spans="1:8" s="306" customFormat="1" ht="24" customHeight="1" x14ac:dyDescent="0.2">
      <c r="A1873" s="135"/>
      <c r="B1873" s="135"/>
      <c r="C1873" s="135"/>
      <c r="D1873" s="135"/>
      <c r="E1873" s="135"/>
      <c r="F1873" s="147"/>
      <c r="G1873" s="147"/>
      <c r="H1873" s="135"/>
    </row>
    <row r="1874" spans="1:8" s="306" customFormat="1" ht="24" customHeight="1" x14ac:dyDescent="0.2">
      <c r="A1874" s="135"/>
      <c r="B1874" s="135"/>
      <c r="C1874" s="135"/>
      <c r="D1874" s="135"/>
      <c r="E1874" s="135"/>
      <c r="F1874" s="147"/>
      <c r="G1874" s="147"/>
      <c r="H1874" s="135"/>
    </row>
    <row r="1877" spans="1:8" s="306" customFormat="1" ht="24" customHeight="1" x14ac:dyDescent="0.2">
      <c r="A1877" s="135"/>
      <c r="B1877" s="135"/>
      <c r="C1877" s="135"/>
      <c r="D1877" s="135"/>
      <c r="E1877" s="135"/>
      <c r="F1877" s="147"/>
      <c r="G1877" s="147"/>
      <c r="H1877" s="135"/>
    </row>
    <row r="1878" spans="1:8" s="306" customFormat="1" ht="24" customHeight="1" x14ac:dyDescent="0.2">
      <c r="A1878" s="135"/>
      <c r="B1878" s="135"/>
      <c r="C1878" s="135"/>
      <c r="D1878" s="135"/>
      <c r="E1878" s="135"/>
      <c r="F1878" s="147"/>
      <c r="G1878" s="147"/>
      <c r="H1878" s="135"/>
    </row>
    <row r="1879" spans="1:8" s="306" customFormat="1" ht="24" customHeight="1" x14ac:dyDescent="0.2">
      <c r="A1879" s="135"/>
      <c r="B1879" s="135"/>
      <c r="C1879" s="135"/>
      <c r="D1879" s="135"/>
      <c r="E1879" s="135"/>
      <c r="F1879" s="147"/>
      <c r="G1879" s="147"/>
      <c r="H1879" s="135"/>
    </row>
    <row r="1880" spans="1:8" s="306" customFormat="1" ht="24" customHeight="1" x14ac:dyDescent="0.2">
      <c r="A1880" s="135"/>
      <c r="B1880" s="135"/>
      <c r="C1880" s="135"/>
      <c r="D1880" s="135"/>
      <c r="E1880" s="135"/>
      <c r="F1880" s="147"/>
      <c r="G1880" s="147"/>
      <c r="H1880" s="135"/>
    </row>
    <row r="1881" spans="1:8" s="306" customFormat="1" ht="24" customHeight="1" x14ac:dyDescent="0.2">
      <c r="A1881" s="135"/>
      <c r="B1881" s="135"/>
      <c r="C1881" s="135"/>
      <c r="D1881" s="135"/>
      <c r="E1881" s="135"/>
      <c r="F1881" s="147"/>
      <c r="G1881" s="147"/>
      <c r="H1881" s="135"/>
    </row>
    <row r="1882" spans="1:8" s="306" customFormat="1" ht="24" customHeight="1" x14ac:dyDescent="0.2">
      <c r="A1882" s="135"/>
      <c r="B1882" s="135"/>
      <c r="C1882" s="135"/>
      <c r="D1882" s="135"/>
      <c r="E1882" s="135"/>
      <c r="F1882" s="147"/>
      <c r="G1882" s="147"/>
      <c r="H1882" s="135"/>
    </row>
    <row r="1883" spans="1:8" s="306" customFormat="1" ht="24" customHeight="1" x14ac:dyDescent="0.2">
      <c r="A1883" s="135"/>
      <c r="B1883" s="135"/>
      <c r="C1883" s="135"/>
      <c r="D1883" s="135"/>
      <c r="E1883" s="135"/>
      <c r="F1883" s="147"/>
      <c r="G1883" s="147"/>
      <c r="H1883" s="135"/>
    </row>
    <row r="1884" spans="1:8" s="306" customFormat="1" ht="24" customHeight="1" x14ac:dyDescent="0.2">
      <c r="A1884" s="135"/>
      <c r="B1884" s="135"/>
      <c r="C1884" s="135"/>
      <c r="D1884" s="135"/>
      <c r="E1884" s="135"/>
      <c r="F1884" s="147"/>
      <c r="G1884" s="147"/>
      <c r="H1884" s="135"/>
    </row>
    <row r="1885" spans="1:8" s="306" customFormat="1" ht="24" customHeight="1" x14ac:dyDescent="0.2">
      <c r="A1885" s="135"/>
      <c r="B1885" s="135"/>
      <c r="C1885" s="135"/>
      <c r="D1885" s="135"/>
      <c r="E1885" s="135"/>
      <c r="F1885" s="147"/>
      <c r="G1885" s="147"/>
      <c r="H1885" s="135"/>
    </row>
    <row r="1899" spans="1:141" s="145" customFormat="1" ht="24" customHeight="1" x14ac:dyDescent="0.2">
      <c r="A1899" s="135"/>
      <c r="B1899" s="135"/>
      <c r="C1899" s="135"/>
      <c r="D1899" s="135"/>
      <c r="E1899" s="135"/>
      <c r="F1899" s="147"/>
      <c r="G1899" s="147"/>
      <c r="H1899" s="135"/>
      <c r="I1899" s="306"/>
      <c r="J1899" s="306"/>
      <c r="K1899" s="306"/>
      <c r="L1899" s="306"/>
      <c r="M1899" s="306"/>
      <c r="N1899" s="306"/>
      <c r="O1899" s="306"/>
      <c r="P1899" s="306"/>
      <c r="Q1899" s="306"/>
      <c r="R1899" s="306"/>
      <c r="S1899" s="306"/>
      <c r="T1899" s="306"/>
      <c r="U1899" s="307"/>
      <c r="V1899" s="307"/>
      <c r="W1899" s="307"/>
      <c r="X1899" s="307"/>
      <c r="Y1899" s="307"/>
      <c r="Z1899" s="307"/>
      <c r="AA1899" s="307"/>
      <c r="AB1899" s="307"/>
      <c r="AC1899" s="307"/>
      <c r="AD1899" s="307"/>
      <c r="AE1899" s="307"/>
      <c r="AF1899" s="307"/>
      <c r="AG1899" s="307"/>
      <c r="AH1899" s="307"/>
      <c r="AI1899" s="307"/>
      <c r="AJ1899" s="307"/>
      <c r="AK1899" s="307"/>
      <c r="AL1899" s="307"/>
      <c r="AM1899" s="307"/>
      <c r="AN1899" s="307"/>
      <c r="AO1899" s="307"/>
      <c r="AP1899" s="307"/>
      <c r="AQ1899" s="307"/>
      <c r="AR1899" s="307"/>
      <c r="AS1899" s="307"/>
      <c r="AT1899" s="307"/>
      <c r="AU1899" s="307"/>
      <c r="AV1899" s="307"/>
      <c r="AW1899" s="307"/>
      <c r="AX1899" s="307"/>
      <c r="AY1899" s="307"/>
      <c r="AZ1899" s="307"/>
      <c r="BA1899" s="307"/>
      <c r="BB1899" s="307"/>
      <c r="BC1899" s="307"/>
      <c r="BD1899" s="307"/>
      <c r="BE1899" s="307"/>
      <c r="BF1899" s="307"/>
      <c r="BG1899" s="307"/>
      <c r="BH1899" s="307"/>
      <c r="BI1899" s="307"/>
      <c r="BJ1899" s="307"/>
      <c r="BK1899" s="307"/>
      <c r="BL1899" s="307"/>
      <c r="BM1899" s="307"/>
      <c r="BN1899" s="307"/>
      <c r="BO1899" s="307"/>
      <c r="BP1899" s="307"/>
      <c r="BQ1899" s="307"/>
      <c r="BR1899" s="307"/>
      <c r="BS1899" s="307"/>
      <c r="BT1899" s="307"/>
      <c r="BU1899" s="307"/>
      <c r="BV1899" s="307"/>
      <c r="BW1899" s="307"/>
      <c r="BX1899" s="307"/>
      <c r="BY1899" s="307"/>
      <c r="BZ1899" s="307"/>
      <c r="CA1899" s="307"/>
      <c r="CB1899" s="307"/>
      <c r="CC1899" s="307"/>
      <c r="CD1899" s="307"/>
      <c r="CE1899" s="307"/>
      <c r="CF1899" s="307"/>
      <c r="CG1899" s="307"/>
      <c r="CH1899" s="307"/>
      <c r="CI1899" s="307"/>
      <c r="CJ1899" s="307"/>
      <c r="CK1899" s="307"/>
      <c r="CL1899" s="307"/>
      <c r="CM1899" s="307"/>
      <c r="CN1899" s="307"/>
      <c r="CO1899" s="307"/>
      <c r="CP1899" s="307"/>
      <c r="CQ1899" s="307"/>
      <c r="CR1899" s="307"/>
      <c r="CS1899" s="307"/>
      <c r="CT1899" s="307"/>
      <c r="CU1899" s="307"/>
      <c r="CV1899" s="307"/>
      <c r="CW1899" s="307"/>
      <c r="CX1899" s="307"/>
      <c r="CY1899" s="307"/>
      <c r="CZ1899" s="307"/>
      <c r="DA1899" s="307"/>
      <c r="DB1899" s="307"/>
      <c r="DC1899" s="307"/>
      <c r="DD1899" s="307"/>
      <c r="DE1899" s="307"/>
      <c r="DF1899" s="307"/>
      <c r="DG1899" s="307"/>
      <c r="DH1899" s="307"/>
      <c r="DI1899" s="307"/>
      <c r="DJ1899" s="307"/>
      <c r="DK1899" s="307"/>
      <c r="DL1899" s="307"/>
      <c r="DM1899" s="307"/>
      <c r="DN1899" s="307"/>
      <c r="DO1899" s="307"/>
      <c r="DP1899" s="307"/>
      <c r="DQ1899" s="307"/>
      <c r="DR1899" s="307"/>
      <c r="DS1899" s="307"/>
      <c r="DT1899" s="307"/>
      <c r="DU1899" s="307"/>
      <c r="DV1899" s="307"/>
      <c r="DW1899" s="307"/>
      <c r="DX1899" s="307"/>
      <c r="DY1899" s="307"/>
      <c r="DZ1899" s="307"/>
      <c r="EA1899" s="307"/>
      <c r="EB1899" s="307"/>
      <c r="EC1899" s="307"/>
      <c r="ED1899" s="307"/>
      <c r="EE1899" s="307"/>
      <c r="EF1899" s="307"/>
      <c r="EG1899" s="307"/>
      <c r="EH1899" s="307"/>
      <c r="EI1899" s="307"/>
      <c r="EJ1899" s="307"/>
      <c r="EK1899" s="307"/>
    </row>
    <row r="1901" spans="1:141" s="306" customFormat="1" ht="24" customHeight="1" x14ac:dyDescent="0.2">
      <c r="A1901" s="135"/>
      <c r="B1901" s="135"/>
      <c r="C1901" s="135"/>
      <c r="D1901" s="135"/>
      <c r="E1901" s="135"/>
      <c r="F1901" s="147"/>
      <c r="G1901" s="147"/>
      <c r="H1901" s="135"/>
    </row>
    <row r="1902" spans="1:141" s="306" customFormat="1" ht="24" customHeight="1" x14ac:dyDescent="0.2">
      <c r="A1902" s="135"/>
      <c r="B1902" s="135"/>
      <c r="C1902" s="135"/>
      <c r="D1902" s="135"/>
      <c r="E1902" s="135"/>
      <c r="F1902" s="147"/>
      <c r="G1902" s="147"/>
      <c r="H1902" s="135"/>
    </row>
    <row r="1903" spans="1:141" s="306" customFormat="1" ht="24" customHeight="1" x14ac:dyDescent="0.2">
      <c r="A1903" s="135"/>
      <c r="B1903" s="135"/>
      <c r="C1903" s="135"/>
      <c r="D1903" s="135"/>
      <c r="E1903" s="135"/>
      <c r="F1903" s="147"/>
      <c r="G1903" s="147"/>
      <c r="H1903" s="135"/>
    </row>
    <row r="1904" spans="1:141" s="306" customFormat="1" ht="24" customHeight="1" x14ac:dyDescent="0.2">
      <c r="A1904" s="135"/>
      <c r="B1904" s="135"/>
      <c r="C1904" s="135"/>
      <c r="D1904" s="135"/>
      <c r="E1904" s="135"/>
      <c r="F1904" s="147"/>
      <c r="G1904" s="147"/>
      <c r="H1904" s="135"/>
    </row>
    <row r="1905" spans="1:8" s="306" customFormat="1" ht="24" customHeight="1" x14ac:dyDescent="0.2">
      <c r="A1905" s="135"/>
      <c r="B1905" s="135"/>
      <c r="C1905" s="135"/>
      <c r="D1905" s="135"/>
      <c r="E1905" s="135"/>
      <c r="F1905" s="147"/>
      <c r="G1905" s="147"/>
      <c r="H1905" s="135"/>
    </row>
    <row r="1906" spans="1:8" s="306" customFormat="1" ht="24" customHeight="1" x14ac:dyDescent="0.2">
      <c r="A1906" s="135"/>
      <c r="B1906" s="135"/>
      <c r="C1906" s="135"/>
      <c r="D1906" s="135"/>
      <c r="E1906" s="135"/>
      <c r="F1906" s="147"/>
      <c r="G1906" s="147"/>
      <c r="H1906" s="135"/>
    </row>
    <row r="1907" spans="1:8" s="306" customFormat="1" ht="24" customHeight="1" x14ac:dyDescent="0.2">
      <c r="A1907" s="135"/>
      <c r="B1907" s="135"/>
      <c r="C1907" s="135"/>
      <c r="D1907" s="135"/>
      <c r="E1907" s="135"/>
      <c r="F1907" s="147"/>
      <c r="G1907" s="147"/>
      <c r="H1907" s="135"/>
    </row>
    <row r="1908" spans="1:8" s="306" customFormat="1" ht="24" customHeight="1" x14ac:dyDescent="0.2">
      <c r="A1908" s="135"/>
      <c r="B1908" s="135"/>
      <c r="C1908" s="135"/>
      <c r="D1908" s="135"/>
      <c r="E1908" s="135"/>
      <c r="F1908" s="147"/>
      <c r="G1908" s="147"/>
      <c r="H1908" s="135"/>
    </row>
    <row r="1909" spans="1:8" s="306" customFormat="1" ht="24" customHeight="1" x14ac:dyDescent="0.2">
      <c r="A1909" s="135"/>
      <c r="B1909" s="135"/>
      <c r="C1909" s="135"/>
      <c r="D1909" s="135"/>
      <c r="E1909" s="135"/>
      <c r="F1909" s="147"/>
      <c r="G1909" s="147"/>
      <c r="H1909" s="135"/>
    </row>
    <row r="1910" spans="1:8" s="306" customFormat="1" ht="24" customHeight="1" x14ac:dyDescent="0.2">
      <c r="A1910" s="135"/>
      <c r="B1910" s="135"/>
      <c r="C1910" s="135"/>
      <c r="D1910" s="135"/>
      <c r="E1910" s="135"/>
      <c r="F1910" s="147"/>
      <c r="G1910" s="147"/>
      <c r="H1910" s="135"/>
    </row>
    <row r="1911" spans="1:8" s="306" customFormat="1" ht="24" customHeight="1" x14ac:dyDescent="0.2">
      <c r="A1911" s="135"/>
      <c r="B1911" s="135"/>
      <c r="C1911" s="135"/>
      <c r="D1911" s="135"/>
      <c r="E1911" s="135"/>
      <c r="F1911" s="147"/>
      <c r="G1911" s="147"/>
      <c r="H1911" s="135"/>
    </row>
    <row r="1912" spans="1:8" s="306" customFormat="1" ht="24" customHeight="1" x14ac:dyDescent="0.2">
      <c r="A1912" s="135"/>
      <c r="B1912" s="135"/>
      <c r="C1912" s="135"/>
      <c r="D1912" s="135"/>
      <c r="E1912" s="135"/>
      <c r="F1912" s="147"/>
      <c r="G1912" s="147"/>
      <c r="H1912" s="135"/>
    </row>
    <row r="1913" spans="1:8" s="306" customFormat="1" ht="24" customHeight="1" x14ac:dyDescent="0.2">
      <c r="A1913" s="135"/>
      <c r="B1913" s="135"/>
      <c r="C1913" s="135"/>
      <c r="D1913" s="135"/>
      <c r="E1913" s="135"/>
      <c r="F1913" s="147"/>
      <c r="G1913" s="147"/>
      <c r="H1913" s="135"/>
    </row>
    <row r="1914" spans="1:8" s="306" customFormat="1" ht="24" customHeight="1" x14ac:dyDescent="0.2">
      <c r="A1914" s="135"/>
      <c r="B1914" s="135"/>
      <c r="C1914" s="135"/>
      <c r="D1914" s="135"/>
      <c r="E1914" s="135"/>
      <c r="F1914" s="147"/>
      <c r="G1914" s="147"/>
      <c r="H1914" s="135"/>
    </row>
    <row r="1917" spans="1:8" s="306" customFormat="1" ht="24" customHeight="1" x14ac:dyDescent="0.2">
      <c r="A1917" s="135"/>
      <c r="B1917" s="135"/>
      <c r="C1917" s="135"/>
      <c r="D1917" s="135"/>
      <c r="E1917" s="135"/>
      <c r="F1917" s="147"/>
      <c r="G1917" s="147"/>
      <c r="H1917" s="135"/>
    </row>
    <row r="1918" spans="1:8" s="306" customFormat="1" ht="24" customHeight="1" x14ac:dyDescent="0.2">
      <c r="A1918" s="135"/>
      <c r="B1918" s="135"/>
      <c r="C1918" s="135"/>
      <c r="D1918" s="135"/>
      <c r="E1918" s="135"/>
      <c r="F1918" s="147"/>
      <c r="G1918" s="147"/>
      <c r="H1918" s="135"/>
    </row>
    <row r="1919" spans="1:8" s="306" customFormat="1" ht="24" customHeight="1" x14ac:dyDescent="0.2">
      <c r="A1919" s="135"/>
      <c r="B1919" s="135"/>
      <c r="C1919" s="135"/>
      <c r="D1919" s="135"/>
      <c r="E1919" s="135"/>
      <c r="F1919" s="147"/>
      <c r="G1919" s="147"/>
      <c r="H1919" s="135"/>
    </row>
    <row r="1920" spans="1:8" s="306" customFormat="1" ht="24" customHeight="1" x14ac:dyDescent="0.2">
      <c r="A1920" s="135"/>
      <c r="B1920" s="135"/>
      <c r="C1920" s="135"/>
      <c r="D1920" s="135"/>
      <c r="E1920" s="135"/>
      <c r="F1920" s="147"/>
      <c r="G1920" s="147"/>
      <c r="H1920" s="135"/>
    </row>
    <row r="1921" spans="1:8" s="306" customFormat="1" ht="24" customHeight="1" x14ac:dyDescent="0.2">
      <c r="A1921" s="135"/>
      <c r="B1921" s="135"/>
      <c r="C1921" s="135"/>
      <c r="D1921" s="135"/>
      <c r="E1921" s="135"/>
      <c r="F1921" s="147"/>
      <c r="G1921" s="147"/>
      <c r="H1921" s="135"/>
    </row>
    <row r="1922" spans="1:8" s="306" customFormat="1" ht="24" customHeight="1" x14ac:dyDescent="0.2">
      <c r="A1922" s="135"/>
      <c r="B1922" s="135"/>
      <c r="C1922" s="135"/>
      <c r="D1922" s="135"/>
      <c r="E1922" s="135"/>
      <c r="F1922" s="147"/>
      <c r="G1922" s="147"/>
      <c r="H1922" s="135"/>
    </row>
    <row r="1923" spans="1:8" s="306" customFormat="1" ht="24" customHeight="1" x14ac:dyDescent="0.2">
      <c r="A1923" s="135"/>
      <c r="B1923" s="135"/>
      <c r="C1923" s="135"/>
      <c r="D1923" s="135"/>
      <c r="E1923" s="135"/>
      <c r="F1923" s="147"/>
      <c r="G1923" s="147"/>
      <c r="H1923" s="135"/>
    </row>
    <row r="1924" spans="1:8" s="306" customFormat="1" ht="24" customHeight="1" x14ac:dyDescent="0.2">
      <c r="A1924" s="135"/>
      <c r="B1924" s="135"/>
      <c r="C1924" s="135"/>
      <c r="D1924" s="135"/>
      <c r="E1924" s="135"/>
      <c r="F1924" s="147"/>
      <c r="G1924" s="147"/>
      <c r="H1924" s="135"/>
    </row>
    <row r="1927" spans="1:8" s="306" customFormat="1" ht="24" customHeight="1" x14ac:dyDescent="0.2">
      <c r="A1927" s="135"/>
      <c r="B1927" s="135"/>
      <c r="C1927" s="135"/>
      <c r="D1927" s="135"/>
      <c r="E1927" s="135"/>
      <c r="F1927" s="147"/>
      <c r="G1927" s="147"/>
      <c r="H1927" s="135"/>
    </row>
    <row r="1928" spans="1:8" s="306" customFormat="1" ht="24" customHeight="1" x14ac:dyDescent="0.2">
      <c r="A1928" s="135"/>
      <c r="B1928" s="135"/>
      <c r="C1928" s="135"/>
      <c r="D1928" s="135"/>
      <c r="E1928" s="135"/>
      <c r="F1928" s="147"/>
      <c r="G1928" s="147"/>
      <c r="H1928" s="135"/>
    </row>
    <row r="1929" spans="1:8" s="306" customFormat="1" ht="24" customHeight="1" x14ac:dyDescent="0.2">
      <c r="A1929" s="135"/>
      <c r="B1929" s="135"/>
      <c r="C1929" s="135"/>
      <c r="D1929" s="135"/>
      <c r="E1929" s="135"/>
      <c r="F1929" s="147"/>
      <c r="G1929" s="147"/>
      <c r="H1929" s="135"/>
    </row>
    <row r="1930" spans="1:8" s="306" customFormat="1" ht="24" customHeight="1" x14ac:dyDescent="0.2">
      <c r="A1930" s="135"/>
      <c r="B1930" s="135"/>
      <c r="C1930" s="135"/>
      <c r="D1930" s="135"/>
      <c r="E1930" s="135"/>
      <c r="F1930" s="147"/>
      <c r="G1930" s="147"/>
      <c r="H1930" s="135"/>
    </row>
    <row r="1931" spans="1:8" s="306" customFormat="1" ht="24" customHeight="1" x14ac:dyDescent="0.2">
      <c r="A1931" s="135"/>
      <c r="B1931" s="135"/>
      <c r="C1931" s="135"/>
      <c r="D1931" s="135"/>
      <c r="E1931" s="135"/>
      <c r="F1931" s="147"/>
      <c r="G1931" s="147"/>
      <c r="H1931" s="135"/>
    </row>
    <row r="1932" spans="1:8" s="306" customFormat="1" ht="24" customHeight="1" x14ac:dyDescent="0.2">
      <c r="A1932" s="135"/>
      <c r="B1932" s="135"/>
      <c r="C1932" s="135"/>
      <c r="D1932" s="135"/>
      <c r="E1932" s="135"/>
      <c r="F1932" s="147"/>
      <c r="G1932" s="147"/>
      <c r="H1932" s="135"/>
    </row>
    <row r="1933" spans="1:8" s="306" customFormat="1" ht="24" customHeight="1" x14ac:dyDescent="0.2">
      <c r="A1933" s="135"/>
      <c r="B1933" s="135"/>
      <c r="C1933" s="135"/>
      <c r="D1933" s="135"/>
      <c r="E1933" s="135"/>
      <c r="F1933" s="147"/>
      <c r="G1933" s="147"/>
      <c r="H1933" s="135"/>
    </row>
    <row r="1934" spans="1:8" s="306" customFormat="1" ht="24" customHeight="1" x14ac:dyDescent="0.2">
      <c r="A1934" s="135"/>
      <c r="B1934" s="135"/>
      <c r="C1934" s="135"/>
      <c r="D1934" s="135"/>
      <c r="E1934" s="135"/>
      <c r="F1934" s="147"/>
      <c r="G1934" s="147"/>
      <c r="H1934" s="135"/>
    </row>
    <row r="1935" spans="1:8" s="306" customFormat="1" ht="24" customHeight="1" x14ac:dyDescent="0.2">
      <c r="A1935" s="135"/>
      <c r="B1935" s="135"/>
      <c r="C1935" s="135"/>
      <c r="D1935" s="135"/>
      <c r="E1935" s="135"/>
      <c r="F1935" s="147"/>
      <c r="G1935" s="147"/>
      <c r="H1935" s="135"/>
    </row>
    <row r="1949" spans="1:141" s="145" customFormat="1" ht="24" customHeight="1" x14ac:dyDescent="0.2">
      <c r="A1949" s="135"/>
      <c r="B1949" s="135"/>
      <c r="C1949" s="135"/>
      <c r="D1949" s="135"/>
      <c r="E1949" s="135"/>
      <c r="F1949" s="147"/>
      <c r="G1949" s="147"/>
      <c r="H1949" s="135"/>
      <c r="I1949" s="306"/>
      <c r="J1949" s="306"/>
      <c r="K1949" s="306"/>
      <c r="L1949" s="306"/>
      <c r="M1949" s="306"/>
      <c r="N1949" s="306"/>
      <c r="O1949" s="306"/>
      <c r="P1949" s="306"/>
      <c r="Q1949" s="306"/>
      <c r="R1949" s="306"/>
      <c r="S1949" s="306"/>
      <c r="T1949" s="306"/>
      <c r="U1949" s="307"/>
      <c r="V1949" s="307"/>
      <c r="W1949" s="307"/>
      <c r="X1949" s="307"/>
      <c r="Y1949" s="307"/>
      <c r="Z1949" s="307"/>
      <c r="AA1949" s="307"/>
      <c r="AB1949" s="307"/>
      <c r="AC1949" s="307"/>
      <c r="AD1949" s="307"/>
      <c r="AE1949" s="307"/>
      <c r="AF1949" s="307"/>
      <c r="AG1949" s="307"/>
      <c r="AH1949" s="307"/>
      <c r="AI1949" s="307"/>
      <c r="AJ1949" s="307"/>
      <c r="AK1949" s="307"/>
      <c r="AL1949" s="307"/>
      <c r="AM1949" s="307"/>
      <c r="AN1949" s="307"/>
      <c r="AO1949" s="307"/>
      <c r="AP1949" s="307"/>
      <c r="AQ1949" s="307"/>
      <c r="AR1949" s="307"/>
      <c r="AS1949" s="307"/>
      <c r="AT1949" s="307"/>
      <c r="AU1949" s="307"/>
      <c r="AV1949" s="307"/>
      <c r="AW1949" s="307"/>
      <c r="AX1949" s="307"/>
      <c r="AY1949" s="307"/>
      <c r="AZ1949" s="307"/>
      <c r="BA1949" s="307"/>
      <c r="BB1949" s="307"/>
      <c r="BC1949" s="307"/>
      <c r="BD1949" s="307"/>
      <c r="BE1949" s="307"/>
      <c r="BF1949" s="307"/>
      <c r="BG1949" s="307"/>
      <c r="BH1949" s="307"/>
      <c r="BI1949" s="307"/>
      <c r="BJ1949" s="307"/>
      <c r="BK1949" s="307"/>
      <c r="BL1949" s="307"/>
      <c r="BM1949" s="307"/>
      <c r="BN1949" s="307"/>
      <c r="BO1949" s="307"/>
      <c r="BP1949" s="307"/>
      <c r="BQ1949" s="307"/>
      <c r="BR1949" s="307"/>
      <c r="BS1949" s="307"/>
      <c r="BT1949" s="307"/>
      <c r="BU1949" s="307"/>
      <c r="BV1949" s="307"/>
      <c r="BW1949" s="307"/>
      <c r="BX1949" s="307"/>
      <c r="BY1949" s="307"/>
      <c r="BZ1949" s="307"/>
      <c r="CA1949" s="307"/>
      <c r="CB1949" s="307"/>
      <c r="CC1949" s="307"/>
      <c r="CD1949" s="307"/>
      <c r="CE1949" s="307"/>
      <c r="CF1949" s="307"/>
      <c r="CG1949" s="307"/>
      <c r="CH1949" s="307"/>
      <c r="CI1949" s="307"/>
      <c r="CJ1949" s="307"/>
      <c r="CK1949" s="307"/>
      <c r="CL1949" s="307"/>
      <c r="CM1949" s="307"/>
      <c r="CN1949" s="307"/>
      <c r="CO1949" s="307"/>
      <c r="CP1949" s="307"/>
      <c r="CQ1949" s="307"/>
      <c r="CR1949" s="307"/>
      <c r="CS1949" s="307"/>
      <c r="CT1949" s="307"/>
      <c r="CU1949" s="307"/>
      <c r="CV1949" s="307"/>
      <c r="CW1949" s="307"/>
      <c r="CX1949" s="307"/>
      <c r="CY1949" s="307"/>
      <c r="CZ1949" s="307"/>
      <c r="DA1949" s="307"/>
      <c r="DB1949" s="307"/>
      <c r="DC1949" s="307"/>
      <c r="DD1949" s="307"/>
      <c r="DE1949" s="307"/>
      <c r="DF1949" s="307"/>
      <c r="DG1949" s="307"/>
      <c r="DH1949" s="307"/>
      <c r="DI1949" s="307"/>
      <c r="DJ1949" s="307"/>
      <c r="DK1949" s="307"/>
      <c r="DL1949" s="307"/>
      <c r="DM1949" s="307"/>
      <c r="DN1949" s="307"/>
      <c r="DO1949" s="307"/>
      <c r="DP1949" s="307"/>
      <c r="DQ1949" s="307"/>
      <c r="DR1949" s="307"/>
      <c r="DS1949" s="307"/>
      <c r="DT1949" s="307"/>
      <c r="DU1949" s="307"/>
      <c r="DV1949" s="307"/>
      <c r="DW1949" s="307"/>
      <c r="DX1949" s="307"/>
      <c r="DY1949" s="307"/>
      <c r="DZ1949" s="307"/>
      <c r="EA1949" s="307"/>
      <c r="EB1949" s="307"/>
      <c r="EC1949" s="307"/>
      <c r="ED1949" s="307"/>
      <c r="EE1949" s="307"/>
      <c r="EF1949" s="307"/>
      <c r="EG1949" s="307"/>
      <c r="EH1949" s="307"/>
      <c r="EI1949" s="307"/>
      <c r="EJ1949" s="307"/>
      <c r="EK1949" s="307"/>
    </row>
    <row r="1951" spans="1:141" s="306" customFormat="1" ht="24" customHeight="1" x14ac:dyDescent="0.2">
      <c r="A1951" s="135"/>
      <c r="B1951" s="135"/>
      <c r="C1951" s="135"/>
      <c r="D1951" s="135"/>
      <c r="E1951" s="135"/>
      <c r="F1951" s="147"/>
      <c r="G1951" s="147"/>
      <c r="H1951" s="135"/>
    </row>
    <row r="1952" spans="1:141" s="306" customFormat="1" ht="24" customHeight="1" x14ac:dyDescent="0.2">
      <c r="A1952" s="135"/>
      <c r="B1952" s="135"/>
      <c r="C1952" s="135"/>
      <c r="D1952" s="135"/>
      <c r="E1952" s="135"/>
      <c r="F1952" s="147"/>
      <c r="G1952" s="147"/>
      <c r="H1952" s="135"/>
    </row>
    <row r="1953" spans="1:8" s="306" customFormat="1" ht="24" customHeight="1" x14ac:dyDescent="0.2">
      <c r="A1953" s="135"/>
      <c r="B1953" s="135"/>
      <c r="C1953" s="135"/>
      <c r="D1953" s="135"/>
      <c r="E1953" s="135"/>
      <c r="F1953" s="147"/>
      <c r="G1953" s="147"/>
      <c r="H1953" s="135"/>
    </row>
    <row r="1954" spans="1:8" s="306" customFormat="1" ht="24" customHeight="1" x14ac:dyDescent="0.2">
      <c r="A1954" s="135"/>
      <c r="B1954" s="135"/>
      <c r="C1954" s="135"/>
      <c r="D1954" s="135"/>
      <c r="E1954" s="135"/>
      <c r="F1954" s="147"/>
      <c r="G1954" s="147"/>
      <c r="H1954" s="135"/>
    </row>
    <row r="1955" spans="1:8" s="306" customFormat="1" ht="24" customHeight="1" x14ac:dyDescent="0.2">
      <c r="A1955" s="135"/>
      <c r="B1955" s="135"/>
      <c r="C1955" s="135"/>
      <c r="D1955" s="135"/>
      <c r="E1955" s="135"/>
      <c r="F1955" s="147"/>
      <c r="G1955" s="147"/>
      <c r="H1955" s="135"/>
    </row>
    <row r="1956" spans="1:8" s="306" customFormat="1" ht="24" customHeight="1" x14ac:dyDescent="0.2">
      <c r="A1956" s="135"/>
      <c r="B1956" s="135"/>
      <c r="C1956" s="135"/>
      <c r="D1956" s="135"/>
      <c r="E1956" s="135"/>
      <c r="F1956" s="147"/>
      <c r="G1956" s="147"/>
      <c r="H1956" s="135"/>
    </row>
    <row r="1957" spans="1:8" s="306" customFormat="1" ht="24" customHeight="1" x14ac:dyDescent="0.2">
      <c r="A1957" s="135"/>
      <c r="B1957" s="135"/>
      <c r="C1957" s="135"/>
      <c r="D1957" s="135"/>
      <c r="E1957" s="135"/>
      <c r="F1957" s="147"/>
      <c r="G1957" s="147"/>
      <c r="H1957" s="135"/>
    </row>
    <row r="1958" spans="1:8" s="306" customFormat="1" ht="24" customHeight="1" x14ac:dyDescent="0.2">
      <c r="A1958" s="135"/>
      <c r="B1958" s="135"/>
      <c r="C1958" s="135"/>
      <c r="D1958" s="135"/>
      <c r="E1958" s="135"/>
      <c r="F1958" s="147"/>
      <c r="G1958" s="147"/>
      <c r="H1958" s="135"/>
    </row>
    <row r="1959" spans="1:8" s="306" customFormat="1" ht="24" customHeight="1" x14ac:dyDescent="0.2">
      <c r="A1959" s="135"/>
      <c r="B1959" s="135"/>
      <c r="C1959" s="135"/>
      <c r="D1959" s="135"/>
      <c r="E1959" s="135"/>
      <c r="F1959" s="147"/>
      <c r="G1959" s="147"/>
      <c r="H1959" s="135"/>
    </row>
    <row r="1960" spans="1:8" s="306" customFormat="1" ht="24" customHeight="1" x14ac:dyDescent="0.2">
      <c r="A1960" s="135"/>
      <c r="B1960" s="135"/>
      <c r="C1960" s="135"/>
      <c r="D1960" s="135"/>
      <c r="E1960" s="135"/>
      <c r="F1960" s="147"/>
      <c r="G1960" s="147"/>
      <c r="H1960" s="135"/>
    </row>
    <row r="1961" spans="1:8" s="306" customFormat="1" ht="24" customHeight="1" x14ac:dyDescent="0.2">
      <c r="A1961" s="135"/>
      <c r="B1961" s="135"/>
      <c r="C1961" s="135"/>
      <c r="D1961" s="135"/>
      <c r="E1961" s="135"/>
      <c r="F1961" s="147"/>
      <c r="G1961" s="147"/>
      <c r="H1961" s="135"/>
    </row>
    <row r="1962" spans="1:8" s="306" customFormat="1" ht="24" customHeight="1" x14ac:dyDescent="0.2">
      <c r="A1962" s="135"/>
      <c r="B1962" s="135"/>
      <c r="C1962" s="135"/>
      <c r="D1962" s="135"/>
      <c r="E1962" s="135"/>
      <c r="F1962" s="147"/>
      <c r="G1962" s="147"/>
      <c r="H1962" s="135"/>
    </row>
    <row r="1963" spans="1:8" s="306" customFormat="1" ht="24" customHeight="1" x14ac:dyDescent="0.2">
      <c r="A1963" s="135"/>
      <c r="B1963" s="135"/>
      <c r="C1963" s="135"/>
      <c r="D1963" s="135"/>
      <c r="E1963" s="135"/>
      <c r="F1963" s="147"/>
      <c r="G1963" s="147"/>
      <c r="H1963" s="135"/>
    </row>
    <row r="1964" spans="1:8" s="306" customFormat="1" ht="24" customHeight="1" x14ac:dyDescent="0.2">
      <c r="A1964" s="135"/>
      <c r="B1964" s="135"/>
      <c r="C1964" s="135"/>
      <c r="D1964" s="135"/>
      <c r="E1964" s="135"/>
      <c r="F1964" s="147"/>
      <c r="G1964" s="147"/>
      <c r="H1964" s="135"/>
    </row>
    <row r="1967" spans="1:8" s="306" customFormat="1" ht="24" customHeight="1" x14ac:dyDescent="0.2">
      <c r="A1967" s="135"/>
      <c r="B1967" s="135"/>
      <c r="C1967" s="135"/>
      <c r="D1967" s="135"/>
      <c r="E1967" s="135"/>
      <c r="F1967" s="147"/>
      <c r="G1967" s="147"/>
      <c r="H1967" s="135"/>
    </row>
    <row r="1968" spans="1:8" s="306" customFormat="1" ht="24" customHeight="1" x14ac:dyDescent="0.2">
      <c r="A1968" s="135"/>
      <c r="B1968" s="135"/>
      <c r="C1968" s="135"/>
      <c r="D1968" s="135"/>
      <c r="E1968" s="135"/>
      <c r="F1968" s="147"/>
      <c r="G1968" s="147"/>
      <c r="H1968" s="135"/>
    </row>
    <row r="1969" spans="1:8" s="306" customFormat="1" ht="24" customHeight="1" x14ac:dyDescent="0.2">
      <c r="A1969" s="135"/>
      <c r="B1969" s="135"/>
      <c r="C1969" s="135"/>
      <c r="D1969" s="135"/>
      <c r="E1969" s="135"/>
      <c r="F1969" s="147"/>
      <c r="G1969" s="147"/>
      <c r="H1969" s="135"/>
    </row>
    <row r="1970" spans="1:8" s="306" customFormat="1" ht="24" customHeight="1" x14ac:dyDescent="0.2">
      <c r="A1970" s="135"/>
      <c r="B1970" s="135"/>
      <c r="C1970" s="135"/>
      <c r="D1970" s="135"/>
      <c r="E1970" s="135"/>
      <c r="F1970" s="147"/>
      <c r="G1970" s="147"/>
      <c r="H1970" s="135"/>
    </row>
    <row r="1971" spans="1:8" s="306" customFormat="1" ht="24" customHeight="1" x14ac:dyDescent="0.2">
      <c r="A1971" s="135"/>
      <c r="B1971" s="135"/>
      <c r="C1971" s="135"/>
      <c r="D1971" s="135"/>
      <c r="E1971" s="135"/>
      <c r="F1971" s="147"/>
      <c r="G1971" s="147"/>
      <c r="H1971" s="135"/>
    </row>
    <row r="1972" spans="1:8" s="306" customFormat="1" ht="24" customHeight="1" x14ac:dyDescent="0.2">
      <c r="A1972" s="135"/>
      <c r="B1972" s="135"/>
      <c r="C1972" s="135"/>
      <c r="D1972" s="135"/>
      <c r="E1972" s="135"/>
      <c r="F1972" s="147"/>
      <c r="G1972" s="147"/>
      <c r="H1972" s="135"/>
    </row>
    <row r="1973" spans="1:8" s="306" customFormat="1" ht="24" customHeight="1" x14ac:dyDescent="0.2">
      <c r="A1973" s="135"/>
      <c r="B1973" s="135"/>
      <c r="C1973" s="135"/>
      <c r="D1973" s="135"/>
      <c r="E1973" s="135"/>
      <c r="F1973" s="147"/>
      <c r="G1973" s="147"/>
      <c r="H1973" s="135"/>
    </row>
    <row r="1974" spans="1:8" s="306" customFormat="1" ht="24" customHeight="1" x14ac:dyDescent="0.2">
      <c r="A1974" s="135"/>
      <c r="B1974" s="135"/>
      <c r="C1974" s="135"/>
      <c r="D1974" s="135"/>
      <c r="E1974" s="135"/>
      <c r="F1974" s="147"/>
      <c r="G1974" s="147"/>
      <c r="H1974" s="135"/>
    </row>
    <row r="1977" spans="1:8" s="306" customFormat="1" ht="24" customHeight="1" x14ac:dyDescent="0.2">
      <c r="A1977" s="135"/>
      <c r="B1977" s="135"/>
      <c r="C1977" s="135"/>
      <c r="D1977" s="135"/>
      <c r="E1977" s="135"/>
      <c r="F1977" s="147"/>
      <c r="G1977" s="147"/>
      <c r="H1977" s="135"/>
    </row>
    <row r="1978" spans="1:8" s="306" customFormat="1" ht="24" customHeight="1" x14ac:dyDescent="0.2">
      <c r="A1978" s="135"/>
      <c r="B1978" s="135"/>
      <c r="C1978" s="135"/>
      <c r="D1978" s="135"/>
      <c r="E1978" s="135"/>
      <c r="F1978" s="147"/>
      <c r="G1978" s="147"/>
      <c r="H1978" s="135"/>
    </row>
    <row r="1979" spans="1:8" s="306" customFormat="1" ht="24" customHeight="1" x14ac:dyDescent="0.2">
      <c r="A1979" s="135"/>
      <c r="B1979" s="135"/>
      <c r="C1979" s="135"/>
      <c r="D1979" s="135"/>
      <c r="E1979" s="135"/>
      <c r="F1979" s="147"/>
      <c r="G1979" s="147"/>
      <c r="H1979" s="135"/>
    </row>
    <row r="1980" spans="1:8" s="306" customFormat="1" ht="24" customHeight="1" x14ac:dyDescent="0.2">
      <c r="A1980" s="135"/>
      <c r="B1980" s="135"/>
      <c r="C1980" s="135"/>
      <c r="D1980" s="135"/>
      <c r="E1980" s="135"/>
      <c r="F1980" s="147"/>
      <c r="G1980" s="147"/>
      <c r="H1980" s="135"/>
    </row>
    <row r="1981" spans="1:8" s="306" customFormat="1" ht="24" customHeight="1" x14ac:dyDescent="0.2">
      <c r="A1981" s="135"/>
      <c r="B1981" s="135"/>
      <c r="C1981" s="135"/>
      <c r="D1981" s="135"/>
      <c r="E1981" s="135"/>
      <c r="F1981" s="147"/>
      <c r="G1981" s="147"/>
      <c r="H1981" s="135"/>
    </row>
    <row r="1982" spans="1:8" s="306" customFormat="1" ht="24" customHeight="1" x14ac:dyDescent="0.2">
      <c r="A1982" s="135"/>
      <c r="B1982" s="135"/>
      <c r="C1982" s="135"/>
      <c r="D1982" s="135"/>
      <c r="E1982" s="135"/>
      <c r="F1982" s="147"/>
      <c r="G1982" s="147"/>
      <c r="H1982" s="135"/>
    </row>
    <row r="1983" spans="1:8" s="306" customFormat="1" ht="24" customHeight="1" x14ac:dyDescent="0.2">
      <c r="A1983" s="135"/>
      <c r="B1983" s="135"/>
      <c r="C1983" s="135"/>
      <c r="D1983" s="135"/>
      <c r="E1983" s="135"/>
      <c r="F1983" s="147"/>
      <c r="G1983" s="147"/>
      <c r="H1983" s="135"/>
    </row>
    <row r="1984" spans="1:8" s="306" customFormat="1" ht="24" customHeight="1" x14ac:dyDescent="0.2">
      <c r="A1984" s="135"/>
      <c r="B1984" s="135"/>
      <c r="C1984" s="135"/>
      <c r="D1984" s="135"/>
      <c r="E1984" s="135"/>
      <c r="F1984" s="147"/>
      <c r="G1984" s="147"/>
      <c r="H1984" s="135"/>
    </row>
    <row r="1985" spans="1:141" s="306" customFormat="1" ht="24" customHeight="1" x14ac:dyDescent="0.2">
      <c r="A1985" s="135"/>
      <c r="B1985" s="135"/>
      <c r="C1985" s="135"/>
      <c r="D1985" s="135"/>
      <c r="E1985" s="135"/>
      <c r="F1985" s="147"/>
      <c r="G1985" s="147"/>
      <c r="H1985" s="135"/>
    </row>
    <row r="1999" spans="1:141" s="145" customFormat="1" ht="24" customHeight="1" x14ac:dyDescent="0.2">
      <c r="A1999" s="135"/>
      <c r="B1999" s="135"/>
      <c r="C1999" s="135"/>
      <c r="D1999" s="135"/>
      <c r="E1999" s="135"/>
      <c r="F1999" s="147"/>
      <c r="G1999" s="147"/>
      <c r="H1999" s="135"/>
      <c r="I1999" s="306"/>
      <c r="J1999" s="306"/>
      <c r="K1999" s="306"/>
      <c r="L1999" s="306"/>
      <c r="M1999" s="306"/>
      <c r="N1999" s="306"/>
      <c r="O1999" s="306"/>
      <c r="P1999" s="306"/>
      <c r="Q1999" s="306"/>
      <c r="R1999" s="306"/>
      <c r="S1999" s="306"/>
      <c r="T1999" s="306"/>
      <c r="U1999" s="307"/>
      <c r="V1999" s="307"/>
      <c r="W1999" s="307"/>
      <c r="X1999" s="307"/>
      <c r="Y1999" s="307"/>
      <c r="Z1999" s="307"/>
      <c r="AA1999" s="307"/>
      <c r="AB1999" s="307"/>
      <c r="AC1999" s="307"/>
      <c r="AD1999" s="307"/>
      <c r="AE1999" s="307"/>
      <c r="AF1999" s="307"/>
      <c r="AG1999" s="307"/>
      <c r="AH1999" s="307"/>
      <c r="AI1999" s="307"/>
      <c r="AJ1999" s="307"/>
      <c r="AK1999" s="307"/>
      <c r="AL1999" s="307"/>
      <c r="AM1999" s="307"/>
      <c r="AN1999" s="307"/>
      <c r="AO1999" s="307"/>
      <c r="AP1999" s="307"/>
      <c r="AQ1999" s="307"/>
      <c r="AR1999" s="307"/>
      <c r="AS1999" s="307"/>
      <c r="AT1999" s="307"/>
      <c r="AU1999" s="307"/>
      <c r="AV1999" s="307"/>
      <c r="AW1999" s="307"/>
      <c r="AX1999" s="307"/>
      <c r="AY1999" s="307"/>
      <c r="AZ1999" s="307"/>
      <c r="BA1999" s="307"/>
      <c r="BB1999" s="307"/>
      <c r="BC1999" s="307"/>
      <c r="BD1999" s="307"/>
      <c r="BE1999" s="307"/>
      <c r="BF1999" s="307"/>
      <c r="BG1999" s="307"/>
      <c r="BH1999" s="307"/>
      <c r="BI1999" s="307"/>
      <c r="BJ1999" s="307"/>
      <c r="BK1999" s="307"/>
      <c r="BL1999" s="307"/>
      <c r="BM1999" s="307"/>
      <c r="BN1999" s="307"/>
      <c r="BO1999" s="307"/>
      <c r="BP1999" s="307"/>
      <c r="BQ1999" s="307"/>
      <c r="BR1999" s="307"/>
      <c r="BS1999" s="307"/>
      <c r="BT1999" s="307"/>
      <c r="BU1999" s="307"/>
      <c r="BV1999" s="307"/>
      <c r="BW1999" s="307"/>
      <c r="BX1999" s="307"/>
      <c r="BY1999" s="307"/>
      <c r="BZ1999" s="307"/>
      <c r="CA1999" s="307"/>
      <c r="CB1999" s="307"/>
      <c r="CC1999" s="307"/>
      <c r="CD1999" s="307"/>
      <c r="CE1999" s="307"/>
      <c r="CF1999" s="307"/>
      <c r="CG1999" s="307"/>
      <c r="CH1999" s="307"/>
      <c r="CI1999" s="307"/>
      <c r="CJ1999" s="307"/>
      <c r="CK1999" s="307"/>
      <c r="CL1999" s="307"/>
      <c r="CM1999" s="307"/>
      <c r="CN1999" s="307"/>
      <c r="CO1999" s="307"/>
      <c r="CP1999" s="307"/>
      <c r="CQ1999" s="307"/>
      <c r="CR1999" s="307"/>
      <c r="CS1999" s="307"/>
      <c r="CT1999" s="307"/>
      <c r="CU1999" s="307"/>
      <c r="CV1999" s="307"/>
      <c r="CW1999" s="307"/>
      <c r="CX1999" s="307"/>
      <c r="CY1999" s="307"/>
      <c r="CZ1999" s="307"/>
      <c r="DA1999" s="307"/>
      <c r="DB1999" s="307"/>
      <c r="DC1999" s="307"/>
      <c r="DD1999" s="307"/>
      <c r="DE1999" s="307"/>
      <c r="DF1999" s="307"/>
      <c r="DG1999" s="307"/>
      <c r="DH1999" s="307"/>
      <c r="DI1999" s="307"/>
      <c r="DJ1999" s="307"/>
      <c r="DK1999" s="307"/>
      <c r="DL1999" s="307"/>
      <c r="DM1999" s="307"/>
      <c r="DN1999" s="307"/>
      <c r="DO1999" s="307"/>
      <c r="DP1999" s="307"/>
      <c r="DQ1999" s="307"/>
      <c r="DR1999" s="307"/>
      <c r="DS1999" s="307"/>
      <c r="DT1999" s="307"/>
      <c r="DU1999" s="307"/>
      <c r="DV1999" s="307"/>
      <c r="DW1999" s="307"/>
      <c r="DX1999" s="307"/>
      <c r="DY1999" s="307"/>
      <c r="DZ1999" s="307"/>
      <c r="EA1999" s="307"/>
      <c r="EB1999" s="307"/>
      <c r="EC1999" s="307"/>
      <c r="ED1999" s="307"/>
      <c r="EE1999" s="307"/>
      <c r="EF1999" s="307"/>
      <c r="EG1999" s="307"/>
      <c r="EH1999" s="307"/>
      <c r="EI1999" s="307"/>
      <c r="EJ1999" s="307"/>
      <c r="EK1999" s="307"/>
    </row>
    <row r="2001" spans="1:8" s="306" customFormat="1" ht="24" customHeight="1" x14ac:dyDescent="0.2">
      <c r="A2001" s="135"/>
      <c r="B2001" s="135"/>
      <c r="C2001" s="135"/>
      <c r="D2001" s="135"/>
      <c r="E2001" s="135"/>
      <c r="F2001" s="147"/>
      <c r="G2001" s="147"/>
      <c r="H2001" s="135"/>
    </row>
    <row r="2002" spans="1:8" s="306" customFormat="1" ht="24" customHeight="1" x14ac:dyDescent="0.2">
      <c r="A2002" s="135"/>
      <c r="B2002" s="135"/>
      <c r="C2002" s="135"/>
      <c r="D2002" s="135"/>
      <c r="E2002" s="135"/>
      <c r="F2002" s="147"/>
      <c r="G2002" s="147"/>
      <c r="H2002" s="135"/>
    </row>
    <row r="2003" spans="1:8" s="306" customFormat="1" ht="24" customHeight="1" x14ac:dyDescent="0.2">
      <c r="A2003" s="135"/>
      <c r="B2003" s="135"/>
      <c r="C2003" s="135"/>
      <c r="D2003" s="135"/>
      <c r="E2003" s="135"/>
      <c r="F2003" s="147"/>
      <c r="G2003" s="147"/>
      <c r="H2003" s="135"/>
    </row>
    <row r="2004" spans="1:8" s="306" customFormat="1" ht="24" customHeight="1" x14ac:dyDescent="0.2">
      <c r="A2004" s="135"/>
      <c r="B2004" s="135"/>
      <c r="C2004" s="135"/>
      <c r="D2004" s="135"/>
      <c r="E2004" s="135"/>
      <c r="F2004" s="147"/>
      <c r="G2004" s="147"/>
      <c r="H2004" s="135"/>
    </row>
    <row r="2005" spans="1:8" s="306" customFormat="1" ht="24" customHeight="1" x14ac:dyDescent="0.2">
      <c r="A2005" s="135"/>
      <c r="B2005" s="135"/>
      <c r="C2005" s="135"/>
      <c r="D2005" s="135"/>
      <c r="E2005" s="135"/>
      <c r="F2005" s="147"/>
      <c r="G2005" s="147"/>
      <c r="H2005" s="135"/>
    </row>
    <row r="2006" spans="1:8" s="306" customFormat="1" ht="24" customHeight="1" x14ac:dyDescent="0.2">
      <c r="A2006" s="135"/>
      <c r="B2006" s="135"/>
      <c r="C2006" s="135"/>
      <c r="D2006" s="135"/>
      <c r="E2006" s="135"/>
      <c r="F2006" s="147"/>
      <c r="G2006" s="147"/>
      <c r="H2006" s="135"/>
    </row>
    <row r="2007" spans="1:8" s="306" customFormat="1" ht="24" customHeight="1" x14ac:dyDescent="0.2">
      <c r="A2007" s="135"/>
      <c r="B2007" s="135"/>
      <c r="C2007" s="135"/>
      <c r="D2007" s="135"/>
      <c r="E2007" s="135"/>
      <c r="F2007" s="147"/>
      <c r="G2007" s="147"/>
      <c r="H2007" s="135"/>
    </row>
    <row r="2008" spans="1:8" s="306" customFormat="1" ht="24" customHeight="1" x14ac:dyDescent="0.2">
      <c r="A2008" s="135"/>
      <c r="B2008" s="135"/>
      <c r="C2008" s="135"/>
      <c r="D2008" s="135"/>
      <c r="E2008" s="135"/>
      <c r="F2008" s="147"/>
      <c r="G2008" s="147"/>
      <c r="H2008" s="135"/>
    </row>
    <row r="2009" spans="1:8" s="306" customFormat="1" ht="24" customHeight="1" x14ac:dyDescent="0.2">
      <c r="A2009" s="135"/>
      <c r="B2009" s="135"/>
      <c r="C2009" s="135"/>
      <c r="D2009" s="135"/>
      <c r="E2009" s="135"/>
      <c r="F2009" s="147"/>
      <c r="G2009" s="147"/>
      <c r="H2009" s="135"/>
    </row>
    <row r="2010" spans="1:8" s="306" customFormat="1" ht="24" customHeight="1" x14ac:dyDescent="0.2">
      <c r="A2010" s="135"/>
      <c r="B2010" s="135"/>
      <c r="C2010" s="135"/>
      <c r="D2010" s="135"/>
      <c r="E2010" s="135"/>
      <c r="F2010" s="147"/>
      <c r="G2010" s="147"/>
      <c r="H2010" s="135"/>
    </row>
    <row r="2011" spans="1:8" s="306" customFormat="1" ht="24" customHeight="1" x14ac:dyDescent="0.2">
      <c r="A2011" s="135"/>
      <c r="B2011" s="135"/>
      <c r="C2011" s="135"/>
      <c r="D2011" s="135"/>
      <c r="E2011" s="135"/>
      <c r="F2011" s="147"/>
      <c r="G2011" s="147"/>
      <c r="H2011" s="135"/>
    </row>
    <row r="2012" spans="1:8" s="306" customFormat="1" ht="24" customHeight="1" x14ac:dyDescent="0.2">
      <c r="A2012" s="135"/>
      <c r="B2012" s="135"/>
      <c r="C2012" s="135"/>
      <c r="D2012" s="135"/>
      <c r="E2012" s="135"/>
      <c r="F2012" s="147"/>
      <c r="G2012" s="147"/>
      <c r="H2012" s="135"/>
    </row>
    <row r="2013" spans="1:8" s="306" customFormat="1" ht="24" customHeight="1" x14ac:dyDescent="0.2">
      <c r="A2013" s="135"/>
      <c r="B2013" s="135"/>
      <c r="C2013" s="135"/>
      <c r="D2013" s="135"/>
      <c r="E2013" s="135"/>
      <c r="F2013" s="147"/>
      <c r="G2013" s="147"/>
      <c r="H2013" s="135"/>
    </row>
    <row r="2014" spans="1:8" s="306" customFormat="1" ht="24" customHeight="1" x14ac:dyDescent="0.2">
      <c r="A2014" s="135"/>
      <c r="B2014" s="135"/>
      <c r="C2014" s="135"/>
      <c r="D2014" s="135"/>
      <c r="E2014" s="135"/>
      <c r="F2014" s="147"/>
      <c r="G2014" s="147"/>
      <c r="H2014" s="135"/>
    </row>
    <row r="2017" spans="1:8" s="306" customFormat="1" ht="24" customHeight="1" x14ac:dyDescent="0.2">
      <c r="A2017" s="135"/>
      <c r="B2017" s="135"/>
      <c r="C2017" s="135"/>
      <c r="D2017" s="135"/>
      <c r="E2017" s="135"/>
      <c r="F2017" s="147"/>
      <c r="G2017" s="147"/>
      <c r="H2017" s="135"/>
    </row>
    <row r="2018" spans="1:8" s="306" customFormat="1" ht="24" customHeight="1" x14ac:dyDescent="0.2">
      <c r="A2018" s="135"/>
      <c r="B2018" s="135"/>
      <c r="C2018" s="135"/>
      <c r="D2018" s="135"/>
      <c r="E2018" s="135"/>
      <c r="F2018" s="147"/>
      <c r="G2018" s="147"/>
      <c r="H2018" s="135"/>
    </row>
    <row r="2019" spans="1:8" s="306" customFormat="1" ht="24" customHeight="1" x14ac:dyDescent="0.2">
      <c r="A2019" s="135"/>
      <c r="B2019" s="135"/>
      <c r="C2019" s="135"/>
      <c r="D2019" s="135"/>
      <c r="E2019" s="135"/>
      <c r="F2019" s="147"/>
      <c r="G2019" s="147"/>
      <c r="H2019" s="135"/>
    </row>
    <row r="2020" spans="1:8" s="306" customFormat="1" ht="24" customHeight="1" x14ac:dyDescent="0.2">
      <c r="A2020" s="135"/>
      <c r="B2020" s="135"/>
      <c r="C2020" s="135"/>
      <c r="D2020" s="135"/>
      <c r="E2020" s="135"/>
      <c r="F2020" s="147"/>
      <c r="G2020" s="147"/>
      <c r="H2020" s="135"/>
    </row>
    <row r="2021" spans="1:8" s="306" customFormat="1" ht="24" customHeight="1" x14ac:dyDescent="0.2">
      <c r="A2021" s="135"/>
      <c r="B2021" s="135"/>
      <c r="C2021" s="135"/>
      <c r="D2021" s="135"/>
      <c r="E2021" s="135"/>
      <c r="F2021" s="147"/>
      <c r="G2021" s="147"/>
      <c r="H2021" s="135"/>
    </row>
    <row r="2022" spans="1:8" s="306" customFormat="1" ht="24" customHeight="1" x14ac:dyDescent="0.2">
      <c r="A2022" s="135"/>
      <c r="B2022" s="135"/>
      <c r="C2022" s="135"/>
      <c r="D2022" s="135"/>
      <c r="E2022" s="135"/>
      <c r="F2022" s="147"/>
      <c r="G2022" s="147"/>
      <c r="H2022" s="135"/>
    </row>
    <row r="2023" spans="1:8" s="306" customFormat="1" ht="24" customHeight="1" x14ac:dyDescent="0.2">
      <c r="A2023" s="135"/>
      <c r="B2023" s="135"/>
      <c r="C2023" s="135"/>
      <c r="D2023" s="135"/>
      <c r="E2023" s="135"/>
      <c r="F2023" s="147"/>
      <c r="G2023" s="147"/>
      <c r="H2023" s="135"/>
    </row>
    <row r="2024" spans="1:8" s="306" customFormat="1" ht="24" customHeight="1" x14ac:dyDescent="0.2">
      <c r="A2024" s="135"/>
      <c r="B2024" s="135"/>
      <c r="C2024" s="135"/>
      <c r="D2024" s="135"/>
      <c r="E2024" s="135"/>
      <c r="F2024" s="147"/>
      <c r="G2024" s="147"/>
      <c r="H2024" s="135"/>
    </row>
    <row r="2027" spans="1:8" s="306" customFormat="1" ht="24" customHeight="1" x14ac:dyDescent="0.2">
      <c r="A2027" s="135"/>
      <c r="B2027" s="135"/>
      <c r="C2027" s="135"/>
      <c r="D2027" s="135"/>
      <c r="E2027" s="135"/>
      <c r="F2027" s="147"/>
      <c r="G2027" s="147"/>
      <c r="H2027" s="135"/>
    </row>
    <row r="2028" spans="1:8" s="306" customFormat="1" ht="24" customHeight="1" x14ac:dyDescent="0.2">
      <c r="A2028" s="135"/>
      <c r="B2028" s="135"/>
      <c r="C2028" s="135"/>
      <c r="D2028" s="135"/>
      <c r="E2028" s="135"/>
      <c r="F2028" s="147"/>
      <c r="G2028" s="147"/>
      <c r="H2028" s="135"/>
    </row>
    <row r="2029" spans="1:8" s="306" customFormat="1" ht="24" customHeight="1" x14ac:dyDescent="0.2">
      <c r="A2029" s="135"/>
      <c r="B2029" s="135"/>
      <c r="C2029" s="135"/>
      <c r="D2029" s="135"/>
      <c r="E2029" s="135"/>
      <c r="F2029" s="147"/>
      <c r="G2029" s="147"/>
      <c r="H2029" s="135"/>
    </row>
    <row r="2030" spans="1:8" s="306" customFormat="1" ht="24" customHeight="1" x14ac:dyDescent="0.2">
      <c r="A2030" s="135"/>
      <c r="B2030" s="135"/>
      <c r="C2030" s="135"/>
      <c r="D2030" s="135"/>
      <c r="E2030" s="135"/>
      <c r="F2030" s="147"/>
      <c r="G2030" s="147"/>
      <c r="H2030" s="135"/>
    </row>
    <row r="2031" spans="1:8" s="306" customFormat="1" ht="24" customHeight="1" x14ac:dyDescent="0.2">
      <c r="A2031" s="135"/>
      <c r="B2031" s="135"/>
      <c r="C2031" s="135"/>
      <c r="D2031" s="135"/>
      <c r="E2031" s="135"/>
      <c r="F2031" s="147"/>
      <c r="G2031" s="147"/>
      <c r="H2031" s="135"/>
    </row>
    <row r="2032" spans="1:8" s="306" customFormat="1" ht="24" customHeight="1" x14ac:dyDescent="0.2">
      <c r="A2032" s="135"/>
      <c r="B2032" s="135"/>
      <c r="C2032" s="135"/>
      <c r="D2032" s="135"/>
      <c r="E2032" s="135"/>
      <c r="F2032" s="147"/>
      <c r="G2032" s="147"/>
      <c r="H2032" s="135"/>
    </row>
    <row r="2033" spans="1:8" s="306" customFormat="1" ht="24" customHeight="1" x14ac:dyDescent="0.2">
      <c r="A2033" s="135"/>
      <c r="B2033" s="135"/>
      <c r="C2033" s="135"/>
      <c r="D2033" s="135"/>
      <c r="E2033" s="135"/>
      <c r="F2033" s="147"/>
      <c r="G2033" s="147"/>
      <c r="H2033" s="135"/>
    </row>
    <row r="2034" spans="1:8" s="306" customFormat="1" ht="24" customHeight="1" x14ac:dyDescent="0.2">
      <c r="A2034" s="135"/>
      <c r="B2034" s="135"/>
      <c r="C2034" s="135"/>
      <c r="D2034" s="135"/>
      <c r="E2034" s="135"/>
      <c r="F2034" s="147"/>
      <c r="G2034" s="147"/>
      <c r="H2034" s="135"/>
    </row>
    <row r="2035" spans="1:8" s="306" customFormat="1" ht="24" customHeight="1" x14ac:dyDescent="0.2">
      <c r="A2035" s="135"/>
      <c r="B2035" s="135"/>
      <c r="C2035" s="135"/>
      <c r="D2035" s="135"/>
      <c r="E2035" s="135"/>
      <c r="F2035" s="147"/>
      <c r="G2035" s="147"/>
      <c r="H2035" s="135"/>
    </row>
    <row r="2049" spans="1:141" s="145" customFormat="1" ht="24" customHeight="1" x14ac:dyDescent="0.2">
      <c r="A2049" s="135"/>
      <c r="B2049" s="135"/>
      <c r="C2049" s="135"/>
      <c r="D2049" s="135"/>
      <c r="E2049" s="135"/>
      <c r="F2049" s="147"/>
      <c r="G2049" s="147"/>
      <c r="H2049" s="135"/>
      <c r="I2049" s="306"/>
      <c r="J2049" s="306"/>
      <c r="K2049" s="306"/>
      <c r="L2049" s="306"/>
      <c r="M2049" s="306"/>
      <c r="N2049" s="306"/>
      <c r="O2049" s="306"/>
      <c r="P2049" s="306"/>
      <c r="Q2049" s="306"/>
      <c r="R2049" s="306"/>
      <c r="S2049" s="306"/>
      <c r="T2049" s="306"/>
      <c r="U2049" s="307"/>
      <c r="V2049" s="307"/>
      <c r="W2049" s="307"/>
      <c r="X2049" s="307"/>
      <c r="Y2049" s="307"/>
      <c r="Z2049" s="307"/>
      <c r="AA2049" s="307"/>
      <c r="AB2049" s="307"/>
      <c r="AC2049" s="307"/>
      <c r="AD2049" s="307"/>
      <c r="AE2049" s="307"/>
      <c r="AF2049" s="307"/>
      <c r="AG2049" s="307"/>
      <c r="AH2049" s="307"/>
      <c r="AI2049" s="307"/>
      <c r="AJ2049" s="307"/>
      <c r="AK2049" s="307"/>
      <c r="AL2049" s="307"/>
      <c r="AM2049" s="307"/>
      <c r="AN2049" s="307"/>
      <c r="AO2049" s="307"/>
      <c r="AP2049" s="307"/>
      <c r="AQ2049" s="307"/>
      <c r="AR2049" s="307"/>
      <c r="AS2049" s="307"/>
      <c r="AT2049" s="307"/>
      <c r="AU2049" s="307"/>
      <c r="AV2049" s="307"/>
      <c r="AW2049" s="307"/>
      <c r="AX2049" s="307"/>
      <c r="AY2049" s="307"/>
      <c r="AZ2049" s="307"/>
      <c r="BA2049" s="307"/>
      <c r="BB2049" s="307"/>
      <c r="BC2049" s="307"/>
      <c r="BD2049" s="307"/>
      <c r="BE2049" s="307"/>
      <c r="BF2049" s="307"/>
      <c r="BG2049" s="307"/>
      <c r="BH2049" s="307"/>
      <c r="BI2049" s="307"/>
      <c r="BJ2049" s="307"/>
      <c r="BK2049" s="307"/>
      <c r="BL2049" s="307"/>
      <c r="BM2049" s="307"/>
      <c r="BN2049" s="307"/>
      <c r="BO2049" s="307"/>
      <c r="BP2049" s="307"/>
      <c r="BQ2049" s="307"/>
      <c r="BR2049" s="307"/>
      <c r="BS2049" s="307"/>
      <c r="BT2049" s="307"/>
      <c r="BU2049" s="307"/>
      <c r="BV2049" s="307"/>
      <c r="BW2049" s="307"/>
      <c r="BX2049" s="307"/>
      <c r="BY2049" s="307"/>
      <c r="BZ2049" s="307"/>
      <c r="CA2049" s="307"/>
      <c r="CB2049" s="307"/>
      <c r="CC2049" s="307"/>
      <c r="CD2049" s="307"/>
      <c r="CE2049" s="307"/>
      <c r="CF2049" s="307"/>
      <c r="CG2049" s="307"/>
      <c r="CH2049" s="307"/>
      <c r="CI2049" s="307"/>
      <c r="CJ2049" s="307"/>
      <c r="CK2049" s="307"/>
      <c r="CL2049" s="307"/>
      <c r="CM2049" s="307"/>
      <c r="CN2049" s="307"/>
      <c r="CO2049" s="307"/>
      <c r="CP2049" s="307"/>
      <c r="CQ2049" s="307"/>
      <c r="CR2049" s="307"/>
      <c r="CS2049" s="307"/>
      <c r="CT2049" s="307"/>
      <c r="CU2049" s="307"/>
      <c r="CV2049" s="307"/>
      <c r="CW2049" s="307"/>
      <c r="CX2049" s="307"/>
      <c r="CY2049" s="307"/>
      <c r="CZ2049" s="307"/>
      <c r="DA2049" s="307"/>
      <c r="DB2049" s="307"/>
      <c r="DC2049" s="307"/>
      <c r="DD2049" s="307"/>
      <c r="DE2049" s="307"/>
      <c r="DF2049" s="307"/>
      <c r="DG2049" s="307"/>
      <c r="DH2049" s="307"/>
      <c r="DI2049" s="307"/>
      <c r="DJ2049" s="307"/>
      <c r="DK2049" s="307"/>
      <c r="DL2049" s="307"/>
      <c r="DM2049" s="307"/>
      <c r="DN2049" s="307"/>
      <c r="DO2049" s="307"/>
      <c r="DP2049" s="307"/>
      <c r="DQ2049" s="307"/>
      <c r="DR2049" s="307"/>
      <c r="DS2049" s="307"/>
      <c r="DT2049" s="307"/>
      <c r="DU2049" s="307"/>
      <c r="DV2049" s="307"/>
      <c r="DW2049" s="307"/>
      <c r="DX2049" s="307"/>
      <c r="DY2049" s="307"/>
      <c r="DZ2049" s="307"/>
      <c r="EA2049" s="307"/>
      <c r="EB2049" s="307"/>
      <c r="EC2049" s="307"/>
      <c r="ED2049" s="307"/>
      <c r="EE2049" s="307"/>
      <c r="EF2049" s="307"/>
      <c r="EG2049" s="307"/>
      <c r="EH2049" s="307"/>
      <c r="EI2049" s="307"/>
      <c r="EJ2049" s="307"/>
      <c r="EK2049" s="307"/>
    </row>
    <row r="2051" spans="1:141" s="306" customFormat="1" ht="24" customHeight="1" x14ac:dyDescent="0.2">
      <c r="A2051" s="135"/>
      <c r="B2051" s="135"/>
      <c r="C2051" s="135"/>
      <c r="D2051" s="135"/>
      <c r="E2051" s="135"/>
      <c r="F2051" s="147"/>
      <c r="G2051" s="147"/>
      <c r="H2051" s="135"/>
    </row>
    <row r="2052" spans="1:141" s="306" customFormat="1" ht="24" customHeight="1" x14ac:dyDescent="0.2">
      <c r="A2052" s="135"/>
      <c r="B2052" s="135"/>
      <c r="C2052" s="135"/>
      <c r="D2052" s="135"/>
      <c r="E2052" s="135"/>
      <c r="F2052" s="147"/>
      <c r="G2052" s="147"/>
      <c r="H2052" s="135"/>
    </row>
    <row r="2053" spans="1:141" s="306" customFormat="1" ht="24" customHeight="1" x14ac:dyDescent="0.2">
      <c r="A2053" s="135"/>
      <c r="B2053" s="135"/>
      <c r="C2053" s="135"/>
      <c r="D2053" s="135"/>
      <c r="E2053" s="135"/>
      <c r="F2053" s="147"/>
      <c r="G2053" s="147"/>
      <c r="H2053" s="135"/>
    </row>
    <row r="2054" spans="1:141" s="306" customFormat="1" ht="24" customHeight="1" x14ac:dyDescent="0.2">
      <c r="A2054" s="135"/>
      <c r="B2054" s="135"/>
      <c r="C2054" s="135"/>
      <c r="D2054" s="135"/>
      <c r="E2054" s="135"/>
      <c r="F2054" s="147"/>
      <c r="G2054" s="147"/>
      <c r="H2054" s="135"/>
    </row>
    <row r="2055" spans="1:141" s="306" customFormat="1" ht="24" customHeight="1" x14ac:dyDescent="0.2">
      <c r="A2055" s="135"/>
      <c r="B2055" s="135"/>
      <c r="C2055" s="135"/>
      <c r="D2055" s="135"/>
      <c r="E2055" s="135"/>
      <c r="F2055" s="147"/>
      <c r="G2055" s="147"/>
      <c r="H2055" s="135"/>
    </row>
    <row r="2056" spans="1:141" s="306" customFormat="1" ht="24" customHeight="1" x14ac:dyDescent="0.2">
      <c r="A2056" s="135"/>
      <c r="B2056" s="135"/>
      <c r="C2056" s="135"/>
      <c r="D2056" s="135"/>
      <c r="E2056" s="135"/>
      <c r="F2056" s="147"/>
      <c r="G2056" s="147"/>
      <c r="H2056" s="135"/>
    </row>
    <row r="2057" spans="1:141" s="306" customFormat="1" ht="24" customHeight="1" x14ac:dyDescent="0.2">
      <c r="A2057" s="135"/>
      <c r="B2057" s="135"/>
      <c r="C2057" s="135"/>
      <c r="D2057" s="135"/>
      <c r="E2057" s="135"/>
      <c r="F2057" s="147"/>
      <c r="G2057" s="147"/>
      <c r="H2057" s="135"/>
    </row>
    <row r="2058" spans="1:141" s="306" customFormat="1" ht="24" customHeight="1" x14ac:dyDescent="0.2">
      <c r="A2058" s="135"/>
      <c r="B2058" s="135"/>
      <c r="C2058" s="135"/>
      <c r="D2058" s="135"/>
      <c r="E2058" s="135"/>
      <c r="F2058" s="147"/>
      <c r="G2058" s="147"/>
      <c r="H2058" s="135"/>
    </row>
    <row r="2059" spans="1:141" s="306" customFormat="1" ht="24" customHeight="1" x14ac:dyDescent="0.2">
      <c r="A2059" s="135"/>
      <c r="B2059" s="135"/>
      <c r="C2059" s="135"/>
      <c r="D2059" s="135"/>
      <c r="E2059" s="135"/>
      <c r="F2059" s="147"/>
      <c r="G2059" s="147"/>
      <c r="H2059" s="135"/>
    </row>
    <row r="2060" spans="1:141" s="306" customFormat="1" ht="24" customHeight="1" x14ac:dyDescent="0.2">
      <c r="A2060" s="135"/>
      <c r="B2060" s="135"/>
      <c r="C2060" s="135"/>
      <c r="D2060" s="135"/>
      <c r="E2060" s="135"/>
      <c r="F2060" s="147"/>
      <c r="G2060" s="147"/>
      <c r="H2060" s="135"/>
    </row>
    <row r="2061" spans="1:141" s="306" customFormat="1" ht="24" customHeight="1" x14ac:dyDescent="0.2">
      <c r="A2061" s="135"/>
      <c r="B2061" s="135"/>
      <c r="C2061" s="135"/>
      <c r="D2061" s="135"/>
      <c r="E2061" s="135"/>
      <c r="F2061" s="147"/>
      <c r="G2061" s="147"/>
      <c r="H2061" s="135"/>
    </row>
    <row r="2062" spans="1:141" s="306" customFormat="1" ht="24" customHeight="1" x14ac:dyDescent="0.2">
      <c r="A2062" s="135"/>
      <c r="B2062" s="135"/>
      <c r="C2062" s="135"/>
      <c r="D2062" s="135"/>
      <c r="E2062" s="135"/>
      <c r="F2062" s="147"/>
      <c r="G2062" s="147"/>
      <c r="H2062" s="135"/>
    </row>
    <row r="2063" spans="1:141" s="306" customFormat="1" ht="24" customHeight="1" x14ac:dyDescent="0.2">
      <c r="A2063" s="135"/>
      <c r="B2063" s="135"/>
      <c r="C2063" s="135"/>
      <c r="D2063" s="135"/>
      <c r="E2063" s="135"/>
      <c r="F2063" s="147"/>
      <c r="G2063" s="147"/>
      <c r="H2063" s="135"/>
    </row>
    <row r="2064" spans="1:141" s="306" customFormat="1" ht="24" customHeight="1" x14ac:dyDescent="0.2">
      <c r="A2064" s="135"/>
      <c r="B2064" s="135"/>
      <c r="C2064" s="135"/>
      <c r="D2064" s="135"/>
      <c r="E2064" s="135"/>
      <c r="F2064" s="147"/>
      <c r="G2064" s="147"/>
      <c r="H2064" s="135"/>
    </row>
    <row r="2067" spans="1:8" s="306" customFormat="1" ht="24" customHeight="1" x14ac:dyDescent="0.2">
      <c r="A2067" s="135"/>
      <c r="B2067" s="135"/>
      <c r="C2067" s="135"/>
      <c r="D2067" s="135"/>
      <c r="E2067" s="135"/>
      <c r="F2067" s="147"/>
      <c r="G2067" s="147"/>
      <c r="H2067" s="135"/>
    </row>
    <row r="2068" spans="1:8" s="306" customFormat="1" ht="24" customHeight="1" x14ac:dyDescent="0.2">
      <c r="A2068" s="135"/>
      <c r="B2068" s="135"/>
      <c r="C2068" s="135"/>
      <c r="D2068" s="135"/>
      <c r="E2068" s="135"/>
      <c r="F2068" s="147"/>
      <c r="G2068" s="147"/>
      <c r="H2068" s="135"/>
    </row>
    <row r="2069" spans="1:8" s="306" customFormat="1" ht="24" customHeight="1" x14ac:dyDescent="0.2">
      <c r="A2069" s="135"/>
      <c r="B2069" s="135"/>
      <c r="C2069" s="135"/>
      <c r="D2069" s="135"/>
      <c r="E2069" s="135"/>
      <c r="F2069" s="147"/>
      <c r="G2069" s="147"/>
      <c r="H2069" s="135"/>
    </row>
    <row r="2070" spans="1:8" s="306" customFormat="1" ht="24" customHeight="1" x14ac:dyDescent="0.2">
      <c r="A2070" s="135"/>
      <c r="B2070" s="135"/>
      <c r="C2070" s="135"/>
      <c r="D2070" s="135"/>
      <c r="E2070" s="135"/>
      <c r="F2070" s="147"/>
      <c r="G2070" s="147"/>
      <c r="H2070" s="135"/>
    </row>
    <row r="2071" spans="1:8" s="306" customFormat="1" ht="24" customHeight="1" x14ac:dyDescent="0.2">
      <c r="A2071" s="135"/>
      <c r="B2071" s="135"/>
      <c r="C2071" s="135"/>
      <c r="D2071" s="135"/>
      <c r="E2071" s="135"/>
      <c r="F2071" s="147"/>
      <c r="G2071" s="147"/>
      <c r="H2071" s="135"/>
    </row>
    <row r="2072" spans="1:8" s="306" customFormat="1" ht="24" customHeight="1" x14ac:dyDescent="0.2">
      <c r="A2072" s="135"/>
      <c r="B2072" s="135"/>
      <c r="C2072" s="135"/>
      <c r="D2072" s="135"/>
      <c r="E2072" s="135"/>
      <c r="F2072" s="147"/>
      <c r="G2072" s="147"/>
      <c r="H2072" s="135"/>
    </row>
    <row r="2073" spans="1:8" s="306" customFormat="1" ht="24" customHeight="1" x14ac:dyDescent="0.2">
      <c r="A2073" s="135"/>
      <c r="B2073" s="135"/>
      <c r="C2073" s="135"/>
      <c r="D2073" s="135"/>
      <c r="E2073" s="135"/>
      <c r="F2073" s="147"/>
      <c r="G2073" s="147"/>
      <c r="H2073" s="135"/>
    </row>
    <row r="2074" spans="1:8" s="306" customFormat="1" ht="24" customHeight="1" x14ac:dyDescent="0.2">
      <c r="A2074" s="135"/>
      <c r="B2074" s="135"/>
      <c r="C2074" s="135"/>
      <c r="D2074" s="135"/>
      <c r="E2074" s="135"/>
      <c r="F2074" s="147"/>
      <c r="G2074" s="147"/>
      <c r="H2074" s="135"/>
    </row>
    <row r="2077" spans="1:8" s="306" customFormat="1" ht="24" customHeight="1" x14ac:dyDescent="0.2">
      <c r="A2077" s="135"/>
      <c r="B2077" s="135"/>
      <c r="C2077" s="135"/>
      <c r="D2077" s="135"/>
      <c r="E2077" s="135"/>
      <c r="F2077" s="147"/>
      <c r="G2077" s="147"/>
      <c r="H2077" s="135"/>
    </row>
    <row r="2078" spans="1:8" s="306" customFormat="1" ht="24" customHeight="1" x14ac:dyDescent="0.2">
      <c r="A2078" s="135"/>
      <c r="B2078" s="135"/>
      <c r="C2078" s="135"/>
      <c r="D2078" s="135"/>
      <c r="E2078" s="135"/>
      <c r="F2078" s="147"/>
      <c r="G2078" s="147"/>
      <c r="H2078" s="135"/>
    </row>
    <row r="2079" spans="1:8" s="306" customFormat="1" ht="24" customHeight="1" x14ac:dyDescent="0.2">
      <c r="A2079" s="135"/>
      <c r="B2079" s="135"/>
      <c r="C2079" s="135"/>
      <c r="D2079" s="135"/>
      <c r="E2079" s="135"/>
      <c r="F2079" s="147"/>
      <c r="G2079" s="147"/>
      <c r="H2079" s="135"/>
    </row>
    <row r="2080" spans="1:8" s="306" customFormat="1" ht="24" customHeight="1" x14ac:dyDescent="0.2">
      <c r="A2080" s="135"/>
      <c r="B2080" s="135"/>
      <c r="C2080" s="135"/>
      <c r="D2080" s="135"/>
      <c r="E2080" s="135"/>
      <c r="F2080" s="147"/>
      <c r="G2080" s="147"/>
      <c r="H2080" s="135"/>
    </row>
    <row r="2081" spans="1:8" s="306" customFormat="1" ht="24" customHeight="1" x14ac:dyDescent="0.2">
      <c r="A2081" s="135"/>
      <c r="B2081" s="135"/>
      <c r="C2081" s="135"/>
      <c r="D2081" s="135"/>
      <c r="E2081" s="135"/>
      <c r="F2081" s="147"/>
      <c r="G2081" s="147"/>
      <c r="H2081" s="135"/>
    </row>
    <row r="2082" spans="1:8" s="306" customFormat="1" ht="24" customHeight="1" x14ac:dyDescent="0.2">
      <c r="A2082" s="135"/>
      <c r="B2082" s="135"/>
      <c r="C2082" s="135"/>
      <c r="D2082" s="135"/>
      <c r="E2082" s="135"/>
      <c r="F2082" s="147"/>
      <c r="G2082" s="147"/>
      <c r="H2082" s="135"/>
    </row>
    <row r="2083" spans="1:8" s="306" customFormat="1" ht="24" customHeight="1" x14ac:dyDescent="0.2">
      <c r="A2083" s="135"/>
      <c r="B2083" s="135"/>
      <c r="C2083" s="135"/>
      <c r="D2083" s="135"/>
      <c r="E2083" s="135"/>
      <c r="F2083" s="147"/>
      <c r="G2083" s="147"/>
      <c r="H2083" s="135"/>
    </row>
    <row r="2084" spans="1:8" s="306" customFormat="1" ht="24" customHeight="1" x14ac:dyDescent="0.2">
      <c r="A2084" s="135"/>
      <c r="B2084" s="135"/>
      <c r="C2084" s="135"/>
      <c r="D2084" s="135"/>
      <c r="E2084" s="135"/>
      <c r="F2084" s="147"/>
      <c r="G2084" s="147"/>
      <c r="H2084" s="135"/>
    </row>
    <row r="2085" spans="1:8" s="306" customFormat="1" ht="24" customHeight="1" x14ac:dyDescent="0.2">
      <c r="A2085" s="135"/>
      <c r="B2085" s="135"/>
      <c r="C2085" s="135"/>
      <c r="D2085" s="135"/>
      <c r="E2085" s="135"/>
      <c r="F2085" s="147"/>
      <c r="G2085" s="147"/>
      <c r="H2085" s="135"/>
    </row>
    <row r="2099" spans="1:141" s="145" customFormat="1" ht="24" customHeight="1" x14ac:dyDescent="0.2">
      <c r="A2099" s="135"/>
      <c r="B2099" s="135"/>
      <c r="C2099" s="135"/>
      <c r="D2099" s="135"/>
      <c r="E2099" s="135"/>
      <c r="F2099" s="147"/>
      <c r="G2099" s="147"/>
      <c r="H2099" s="135"/>
      <c r="I2099" s="306"/>
      <c r="J2099" s="306"/>
      <c r="K2099" s="306"/>
      <c r="L2099" s="306"/>
      <c r="M2099" s="306"/>
      <c r="N2099" s="306"/>
      <c r="O2099" s="306"/>
      <c r="P2099" s="306"/>
      <c r="Q2099" s="306"/>
      <c r="R2099" s="306"/>
      <c r="S2099" s="306"/>
      <c r="T2099" s="306"/>
      <c r="U2099" s="307"/>
      <c r="V2099" s="307"/>
      <c r="W2099" s="307"/>
      <c r="X2099" s="307"/>
      <c r="Y2099" s="307"/>
      <c r="Z2099" s="307"/>
      <c r="AA2099" s="307"/>
      <c r="AB2099" s="307"/>
      <c r="AC2099" s="307"/>
      <c r="AD2099" s="307"/>
      <c r="AE2099" s="307"/>
      <c r="AF2099" s="307"/>
      <c r="AG2099" s="307"/>
      <c r="AH2099" s="307"/>
      <c r="AI2099" s="307"/>
      <c r="AJ2099" s="307"/>
      <c r="AK2099" s="307"/>
      <c r="AL2099" s="307"/>
      <c r="AM2099" s="307"/>
      <c r="AN2099" s="307"/>
      <c r="AO2099" s="307"/>
      <c r="AP2099" s="307"/>
      <c r="AQ2099" s="307"/>
      <c r="AR2099" s="307"/>
      <c r="AS2099" s="307"/>
      <c r="AT2099" s="307"/>
      <c r="AU2099" s="307"/>
      <c r="AV2099" s="307"/>
      <c r="AW2099" s="307"/>
      <c r="AX2099" s="307"/>
      <c r="AY2099" s="307"/>
      <c r="AZ2099" s="307"/>
      <c r="BA2099" s="307"/>
      <c r="BB2099" s="307"/>
      <c r="BC2099" s="307"/>
      <c r="BD2099" s="307"/>
      <c r="BE2099" s="307"/>
      <c r="BF2099" s="307"/>
      <c r="BG2099" s="307"/>
      <c r="BH2099" s="307"/>
      <c r="BI2099" s="307"/>
      <c r="BJ2099" s="307"/>
      <c r="BK2099" s="307"/>
      <c r="BL2099" s="307"/>
      <c r="BM2099" s="307"/>
      <c r="BN2099" s="307"/>
      <c r="BO2099" s="307"/>
      <c r="BP2099" s="307"/>
      <c r="BQ2099" s="307"/>
      <c r="BR2099" s="307"/>
      <c r="BS2099" s="307"/>
      <c r="BT2099" s="307"/>
      <c r="BU2099" s="307"/>
      <c r="BV2099" s="307"/>
      <c r="BW2099" s="307"/>
      <c r="BX2099" s="307"/>
      <c r="BY2099" s="307"/>
      <c r="BZ2099" s="307"/>
      <c r="CA2099" s="307"/>
      <c r="CB2099" s="307"/>
      <c r="CC2099" s="307"/>
      <c r="CD2099" s="307"/>
      <c r="CE2099" s="307"/>
      <c r="CF2099" s="307"/>
      <c r="CG2099" s="307"/>
      <c r="CH2099" s="307"/>
      <c r="CI2099" s="307"/>
      <c r="CJ2099" s="307"/>
      <c r="CK2099" s="307"/>
      <c r="CL2099" s="307"/>
      <c r="CM2099" s="307"/>
      <c r="CN2099" s="307"/>
      <c r="CO2099" s="307"/>
      <c r="CP2099" s="307"/>
      <c r="CQ2099" s="307"/>
      <c r="CR2099" s="307"/>
      <c r="CS2099" s="307"/>
      <c r="CT2099" s="307"/>
      <c r="CU2099" s="307"/>
      <c r="CV2099" s="307"/>
      <c r="CW2099" s="307"/>
      <c r="CX2099" s="307"/>
      <c r="CY2099" s="307"/>
      <c r="CZ2099" s="307"/>
      <c r="DA2099" s="307"/>
      <c r="DB2099" s="307"/>
      <c r="DC2099" s="307"/>
      <c r="DD2099" s="307"/>
      <c r="DE2099" s="307"/>
      <c r="DF2099" s="307"/>
      <c r="DG2099" s="307"/>
      <c r="DH2099" s="307"/>
      <c r="DI2099" s="307"/>
      <c r="DJ2099" s="307"/>
      <c r="DK2099" s="307"/>
      <c r="DL2099" s="307"/>
      <c r="DM2099" s="307"/>
      <c r="DN2099" s="307"/>
      <c r="DO2099" s="307"/>
      <c r="DP2099" s="307"/>
      <c r="DQ2099" s="307"/>
      <c r="DR2099" s="307"/>
      <c r="DS2099" s="307"/>
      <c r="DT2099" s="307"/>
      <c r="DU2099" s="307"/>
      <c r="DV2099" s="307"/>
      <c r="DW2099" s="307"/>
      <c r="DX2099" s="307"/>
      <c r="DY2099" s="307"/>
      <c r="DZ2099" s="307"/>
      <c r="EA2099" s="307"/>
      <c r="EB2099" s="307"/>
      <c r="EC2099" s="307"/>
      <c r="ED2099" s="307"/>
      <c r="EE2099" s="307"/>
      <c r="EF2099" s="307"/>
      <c r="EG2099" s="307"/>
      <c r="EH2099" s="307"/>
      <c r="EI2099" s="307"/>
      <c r="EJ2099" s="307"/>
      <c r="EK2099" s="307"/>
    </row>
    <row r="2101" spans="1:141" s="306" customFormat="1" ht="24" customHeight="1" x14ac:dyDescent="0.2">
      <c r="A2101" s="135"/>
      <c r="B2101" s="135"/>
      <c r="C2101" s="135"/>
      <c r="D2101" s="135"/>
      <c r="E2101" s="135"/>
      <c r="F2101" s="147"/>
      <c r="G2101" s="147"/>
      <c r="H2101" s="135"/>
    </row>
    <row r="2102" spans="1:141" s="306" customFormat="1" ht="24" customHeight="1" x14ac:dyDescent="0.2">
      <c r="A2102" s="135"/>
      <c r="B2102" s="135"/>
      <c r="C2102" s="135"/>
      <c r="D2102" s="135"/>
      <c r="E2102" s="135"/>
      <c r="F2102" s="147"/>
      <c r="G2102" s="147"/>
      <c r="H2102" s="135"/>
    </row>
    <row r="2103" spans="1:141" s="306" customFormat="1" ht="24" customHeight="1" x14ac:dyDescent="0.2">
      <c r="A2103" s="135"/>
      <c r="B2103" s="135"/>
      <c r="C2103" s="135"/>
      <c r="D2103" s="135"/>
      <c r="E2103" s="135"/>
      <c r="F2103" s="147"/>
      <c r="G2103" s="147"/>
      <c r="H2103" s="135"/>
    </row>
    <row r="2104" spans="1:141" s="306" customFormat="1" ht="24" customHeight="1" x14ac:dyDescent="0.2">
      <c r="A2104" s="135"/>
      <c r="B2104" s="135"/>
      <c r="C2104" s="135"/>
      <c r="D2104" s="135"/>
      <c r="E2104" s="135"/>
      <c r="F2104" s="147"/>
      <c r="G2104" s="147"/>
      <c r="H2104" s="135"/>
    </row>
    <row r="2105" spans="1:141" s="306" customFormat="1" ht="24" customHeight="1" x14ac:dyDescent="0.2">
      <c r="A2105" s="135"/>
      <c r="B2105" s="135"/>
      <c r="C2105" s="135"/>
      <c r="D2105" s="135"/>
      <c r="E2105" s="135"/>
      <c r="F2105" s="147"/>
      <c r="G2105" s="147"/>
      <c r="H2105" s="135"/>
    </row>
    <row r="2106" spans="1:141" s="306" customFormat="1" ht="24" customHeight="1" x14ac:dyDescent="0.2">
      <c r="A2106" s="135"/>
      <c r="B2106" s="135"/>
      <c r="C2106" s="135"/>
      <c r="D2106" s="135"/>
      <c r="E2106" s="135"/>
      <c r="F2106" s="147"/>
      <c r="G2106" s="147"/>
      <c r="H2106" s="135"/>
    </row>
    <row r="2107" spans="1:141" s="306" customFormat="1" ht="24" customHeight="1" x14ac:dyDescent="0.2">
      <c r="A2107" s="135"/>
      <c r="B2107" s="135"/>
      <c r="C2107" s="135"/>
      <c r="D2107" s="135"/>
      <c r="E2107" s="135"/>
      <c r="F2107" s="147"/>
      <c r="G2107" s="147"/>
      <c r="H2107" s="135"/>
    </row>
    <row r="2108" spans="1:141" s="306" customFormat="1" ht="24" customHeight="1" x14ac:dyDescent="0.2">
      <c r="A2108" s="135"/>
      <c r="B2108" s="135"/>
      <c r="C2108" s="135"/>
      <c r="D2108" s="135"/>
      <c r="E2108" s="135"/>
      <c r="F2108" s="147"/>
      <c r="G2108" s="147"/>
      <c r="H2108" s="135"/>
    </row>
    <row r="2109" spans="1:141" s="306" customFormat="1" ht="24" customHeight="1" x14ac:dyDescent="0.2">
      <c r="A2109" s="135"/>
      <c r="B2109" s="135"/>
      <c r="C2109" s="135"/>
      <c r="D2109" s="135"/>
      <c r="E2109" s="135"/>
      <c r="F2109" s="147"/>
      <c r="G2109" s="147"/>
      <c r="H2109" s="135"/>
    </row>
    <row r="2110" spans="1:141" s="306" customFormat="1" ht="24" customHeight="1" x14ac:dyDescent="0.2">
      <c r="A2110" s="135"/>
      <c r="B2110" s="135"/>
      <c r="C2110" s="135"/>
      <c r="D2110" s="135"/>
      <c r="E2110" s="135"/>
      <c r="F2110" s="147"/>
      <c r="G2110" s="147"/>
      <c r="H2110" s="135"/>
    </row>
    <row r="2111" spans="1:141" s="306" customFormat="1" ht="24" customHeight="1" x14ac:dyDescent="0.2">
      <c r="A2111" s="135"/>
      <c r="B2111" s="135"/>
      <c r="C2111" s="135"/>
      <c r="D2111" s="135"/>
      <c r="E2111" s="135"/>
      <c r="F2111" s="147"/>
      <c r="G2111" s="147"/>
      <c r="H2111" s="135"/>
    </row>
    <row r="2112" spans="1:141" s="306" customFormat="1" ht="24" customHeight="1" x14ac:dyDescent="0.2">
      <c r="A2112" s="135"/>
      <c r="B2112" s="135"/>
      <c r="C2112" s="135"/>
      <c r="D2112" s="135"/>
      <c r="E2112" s="135"/>
      <c r="F2112" s="147"/>
      <c r="G2112" s="147"/>
      <c r="H2112" s="135"/>
    </row>
    <row r="2113" spans="1:8" s="306" customFormat="1" ht="24" customHeight="1" x14ac:dyDescent="0.2">
      <c r="A2113" s="135"/>
      <c r="B2113" s="135"/>
      <c r="C2113" s="135"/>
      <c r="D2113" s="135"/>
      <c r="E2113" s="135"/>
      <c r="F2113" s="147"/>
      <c r="G2113" s="147"/>
      <c r="H2113" s="135"/>
    </row>
    <row r="2114" spans="1:8" s="306" customFormat="1" ht="24" customHeight="1" x14ac:dyDescent="0.2">
      <c r="A2114" s="135"/>
      <c r="B2114" s="135"/>
      <c r="C2114" s="135"/>
      <c r="D2114" s="135"/>
      <c r="E2114" s="135"/>
      <c r="F2114" s="147"/>
      <c r="G2114" s="147"/>
      <c r="H2114" s="135"/>
    </row>
    <row r="2117" spans="1:8" s="306" customFormat="1" ht="24" customHeight="1" x14ac:dyDescent="0.2">
      <c r="A2117" s="135"/>
      <c r="B2117" s="135"/>
      <c r="C2117" s="135"/>
      <c r="D2117" s="135"/>
      <c r="E2117" s="135"/>
      <c r="F2117" s="147"/>
      <c r="G2117" s="147"/>
      <c r="H2117" s="135"/>
    </row>
    <row r="2118" spans="1:8" s="306" customFormat="1" ht="24" customHeight="1" x14ac:dyDescent="0.2">
      <c r="A2118" s="135"/>
      <c r="B2118" s="135"/>
      <c r="C2118" s="135"/>
      <c r="D2118" s="135"/>
      <c r="E2118" s="135"/>
      <c r="F2118" s="147"/>
      <c r="G2118" s="147"/>
      <c r="H2118" s="135"/>
    </row>
    <row r="2119" spans="1:8" s="306" customFormat="1" ht="24" customHeight="1" x14ac:dyDescent="0.2">
      <c r="A2119" s="135"/>
      <c r="B2119" s="135"/>
      <c r="C2119" s="135"/>
      <c r="D2119" s="135"/>
      <c r="E2119" s="135"/>
      <c r="F2119" s="147"/>
      <c r="G2119" s="147"/>
      <c r="H2119" s="135"/>
    </row>
    <row r="2120" spans="1:8" s="306" customFormat="1" ht="24" customHeight="1" x14ac:dyDescent="0.2">
      <c r="A2120" s="135"/>
      <c r="B2120" s="135"/>
      <c r="C2120" s="135"/>
      <c r="D2120" s="135"/>
      <c r="E2120" s="135"/>
      <c r="F2120" s="147"/>
      <c r="G2120" s="147"/>
      <c r="H2120" s="135"/>
    </row>
    <row r="2121" spans="1:8" s="306" customFormat="1" ht="24" customHeight="1" x14ac:dyDescent="0.2">
      <c r="A2121" s="135"/>
      <c r="B2121" s="135"/>
      <c r="C2121" s="135"/>
      <c r="D2121" s="135"/>
      <c r="E2121" s="135"/>
      <c r="F2121" s="147"/>
      <c r="G2121" s="147"/>
      <c r="H2121" s="135"/>
    </row>
    <row r="2122" spans="1:8" s="306" customFormat="1" ht="24" customHeight="1" x14ac:dyDescent="0.2">
      <c r="A2122" s="135"/>
      <c r="B2122" s="135"/>
      <c r="C2122" s="135"/>
      <c r="D2122" s="135"/>
      <c r="E2122" s="135"/>
      <c r="F2122" s="147"/>
      <c r="G2122" s="147"/>
      <c r="H2122" s="135"/>
    </row>
    <row r="2123" spans="1:8" s="306" customFormat="1" ht="24" customHeight="1" x14ac:dyDescent="0.2">
      <c r="A2123" s="135"/>
      <c r="B2123" s="135"/>
      <c r="C2123" s="135"/>
      <c r="D2123" s="135"/>
      <c r="E2123" s="135"/>
      <c r="F2123" s="147"/>
      <c r="G2123" s="147"/>
      <c r="H2123" s="135"/>
    </row>
    <row r="2124" spans="1:8" s="306" customFormat="1" ht="24" customHeight="1" x14ac:dyDescent="0.2">
      <c r="A2124" s="135"/>
      <c r="B2124" s="135"/>
      <c r="C2124" s="135"/>
      <c r="D2124" s="135"/>
      <c r="E2124" s="135"/>
      <c r="F2124" s="147"/>
      <c r="G2124" s="147"/>
      <c r="H2124" s="135"/>
    </row>
    <row r="2127" spans="1:8" s="306" customFormat="1" ht="24" customHeight="1" x14ac:dyDescent="0.2">
      <c r="A2127" s="135"/>
      <c r="B2127" s="135"/>
      <c r="C2127" s="135"/>
      <c r="D2127" s="135"/>
      <c r="E2127" s="135"/>
      <c r="F2127" s="147"/>
      <c r="G2127" s="147"/>
      <c r="H2127" s="135"/>
    </row>
    <row r="2128" spans="1:8" s="306" customFormat="1" ht="24" customHeight="1" x14ac:dyDescent="0.2">
      <c r="A2128" s="135"/>
      <c r="B2128" s="135"/>
      <c r="C2128" s="135"/>
      <c r="D2128" s="135"/>
      <c r="E2128" s="135"/>
      <c r="F2128" s="147"/>
      <c r="G2128" s="147"/>
      <c r="H2128" s="135"/>
    </row>
    <row r="2129" spans="1:8" s="306" customFormat="1" ht="24" customHeight="1" x14ac:dyDescent="0.2">
      <c r="A2129" s="135"/>
      <c r="B2129" s="135"/>
      <c r="C2129" s="135"/>
      <c r="D2129" s="135"/>
      <c r="E2129" s="135"/>
      <c r="F2129" s="147"/>
      <c r="G2129" s="147"/>
      <c r="H2129" s="135"/>
    </row>
    <row r="2130" spans="1:8" s="306" customFormat="1" ht="24" customHeight="1" x14ac:dyDescent="0.2">
      <c r="A2130" s="135"/>
      <c r="B2130" s="135"/>
      <c r="C2130" s="135"/>
      <c r="D2130" s="135"/>
      <c r="E2130" s="135"/>
      <c r="F2130" s="147"/>
      <c r="G2130" s="147"/>
      <c r="H2130" s="135"/>
    </row>
    <row r="2131" spans="1:8" s="306" customFormat="1" ht="24" customHeight="1" x14ac:dyDescent="0.2">
      <c r="A2131" s="135"/>
      <c r="B2131" s="135"/>
      <c r="C2131" s="135"/>
      <c r="D2131" s="135"/>
      <c r="E2131" s="135"/>
      <c r="F2131" s="147"/>
      <c r="G2131" s="147"/>
      <c r="H2131" s="135"/>
    </row>
    <row r="2132" spans="1:8" s="306" customFormat="1" ht="24" customHeight="1" x14ac:dyDescent="0.2">
      <c r="A2132" s="135"/>
      <c r="B2132" s="135"/>
      <c r="C2132" s="135"/>
      <c r="D2132" s="135"/>
      <c r="E2132" s="135"/>
      <c r="F2132" s="147"/>
      <c r="G2132" s="147"/>
      <c r="H2132" s="135"/>
    </row>
    <row r="2133" spans="1:8" s="306" customFormat="1" ht="24" customHeight="1" x14ac:dyDescent="0.2">
      <c r="A2133" s="135"/>
      <c r="B2133" s="135"/>
      <c r="C2133" s="135"/>
      <c r="D2133" s="135"/>
      <c r="E2133" s="135"/>
      <c r="F2133" s="147"/>
      <c r="G2133" s="147"/>
      <c r="H2133" s="135"/>
    </row>
    <row r="2134" spans="1:8" s="306" customFormat="1" ht="24" customHeight="1" x14ac:dyDescent="0.2">
      <c r="A2134" s="135"/>
      <c r="B2134" s="135"/>
      <c r="C2134" s="135"/>
      <c r="D2134" s="135"/>
      <c r="E2134" s="135"/>
      <c r="F2134" s="147"/>
      <c r="G2134" s="147"/>
      <c r="H2134" s="135"/>
    </row>
    <row r="2135" spans="1:8" s="306" customFormat="1" ht="24" customHeight="1" x14ac:dyDescent="0.2">
      <c r="A2135" s="135"/>
      <c r="B2135" s="135"/>
      <c r="C2135" s="135"/>
      <c r="D2135" s="135"/>
      <c r="E2135" s="135"/>
      <c r="F2135" s="147"/>
      <c r="G2135" s="147"/>
      <c r="H2135" s="135"/>
    </row>
    <row r="2149" spans="1:141" s="145" customFormat="1" ht="24" customHeight="1" x14ac:dyDescent="0.2">
      <c r="A2149" s="135"/>
      <c r="B2149" s="135"/>
      <c r="C2149" s="135"/>
      <c r="D2149" s="135"/>
      <c r="E2149" s="135"/>
      <c r="F2149" s="147"/>
      <c r="G2149" s="147"/>
      <c r="H2149" s="135"/>
      <c r="I2149" s="306"/>
      <c r="J2149" s="306"/>
      <c r="K2149" s="306"/>
      <c r="L2149" s="306"/>
      <c r="M2149" s="306"/>
      <c r="N2149" s="306"/>
      <c r="O2149" s="306"/>
      <c r="P2149" s="306"/>
      <c r="Q2149" s="306"/>
      <c r="R2149" s="306"/>
      <c r="S2149" s="306"/>
      <c r="T2149" s="306"/>
      <c r="U2149" s="307"/>
      <c r="V2149" s="307"/>
      <c r="W2149" s="307"/>
      <c r="X2149" s="307"/>
      <c r="Y2149" s="307"/>
      <c r="Z2149" s="307"/>
      <c r="AA2149" s="307"/>
      <c r="AB2149" s="307"/>
      <c r="AC2149" s="307"/>
      <c r="AD2149" s="307"/>
      <c r="AE2149" s="307"/>
      <c r="AF2149" s="307"/>
      <c r="AG2149" s="307"/>
      <c r="AH2149" s="307"/>
      <c r="AI2149" s="307"/>
      <c r="AJ2149" s="307"/>
      <c r="AK2149" s="307"/>
      <c r="AL2149" s="307"/>
      <c r="AM2149" s="307"/>
      <c r="AN2149" s="307"/>
      <c r="AO2149" s="307"/>
      <c r="AP2149" s="307"/>
      <c r="AQ2149" s="307"/>
      <c r="AR2149" s="307"/>
      <c r="AS2149" s="307"/>
      <c r="AT2149" s="307"/>
      <c r="AU2149" s="307"/>
      <c r="AV2149" s="307"/>
      <c r="AW2149" s="307"/>
      <c r="AX2149" s="307"/>
      <c r="AY2149" s="307"/>
      <c r="AZ2149" s="307"/>
      <c r="BA2149" s="307"/>
      <c r="BB2149" s="307"/>
      <c r="BC2149" s="307"/>
      <c r="BD2149" s="307"/>
      <c r="BE2149" s="307"/>
      <c r="BF2149" s="307"/>
      <c r="BG2149" s="307"/>
      <c r="BH2149" s="307"/>
      <c r="BI2149" s="307"/>
      <c r="BJ2149" s="307"/>
      <c r="BK2149" s="307"/>
      <c r="BL2149" s="307"/>
      <c r="BM2149" s="307"/>
      <c r="BN2149" s="307"/>
      <c r="BO2149" s="307"/>
      <c r="BP2149" s="307"/>
      <c r="BQ2149" s="307"/>
      <c r="BR2149" s="307"/>
      <c r="BS2149" s="307"/>
      <c r="BT2149" s="307"/>
      <c r="BU2149" s="307"/>
      <c r="BV2149" s="307"/>
      <c r="BW2149" s="307"/>
      <c r="BX2149" s="307"/>
      <c r="BY2149" s="307"/>
      <c r="BZ2149" s="307"/>
      <c r="CA2149" s="307"/>
      <c r="CB2149" s="307"/>
      <c r="CC2149" s="307"/>
      <c r="CD2149" s="307"/>
      <c r="CE2149" s="307"/>
      <c r="CF2149" s="307"/>
      <c r="CG2149" s="307"/>
      <c r="CH2149" s="307"/>
      <c r="CI2149" s="307"/>
      <c r="CJ2149" s="307"/>
      <c r="CK2149" s="307"/>
      <c r="CL2149" s="307"/>
      <c r="CM2149" s="307"/>
      <c r="CN2149" s="307"/>
      <c r="CO2149" s="307"/>
      <c r="CP2149" s="307"/>
      <c r="CQ2149" s="307"/>
      <c r="CR2149" s="307"/>
      <c r="CS2149" s="307"/>
      <c r="CT2149" s="307"/>
      <c r="CU2149" s="307"/>
      <c r="CV2149" s="307"/>
      <c r="CW2149" s="307"/>
      <c r="CX2149" s="307"/>
      <c r="CY2149" s="307"/>
      <c r="CZ2149" s="307"/>
      <c r="DA2149" s="307"/>
      <c r="DB2149" s="307"/>
      <c r="DC2149" s="307"/>
      <c r="DD2149" s="307"/>
      <c r="DE2149" s="307"/>
      <c r="DF2149" s="307"/>
      <c r="DG2149" s="307"/>
      <c r="DH2149" s="307"/>
      <c r="DI2149" s="307"/>
      <c r="DJ2149" s="307"/>
      <c r="DK2149" s="307"/>
      <c r="DL2149" s="307"/>
      <c r="DM2149" s="307"/>
      <c r="DN2149" s="307"/>
      <c r="DO2149" s="307"/>
      <c r="DP2149" s="307"/>
      <c r="DQ2149" s="307"/>
      <c r="DR2149" s="307"/>
      <c r="DS2149" s="307"/>
      <c r="DT2149" s="307"/>
      <c r="DU2149" s="307"/>
      <c r="DV2149" s="307"/>
      <c r="DW2149" s="307"/>
      <c r="DX2149" s="307"/>
      <c r="DY2149" s="307"/>
      <c r="DZ2149" s="307"/>
      <c r="EA2149" s="307"/>
      <c r="EB2149" s="307"/>
      <c r="EC2149" s="307"/>
      <c r="ED2149" s="307"/>
      <c r="EE2149" s="307"/>
      <c r="EF2149" s="307"/>
      <c r="EG2149" s="307"/>
      <c r="EH2149" s="307"/>
      <c r="EI2149" s="307"/>
      <c r="EJ2149" s="307"/>
      <c r="EK2149" s="307"/>
    </row>
    <row r="2151" spans="1:141" s="306" customFormat="1" ht="24" customHeight="1" x14ac:dyDescent="0.2">
      <c r="A2151" s="135"/>
      <c r="B2151" s="135"/>
      <c r="C2151" s="135"/>
      <c r="D2151" s="135"/>
      <c r="E2151" s="135"/>
      <c r="F2151" s="147"/>
      <c r="G2151" s="147"/>
      <c r="H2151" s="135"/>
    </row>
    <row r="2152" spans="1:141" s="306" customFormat="1" ht="24" customHeight="1" x14ac:dyDescent="0.2">
      <c r="A2152" s="135"/>
      <c r="B2152" s="135"/>
      <c r="C2152" s="135"/>
      <c r="D2152" s="135"/>
      <c r="E2152" s="135"/>
      <c r="F2152" s="147"/>
      <c r="G2152" s="147"/>
      <c r="H2152" s="135"/>
    </row>
    <row r="2153" spans="1:141" s="306" customFormat="1" ht="24" customHeight="1" x14ac:dyDescent="0.2">
      <c r="A2153" s="135"/>
      <c r="B2153" s="135"/>
      <c r="C2153" s="135"/>
      <c r="D2153" s="135"/>
      <c r="E2153" s="135"/>
      <c r="F2153" s="147"/>
      <c r="G2153" s="147"/>
      <c r="H2153" s="135"/>
    </row>
    <row r="2154" spans="1:141" s="306" customFormat="1" ht="24" customHeight="1" x14ac:dyDescent="0.2">
      <c r="A2154" s="135"/>
      <c r="B2154" s="135"/>
      <c r="C2154" s="135"/>
      <c r="D2154" s="135"/>
      <c r="E2154" s="135"/>
      <c r="F2154" s="147"/>
      <c r="G2154" s="147"/>
      <c r="H2154" s="135"/>
    </row>
    <row r="2155" spans="1:141" s="306" customFormat="1" ht="24" customHeight="1" x14ac:dyDescent="0.2">
      <c r="A2155" s="135"/>
      <c r="B2155" s="135"/>
      <c r="C2155" s="135"/>
      <c r="D2155" s="135"/>
      <c r="E2155" s="135"/>
      <c r="F2155" s="147"/>
      <c r="G2155" s="147"/>
      <c r="H2155" s="135"/>
    </row>
    <row r="2156" spans="1:141" s="306" customFormat="1" ht="24" customHeight="1" x14ac:dyDescent="0.2">
      <c r="A2156" s="135"/>
      <c r="B2156" s="135"/>
      <c r="C2156" s="135"/>
      <c r="D2156" s="135"/>
      <c r="E2156" s="135"/>
      <c r="F2156" s="147"/>
      <c r="G2156" s="147"/>
      <c r="H2156" s="135"/>
    </row>
    <row r="2157" spans="1:141" s="306" customFormat="1" ht="24" customHeight="1" x14ac:dyDescent="0.2">
      <c r="A2157" s="135"/>
      <c r="B2157" s="135"/>
      <c r="C2157" s="135"/>
      <c r="D2157" s="135"/>
      <c r="E2157" s="135"/>
      <c r="F2157" s="147"/>
      <c r="G2157" s="147"/>
      <c r="H2157" s="135"/>
    </row>
    <row r="2158" spans="1:141" s="306" customFormat="1" ht="24" customHeight="1" x14ac:dyDescent="0.2">
      <c r="A2158" s="135"/>
      <c r="B2158" s="135"/>
      <c r="C2158" s="135"/>
      <c r="D2158" s="135"/>
      <c r="E2158" s="135"/>
      <c r="F2158" s="147"/>
      <c r="G2158" s="147"/>
      <c r="H2158" s="135"/>
    </row>
    <row r="2159" spans="1:141" s="306" customFormat="1" ht="24" customHeight="1" x14ac:dyDescent="0.2">
      <c r="A2159" s="135"/>
      <c r="B2159" s="135"/>
      <c r="C2159" s="135"/>
      <c r="D2159" s="135"/>
      <c r="E2159" s="135"/>
      <c r="F2159" s="147"/>
      <c r="G2159" s="147"/>
      <c r="H2159" s="135"/>
    </row>
    <row r="2160" spans="1:141" s="306" customFormat="1" ht="24" customHeight="1" x14ac:dyDescent="0.2">
      <c r="A2160" s="135"/>
      <c r="B2160" s="135"/>
      <c r="C2160" s="135"/>
      <c r="D2160" s="135"/>
      <c r="E2160" s="135"/>
      <c r="F2160" s="147"/>
      <c r="G2160" s="147"/>
      <c r="H2160" s="135"/>
    </row>
    <row r="2161" spans="1:8" s="306" customFormat="1" ht="24" customHeight="1" x14ac:dyDescent="0.2">
      <c r="A2161" s="135"/>
      <c r="B2161" s="135"/>
      <c r="C2161" s="135"/>
      <c r="D2161" s="135"/>
      <c r="E2161" s="135"/>
      <c r="F2161" s="147"/>
      <c r="G2161" s="147"/>
      <c r="H2161" s="135"/>
    </row>
    <row r="2162" spans="1:8" s="306" customFormat="1" ht="24" customHeight="1" x14ac:dyDescent="0.2">
      <c r="A2162" s="135"/>
      <c r="B2162" s="135"/>
      <c r="C2162" s="135"/>
      <c r="D2162" s="135"/>
      <c r="E2162" s="135"/>
      <c r="F2162" s="147"/>
      <c r="G2162" s="147"/>
      <c r="H2162" s="135"/>
    </row>
    <row r="2163" spans="1:8" s="306" customFormat="1" ht="24" customHeight="1" x14ac:dyDescent="0.2">
      <c r="A2163" s="135"/>
      <c r="B2163" s="135"/>
      <c r="C2163" s="135"/>
      <c r="D2163" s="135"/>
      <c r="E2163" s="135"/>
      <c r="F2163" s="147"/>
      <c r="G2163" s="147"/>
      <c r="H2163" s="135"/>
    </row>
    <row r="2164" spans="1:8" s="306" customFormat="1" ht="24" customHeight="1" x14ac:dyDescent="0.2">
      <c r="A2164" s="135"/>
      <c r="B2164" s="135"/>
      <c r="C2164" s="135"/>
      <c r="D2164" s="135"/>
      <c r="E2164" s="135"/>
      <c r="F2164" s="147"/>
      <c r="G2164" s="147"/>
      <c r="H2164" s="135"/>
    </row>
    <row r="2167" spans="1:8" s="306" customFormat="1" ht="24" customHeight="1" x14ac:dyDescent="0.2">
      <c r="A2167" s="135"/>
      <c r="B2167" s="135"/>
      <c r="C2167" s="135"/>
      <c r="D2167" s="135"/>
      <c r="E2167" s="135"/>
      <c r="F2167" s="147"/>
      <c r="G2167" s="147"/>
      <c r="H2167" s="135"/>
    </row>
    <row r="2168" spans="1:8" s="306" customFormat="1" ht="24" customHeight="1" x14ac:dyDescent="0.2">
      <c r="A2168" s="135"/>
      <c r="B2168" s="135"/>
      <c r="C2168" s="135"/>
      <c r="D2168" s="135"/>
      <c r="E2168" s="135"/>
      <c r="F2168" s="147"/>
      <c r="G2168" s="147"/>
      <c r="H2168" s="135"/>
    </row>
    <row r="2169" spans="1:8" s="306" customFormat="1" ht="24" customHeight="1" x14ac:dyDescent="0.2">
      <c r="A2169" s="135"/>
      <c r="B2169" s="135"/>
      <c r="C2169" s="135"/>
      <c r="D2169" s="135"/>
      <c r="E2169" s="135"/>
      <c r="F2169" s="147"/>
      <c r="G2169" s="147"/>
      <c r="H2169" s="135"/>
    </row>
    <row r="2170" spans="1:8" s="306" customFormat="1" ht="24" customHeight="1" x14ac:dyDescent="0.2">
      <c r="A2170" s="135"/>
      <c r="B2170" s="135"/>
      <c r="C2170" s="135"/>
      <c r="D2170" s="135"/>
      <c r="E2170" s="135"/>
      <c r="F2170" s="147"/>
      <c r="G2170" s="147"/>
      <c r="H2170" s="135"/>
    </row>
    <row r="2171" spans="1:8" s="306" customFormat="1" ht="24" customHeight="1" x14ac:dyDescent="0.2">
      <c r="A2171" s="135"/>
      <c r="B2171" s="135"/>
      <c r="C2171" s="135"/>
      <c r="D2171" s="135"/>
      <c r="E2171" s="135"/>
      <c r="F2171" s="147"/>
      <c r="G2171" s="147"/>
      <c r="H2171" s="135"/>
    </row>
    <row r="2172" spans="1:8" s="306" customFormat="1" ht="24" customHeight="1" x14ac:dyDescent="0.2">
      <c r="A2172" s="135"/>
      <c r="B2172" s="135"/>
      <c r="C2172" s="135"/>
      <c r="D2172" s="135"/>
      <c r="E2172" s="135"/>
      <c r="F2172" s="147"/>
      <c r="G2172" s="147"/>
      <c r="H2172" s="135"/>
    </row>
    <row r="2173" spans="1:8" s="306" customFormat="1" ht="24" customHeight="1" x14ac:dyDescent="0.2">
      <c r="A2173" s="135"/>
      <c r="B2173" s="135"/>
      <c r="C2173" s="135"/>
      <c r="D2173" s="135"/>
      <c r="E2173" s="135"/>
      <c r="F2173" s="147"/>
      <c r="G2173" s="147"/>
      <c r="H2173" s="135"/>
    </row>
    <row r="2174" spans="1:8" s="306" customFormat="1" ht="24" customHeight="1" x14ac:dyDescent="0.2">
      <c r="A2174" s="135"/>
      <c r="B2174" s="135"/>
      <c r="C2174" s="135"/>
      <c r="D2174" s="135"/>
      <c r="E2174" s="135"/>
      <c r="F2174" s="147"/>
      <c r="G2174" s="147"/>
      <c r="H2174" s="135"/>
    </row>
    <row r="2177" spans="1:8" s="306" customFormat="1" ht="24" customHeight="1" x14ac:dyDescent="0.2">
      <c r="A2177" s="135"/>
      <c r="B2177" s="135"/>
      <c r="C2177" s="135"/>
      <c r="D2177" s="135"/>
      <c r="E2177" s="135"/>
      <c r="F2177" s="147"/>
      <c r="G2177" s="147"/>
      <c r="H2177" s="135"/>
    </row>
    <row r="2178" spans="1:8" s="306" customFormat="1" ht="24" customHeight="1" x14ac:dyDescent="0.2">
      <c r="A2178" s="135"/>
      <c r="B2178" s="135"/>
      <c r="C2178" s="135"/>
      <c r="D2178" s="135"/>
      <c r="E2178" s="135"/>
      <c r="F2178" s="147"/>
      <c r="G2178" s="147"/>
      <c r="H2178" s="135"/>
    </row>
    <row r="2179" spans="1:8" s="306" customFormat="1" ht="24" customHeight="1" x14ac:dyDescent="0.2">
      <c r="A2179" s="135"/>
      <c r="B2179" s="135"/>
      <c r="C2179" s="135"/>
      <c r="D2179" s="135"/>
      <c r="E2179" s="135"/>
      <c r="F2179" s="147"/>
      <c r="G2179" s="147"/>
      <c r="H2179" s="135"/>
    </row>
    <row r="2180" spans="1:8" s="306" customFormat="1" ht="24" customHeight="1" x14ac:dyDescent="0.2">
      <c r="A2180" s="135"/>
      <c r="B2180" s="135"/>
      <c r="C2180" s="135"/>
      <c r="D2180" s="135"/>
      <c r="E2180" s="135"/>
      <c r="F2180" s="147"/>
      <c r="G2180" s="147"/>
      <c r="H2180" s="135"/>
    </row>
    <row r="2181" spans="1:8" s="306" customFormat="1" ht="24" customHeight="1" x14ac:dyDescent="0.2">
      <c r="A2181" s="135"/>
      <c r="B2181" s="135"/>
      <c r="C2181" s="135"/>
      <c r="D2181" s="135"/>
      <c r="E2181" s="135"/>
      <c r="F2181" s="147"/>
      <c r="G2181" s="147"/>
      <c r="H2181" s="135"/>
    </row>
    <row r="2182" spans="1:8" s="306" customFormat="1" ht="24" customHeight="1" x14ac:dyDescent="0.2">
      <c r="A2182" s="135"/>
      <c r="B2182" s="135"/>
      <c r="C2182" s="135"/>
      <c r="D2182" s="135"/>
      <c r="E2182" s="135"/>
      <c r="F2182" s="147"/>
      <c r="G2182" s="147"/>
      <c r="H2182" s="135"/>
    </row>
    <row r="2183" spans="1:8" s="306" customFormat="1" ht="24" customHeight="1" x14ac:dyDescent="0.2">
      <c r="A2183" s="135"/>
      <c r="B2183" s="135"/>
      <c r="C2183" s="135"/>
      <c r="D2183" s="135"/>
      <c r="E2183" s="135"/>
      <c r="F2183" s="147"/>
      <c r="G2183" s="147"/>
      <c r="H2183" s="135"/>
    </row>
    <row r="2184" spans="1:8" s="306" customFormat="1" ht="24" customHeight="1" x14ac:dyDescent="0.2">
      <c r="A2184" s="135"/>
      <c r="B2184" s="135"/>
      <c r="C2184" s="135"/>
      <c r="D2184" s="135"/>
      <c r="E2184" s="135"/>
      <c r="F2184" s="147"/>
      <c r="G2184" s="147"/>
      <c r="H2184" s="135"/>
    </row>
    <row r="2185" spans="1:8" s="306" customFormat="1" ht="24" customHeight="1" x14ac:dyDescent="0.2">
      <c r="A2185" s="135"/>
      <c r="B2185" s="135"/>
      <c r="C2185" s="135"/>
      <c r="D2185" s="135"/>
      <c r="E2185" s="135"/>
      <c r="F2185" s="147"/>
      <c r="G2185" s="147"/>
      <c r="H2185" s="135"/>
    </row>
    <row r="2199" spans="1:141" s="145" customFormat="1" ht="24" customHeight="1" x14ac:dyDescent="0.2">
      <c r="A2199" s="135"/>
      <c r="B2199" s="135"/>
      <c r="C2199" s="135"/>
      <c r="D2199" s="135"/>
      <c r="E2199" s="135"/>
      <c r="F2199" s="147"/>
      <c r="G2199" s="147"/>
      <c r="H2199" s="135"/>
      <c r="I2199" s="306"/>
      <c r="J2199" s="306"/>
      <c r="K2199" s="306"/>
      <c r="L2199" s="306"/>
      <c r="M2199" s="306"/>
      <c r="N2199" s="306"/>
      <c r="O2199" s="306"/>
      <c r="P2199" s="306"/>
      <c r="Q2199" s="306"/>
      <c r="R2199" s="306"/>
      <c r="S2199" s="306"/>
      <c r="T2199" s="306"/>
      <c r="U2199" s="307"/>
      <c r="V2199" s="307"/>
      <c r="W2199" s="307"/>
      <c r="X2199" s="307"/>
      <c r="Y2199" s="307"/>
      <c r="Z2199" s="307"/>
      <c r="AA2199" s="307"/>
      <c r="AB2199" s="307"/>
      <c r="AC2199" s="307"/>
      <c r="AD2199" s="307"/>
      <c r="AE2199" s="307"/>
      <c r="AF2199" s="307"/>
      <c r="AG2199" s="307"/>
      <c r="AH2199" s="307"/>
      <c r="AI2199" s="307"/>
      <c r="AJ2199" s="307"/>
      <c r="AK2199" s="307"/>
      <c r="AL2199" s="307"/>
      <c r="AM2199" s="307"/>
      <c r="AN2199" s="307"/>
      <c r="AO2199" s="307"/>
      <c r="AP2199" s="307"/>
      <c r="AQ2199" s="307"/>
      <c r="AR2199" s="307"/>
      <c r="AS2199" s="307"/>
      <c r="AT2199" s="307"/>
      <c r="AU2199" s="307"/>
      <c r="AV2199" s="307"/>
      <c r="AW2199" s="307"/>
      <c r="AX2199" s="307"/>
      <c r="AY2199" s="307"/>
      <c r="AZ2199" s="307"/>
      <c r="BA2199" s="307"/>
      <c r="BB2199" s="307"/>
      <c r="BC2199" s="307"/>
      <c r="BD2199" s="307"/>
      <c r="BE2199" s="307"/>
      <c r="BF2199" s="307"/>
      <c r="BG2199" s="307"/>
      <c r="BH2199" s="307"/>
      <c r="BI2199" s="307"/>
      <c r="BJ2199" s="307"/>
      <c r="BK2199" s="307"/>
      <c r="BL2199" s="307"/>
      <c r="BM2199" s="307"/>
      <c r="BN2199" s="307"/>
      <c r="BO2199" s="307"/>
      <c r="BP2199" s="307"/>
      <c r="BQ2199" s="307"/>
      <c r="BR2199" s="307"/>
      <c r="BS2199" s="307"/>
      <c r="BT2199" s="307"/>
      <c r="BU2199" s="307"/>
      <c r="BV2199" s="307"/>
      <c r="BW2199" s="307"/>
      <c r="BX2199" s="307"/>
      <c r="BY2199" s="307"/>
      <c r="BZ2199" s="307"/>
      <c r="CA2199" s="307"/>
      <c r="CB2199" s="307"/>
      <c r="CC2199" s="307"/>
      <c r="CD2199" s="307"/>
      <c r="CE2199" s="307"/>
      <c r="CF2199" s="307"/>
      <c r="CG2199" s="307"/>
      <c r="CH2199" s="307"/>
      <c r="CI2199" s="307"/>
      <c r="CJ2199" s="307"/>
      <c r="CK2199" s="307"/>
      <c r="CL2199" s="307"/>
      <c r="CM2199" s="307"/>
      <c r="CN2199" s="307"/>
      <c r="CO2199" s="307"/>
      <c r="CP2199" s="307"/>
      <c r="CQ2199" s="307"/>
      <c r="CR2199" s="307"/>
      <c r="CS2199" s="307"/>
      <c r="CT2199" s="307"/>
      <c r="CU2199" s="307"/>
      <c r="CV2199" s="307"/>
      <c r="CW2199" s="307"/>
      <c r="CX2199" s="307"/>
      <c r="CY2199" s="307"/>
      <c r="CZ2199" s="307"/>
      <c r="DA2199" s="307"/>
      <c r="DB2199" s="307"/>
      <c r="DC2199" s="307"/>
      <c r="DD2199" s="307"/>
      <c r="DE2199" s="307"/>
      <c r="DF2199" s="307"/>
      <c r="DG2199" s="307"/>
      <c r="DH2199" s="307"/>
      <c r="DI2199" s="307"/>
      <c r="DJ2199" s="307"/>
      <c r="DK2199" s="307"/>
      <c r="DL2199" s="307"/>
      <c r="DM2199" s="307"/>
      <c r="DN2199" s="307"/>
      <c r="DO2199" s="307"/>
      <c r="DP2199" s="307"/>
      <c r="DQ2199" s="307"/>
      <c r="DR2199" s="307"/>
      <c r="DS2199" s="307"/>
      <c r="DT2199" s="307"/>
      <c r="DU2199" s="307"/>
      <c r="DV2199" s="307"/>
      <c r="DW2199" s="307"/>
      <c r="DX2199" s="307"/>
      <c r="DY2199" s="307"/>
      <c r="DZ2199" s="307"/>
      <c r="EA2199" s="307"/>
      <c r="EB2199" s="307"/>
      <c r="EC2199" s="307"/>
      <c r="ED2199" s="307"/>
      <c r="EE2199" s="307"/>
      <c r="EF2199" s="307"/>
      <c r="EG2199" s="307"/>
      <c r="EH2199" s="307"/>
      <c r="EI2199" s="307"/>
      <c r="EJ2199" s="307"/>
      <c r="EK2199" s="307"/>
    </row>
    <row r="2201" spans="1:141" s="306" customFormat="1" ht="24" customHeight="1" x14ac:dyDescent="0.2">
      <c r="A2201" s="135"/>
      <c r="B2201" s="135"/>
      <c r="C2201" s="135"/>
      <c r="D2201" s="135"/>
      <c r="E2201" s="135"/>
      <c r="F2201" s="147"/>
      <c r="G2201" s="147"/>
      <c r="H2201" s="135"/>
    </row>
    <row r="2202" spans="1:141" s="306" customFormat="1" ht="24" customHeight="1" x14ac:dyDescent="0.2">
      <c r="A2202" s="135"/>
      <c r="B2202" s="135"/>
      <c r="C2202" s="135"/>
      <c r="D2202" s="135"/>
      <c r="E2202" s="135"/>
      <c r="F2202" s="147"/>
      <c r="G2202" s="147"/>
      <c r="H2202" s="135"/>
    </row>
    <row r="2203" spans="1:141" s="306" customFormat="1" ht="24" customHeight="1" x14ac:dyDescent="0.2">
      <c r="A2203" s="135"/>
      <c r="B2203" s="135"/>
      <c r="C2203" s="135"/>
      <c r="D2203" s="135"/>
      <c r="E2203" s="135"/>
      <c r="F2203" s="147"/>
      <c r="G2203" s="147"/>
      <c r="H2203" s="135"/>
    </row>
    <row r="2204" spans="1:141" s="306" customFormat="1" ht="24" customHeight="1" x14ac:dyDescent="0.2">
      <c r="A2204" s="135"/>
      <c r="B2204" s="135"/>
      <c r="C2204" s="135"/>
      <c r="D2204" s="135"/>
      <c r="E2204" s="135"/>
      <c r="F2204" s="147"/>
      <c r="G2204" s="147"/>
      <c r="H2204" s="135"/>
    </row>
    <row r="2205" spans="1:141" s="306" customFormat="1" ht="24" customHeight="1" x14ac:dyDescent="0.2">
      <c r="A2205" s="135"/>
      <c r="B2205" s="135"/>
      <c r="C2205" s="135"/>
      <c r="D2205" s="135"/>
      <c r="E2205" s="135"/>
      <c r="F2205" s="147"/>
      <c r="G2205" s="147"/>
      <c r="H2205" s="135"/>
    </row>
    <row r="2206" spans="1:141" s="306" customFormat="1" ht="24" customHeight="1" x14ac:dyDescent="0.2">
      <c r="A2206" s="135"/>
      <c r="B2206" s="135"/>
      <c r="C2206" s="135"/>
      <c r="D2206" s="135"/>
      <c r="E2206" s="135"/>
      <c r="F2206" s="147"/>
      <c r="G2206" s="147"/>
      <c r="H2206" s="135"/>
    </row>
    <row r="2207" spans="1:141" s="306" customFormat="1" ht="24" customHeight="1" x14ac:dyDescent="0.2">
      <c r="A2207" s="135"/>
      <c r="B2207" s="135"/>
      <c r="C2207" s="135"/>
      <c r="D2207" s="135"/>
      <c r="E2207" s="135"/>
      <c r="F2207" s="147"/>
      <c r="G2207" s="147"/>
      <c r="H2207" s="135"/>
    </row>
    <row r="2208" spans="1:141" s="306" customFormat="1" ht="24" customHeight="1" x14ac:dyDescent="0.2">
      <c r="A2208" s="135"/>
      <c r="B2208" s="135"/>
      <c r="C2208" s="135"/>
      <c r="D2208" s="135"/>
      <c r="E2208" s="135"/>
      <c r="F2208" s="147"/>
      <c r="G2208" s="147"/>
      <c r="H2208" s="135"/>
    </row>
    <row r="2209" spans="1:8" s="306" customFormat="1" ht="24" customHeight="1" x14ac:dyDescent="0.2">
      <c r="A2209" s="135"/>
      <c r="B2209" s="135"/>
      <c r="C2209" s="135"/>
      <c r="D2209" s="135"/>
      <c r="E2209" s="135"/>
      <c r="F2209" s="147"/>
      <c r="G2209" s="147"/>
      <c r="H2209" s="135"/>
    </row>
    <row r="2210" spans="1:8" s="306" customFormat="1" ht="24" customHeight="1" x14ac:dyDescent="0.2">
      <c r="A2210" s="135"/>
      <c r="B2210" s="135"/>
      <c r="C2210" s="135"/>
      <c r="D2210" s="135"/>
      <c r="E2210" s="135"/>
      <c r="F2210" s="147"/>
      <c r="G2210" s="147"/>
      <c r="H2210" s="135"/>
    </row>
    <row r="2211" spans="1:8" s="306" customFormat="1" ht="24" customHeight="1" x14ac:dyDescent="0.2">
      <c r="A2211" s="135"/>
      <c r="B2211" s="135"/>
      <c r="C2211" s="135"/>
      <c r="D2211" s="135"/>
      <c r="E2211" s="135"/>
      <c r="F2211" s="147"/>
      <c r="G2211" s="147"/>
      <c r="H2211" s="135"/>
    </row>
    <row r="2212" spans="1:8" s="306" customFormat="1" ht="24" customHeight="1" x14ac:dyDescent="0.2">
      <c r="A2212" s="135"/>
      <c r="B2212" s="135"/>
      <c r="C2212" s="135"/>
      <c r="D2212" s="135"/>
      <c r="E2212" s="135"/>
      <c r="F2212" s="147"/>
      <c r="G2212" s="147"/>
      <c r="H2212" s="135"/>
    </row>
    <row r="2213" spans="1:8" s="306" customFormat="1" ht="24" customHeight="1" x14ac:dyDescent="0.2">
      <c r="A2213" s="135"/>
      <c r="B2213" s="135"/>
      <c r="C2213" s="135"/>
      <c r="D2213" s="135"/>
      <c r="E2213" s="135"/>
      <c r="F2213" s="147"/>
      <c r="G2213" s="147"/>
      <c r="H2213" s="135"/>
    </row>
    <row r="2214" spans="1:8" s="306" customFormat="1" ht="24" customHeight="1" x14ac:dyDescent="0.2">
      <c r="A2214" s="135"/>
      <c r="B2214" s="135"/>
      <c r="C2214" s="135"/>
      <c r="D2214" s="135"/>
      <c r="E2214" s="135"/>
      <c r="F2214" s="147"/>
      <c r="G2214" s="147"/>
      <c r="H2214" s="135"/>
    </row>
    <row r="2217" spans="1:8" s="306" customFormat="1" ht="24" customHeight="1" x14ac:dyDescent="0.2">
      <c r="A2217" s="135"/>
      <c r="B2217" s="135"/>
      <c r="C2217" s="135"/>
      <c r="D2217" s="135"/>
      <c r="E2217" s="135"/>
      <c r="F2217" s="147"/>
      <c r="G2217" s="147"/>
      <c r="H2217" s="135"/>
    </row>
    <row r="2218" spans="1:8" s="306" customFormat="1" ht="24" customHeight="1" x14ac:dyDescent="0.2">
      <c r="A2218" s="135"/>
      <c r="B2218" s="135"/>
      <c r="C2218" s="135"/>
      <c r="D2218" s="135"/>
      <c r="E2218" s="135"/>
      <c r="F2218" s="147"/>
      <c r="G2218" s="147"/>
      <c r="H2218" s="135"/>
    </row>
    <row r="2219" spans="1:8" s="306" customFormat="1" ht="24" customHeight="1" x14ac:dyDescent="0.2">
      <c r="A2219" s="135"/>
      <c r="B2219" s="135"/>
      <c r="C2219" s="135"/>
      <c r="D2219" s="135"/>
      <c r="E2219" s="135"/>
      <c r="F2219" s="147"/>
      <c r="G2219" s="147"/>
      <c r="H2219" s="135"/>
    </row>
    <row r="2220" spans="1:8" s="306" customFormat="1" ht="24" customHeight="1" x14ac:dyDescent="0.2">
      <c r="A2220" s="135"/>
      <c r="B2220" s="135"/>
      <c r="C2220" s="135"/>
      <c r="D2220" s="135"/>
      <c r="E2220" s="135"/>
      <c r="F2220" s="147"/>
      <c r="G2220" s="147"/>
      <c r="H2220" s="135"/>
    </row>
    <row r="2221" spans="1:8" s="306" customFormat="1" ht="24" customHeight="1" x14ac:dyDescent="0.2">
      <c r="A2221" s="135"/>
      <c r="B2221" s="135"/>
      <c r="C2221" s="135"/>
      <c r="D2221" s="135"/>
      <c r="E2221" s="135"/>
      <c r="F2221" s="147"/>
      <c r="G2221" s="147"/>
      <c r="H2221" s="135"/>
    </row>
    <row r="2222" spans="1:8" s="306" customFormat="1" ht="24" customHeight="1" x14ac:dyDescent="0.2">
      <c r="A2222" s="135"/>
      <c r="B2222" s="135"/>
      <c r="C2222" s="135"/>
      <c r="D2222" s="135"/>
      <c r="E2222" s="135"/>
      <c r="F2222" s="147"/>
      <c r="G2222" s="147"/>
      <c r="H2222" s="135"/>
    </row>
    <row r="2223" spans="1:8" s="306" customFormat="1" ht="24" customHeight="1" x14ac:dyDescent="0.2">
      <c r="A2223" s="135"/>
      <c r="B2223" s="135"/>
      <c r="C2223" s="135"/>
      <c r="D2223" s="135"/>
      <c r="E2223" s="135"/>
      <c r="F2223" s="147"/>
      <c r="G2223" s="147"/>
      <c r="H2223" s="135"/>
    </row>
    <row r="2224" spans="1:8" s="306" customFormat="1" ht="24" customHeight="1" x14ac:dyDescent="0.2">
      <c r="A2224" s="135"/>
      <c r="B2224" s="135"/>
      <c r="C2224" s="135"/>
      <c r="D2224" s="135"/>
      <c r="E2224" s="135"/>
      <c r="F2224" s="147"/>
      <c r="G2224" s="147"/>
      <c r="H2224" s="135"/>
    </row>
    <row r="2227" spans="1:8" s="306" customFormat="1" ht="24" customHeight="1" x14ac:dyDescent="0.2">
      <c r="A2227" s="135"/>
      <c r="B2227" s="135"/>
      <c r="C2227" s="135"/>
      <c r="D2227" s="135"/>
      <c r="E2227" s="135"/>
      <c r="F2227" s="147"/>
      <c r="G2227" s="147"/>
      <c r="H2227" s="135"/>
    </row>
    <row r="2228" spans="1:8" s="306" customFormat="1" ht="24" customHeight="1" x14ac:dyDescent="0.2">
      <c r="A2228" s="135"/>
      <c r="B2228" s="135"/>
      <c r="C2228" s="135"/>
      <c r="D2228" s="135"/>
      <c r="E2228" s="135"/>
      <c r="F2228" s="147"/>
      <c r="G2228" s="147"/>
      <c r="H2228" s="135"/>
    </row>
    <row r="2229" spans="1:8" s="306" customFormat="1" ht="24" customHeight="1" x14ac:dyDescent="0.2">
      <c r="A2229" s="135"/>
      <c r="B2229" s="135"/>
      <c r="C2229" s="135"/>
      <c r="D2229" s="135"/>
      <c r="E2229" s="135"/>
      <c r="F2229" s="147"/>
      <c r="G2229" s="147"/>
      <c r="H2229" s="135"/>
    </row>
    <row r="2230" spans="1:8" s="306" customFormat="1" ht="24" customHeight="1" x14ac:dyDescent="0.2">
      <c r="A2230" s="135"/>
      <c r="B2230" s="135"/>
      <c r="C2230" s="135"/>
      <c r="D2230" s="135"/>
      <c r="E2230" s="135"/>
      <c r="F2230" s="147"/>
      <c r="G2230" s="147"/>
      <c r="H2230" s="135"/>
    </row>
    <row r="2231" spans="1:8" s="306" customFormat="1" ht="24" customHeight="1" x14ac:dyDescent="0.2">
      <c r="A2231" s="135"/>
      <c r="B2231" s="135"/>
      <c r="C2231" s="135"/>
      <c r="D2231" s="135"/>
      <c r="E2231" s="135"/>
      <c r="F2231" s="147"/>
      <c r="G2231" s="147"/>
      <c r="H2231" s="135"/>
    </row>
    <row r="2232" spans="1:8" s="306" customFormat="1" ht="24" customHeight="1" x14ac:dyDescent="0.2">
      <c r="A2232" s="135"/>
      <c r="B2232" s="135"/>
      <c r="C2232" s="135"/>
      <c r="D2232" s="135"/>
      <c r="E2232" s="135"/>
      <c r="F2232" s="147"/>
      <c r="G2232" s="147"/>
      <c r="H2232" s="135"/>
    </row>
    <row r="2233" spans="1:8" s="306" customFormat="1" ht="24" customHeight="1" x14ac:dyDescent="0.2">
      <c r="A2233" s="135"/>
      <c r="B2233" s="135"/>
      <c r="C2233" s="135"/>
      <c r="D2233" s="135"/>
      <c r="E2233" s="135"/>
      <c r="F2233" s="147"/>
      <c r="G2233" s="147"/>
      <c r="H2233" s="135"/>
    </row>
    <row r="2234" spans="1:8" s="306" customFormat="1" ht="24" customHeight="1" x14ac:dyDescent="0.2">
      <c r="A2234" s="135"/>
      <c r="B2234" s="135"/>
      <c r="C2234" s="135"/>
      <c r="D2234" s="135"/>
      <c r="E2234" s="135"/>
      <c r="F2234" s="147"/>
      <c r="G2234" s="147"/>
      <c r="H2234" s="135"/>
    </row>
    <row r="2235" spans="1:8" s="306" customFormat="1" ht="24" customHeight="1" x14ac:dyDescent="0.2">
      <c r="A2235" s="135"/>
      <c r="B2235" s="135"/>
      <c r="C2235" s="135"/>
      <c r="D2235" s="135"/>
      <c r="E2235" s="135"/>
      <c r="F2235" s="147"/>
      <c r="G2235" s="147"/>
      <c r="H2235" s="135"/>
    </row>
    <row r="2249" spans="1:141" s="145" customFormat="1" ht="24" customHeight="1" x14ac:dyDescent="0.2">
      <c r="A2249" s="135"/>
      <c r="B2249" s="135"/>
      <c r="C2249" s="135"/>
      <c r="D2249" s="135"/>
      <c r="E2249" s="135"/>
      <c r="F2249" s="147"/>
      <c r="G2249" s="147"/>
      <c r="H2249" s="135"/>
      <c r="I2249" s="306"/>
      <c r="J2249" s="306"/>
      <c r="K2249" s="306"/>
      <c r="L2249" s="306"/>
      <c r="M2249" s="306"/>
      <c r="N2249" s="306"/>
      <c r="O2249" s="306"/>
      <c r="P2249" s="306"/>
      <c r="Q2249" s="306"/>
      <c r="R2249" s="306"/>
      <c r="S2249" s="306"/>
      <c r="T2249" s="306"/>
      <c r="U2249" s="307"/>
      <c r="V2249" s="307"/>
      <c r="W2249" s="307"/>
      <c r="X2249" s="307"/>
      <c r="Y2249" s="307"/>
      <c r="Z2249" s="307"/>
      <c r="AA2249" s="307"/>
      <c r="AB2249" s="307"/>
      <c r="AC2249" s="307"/>
      <c r="AD2249" s="307"/>
      <c r="AE2249" s="307"/>
      <c r="AF2249" s="307"/>
      <c r="AG2249" s="307"/>
      <c r="AH2249" s="307"/>
      <c r="AI2249" s="307"/>
      <c r="AJ2249" s="307"/>
      <c r="AK2249" s="307"/>
      <c r="AL2249" s="307"/>
      <c r="AM2249" s="307"/>
      <c r="AN2249" s="307"/>
      <c r="AO2249" s="307"/>
      <c r="AP2249" s="307"/>
      <c r="AQ2249" s="307"/>
      <c r="AR2249" s="307"/>
      <c r="AS2249" s="307"/>
      <c r="AT2249" s="307"/>
      <c r="AU2249" s="307"/>
      <c r="AV2249" s="307"/>
      <c r="AW2249" s="307"/>
      <c r="AX2249" s="307"/>
      <c r="AY2249" s="307"/>
      <c r="AZ2249" s="307"/>
      <c r="BA2249" s="307"/>
      <c r="BB2249" s="307"/>
      <c r="BC2249" s="307"/>
      <c r="BD2249" s="307"/>
      <c r="BE2249" s="307"/>
      <c r="BF2249" s="307"/>
      <c r="BG2249" s="307"/>
      <c r="BH2249" s="307"/>
      <c r="BI2249" s="307"/>
      <c r="BJ2249" s="307"/>
      <c r="BK2249" s="307"/>
      <c r="BL2249" s="307"/>
      <c r="BM2249" s="307"/>
      <c r="BN2249" s="307"/>
      <c r="BO2249" s="307"/>
      <c r="BP2249" s="307"/>
      <c r="BQ2249" s="307"/>
      <c r="BR2249" s="307"/>
      <c r="BS2249" s="307"/>
      <c r="BT2249" s="307"/>
      <c r="BU2249" s="307"/>
      <c r="BV2249" s="307"/>
      <c r="BW2249" s="307"/>
      <c r="BX2249" s="307"/>
      <c r="BY2249" s="307"/>
      <c r="BZ2249" s="307"/>
      <c r="CA2249" s="307"/>
      <c r="CB2249" s="307"/>
      <c r="CC2249" s="307"/>
      <c r="CD2249" s="307"/>
      <c r="CE2249" s="307"/>
      <c r="CF2249" s="307"/>
      <c r="CG2249" s="307"/>
      <c r="CH2249" s="307"/>
      <c r="CI2249" s="307"/>
      <c r="CJ2249" s="307"/>
      <c r="CK2249" s="307"/>
      <c r="CL2249" s="307"/>
      <c r="CM2249" s="307"/>
      <c r="CN2249" s="307"/>
      <c r="CO2249" s="307"/>
      <c r="CP2249" s="307"/>
      <c r="CQ2249" s="307"/>
      <c r="CR2249" s="307"/>
      <c r="CS2249" s="307"/>
      <c r="CT2249" s="307"/>
      <c r="CU2249" s="307"/>
      <c r="CV2249" s="307"/>
      <c r="CW2249" s="307"/>
      <c r="CX2249" s="307"/>
      <c r="CY2249" s="307"/>
      <c r="CZ2249" s="307"/>
      <c r="DA2249" s="307"/>
      <c r="DB2249" s="307"/>
      <c r="DC2249" s="307"/>
      <c r="DD2249" s="307"/>
      <c r="DE2249" s="307"/>
      <c r="DF2249" s="307"/>
      <c r="DG2249" s="307"/>
      <c r="DH2249" s="307"/>
      <c r="DI2249" s="307"/>
      <c r="DJ2249" s="307"/>
      <c r="DK2249" s="307"/>
      <c r="DL2249" s="307"/>
      <c r="DM2249" s="307"/>
      <c r="DN2249" s="307"/>
      <c r="DO2249" s="307"/>
      <c r="DP2249" s="307"/>
      <c r="DQ2249" s="307"/>
      <c r="DR2249" s="307"/>
      <c r="DS2249" s="307"/>
      <c r="DT2249" s="307"/>
      <c r="DU2249" s="307"/>
      <c r="DV2249" s="307"/>
      <c r="DW2249" s="307"/>
      <c r="DX2249" s="307"/>
      <c r="DY2249" s="307"/>
      <c r="DZ2249" s="307"/>
      <c r="EA2249" s="307"/>
      <c r="EB2249" s="307"/>
      <c r="EC2249" s="307"/>
      <c r="ED2249" s="307"/>
      <c r="EE2249" s="307"/>
      <c r="EF2249" s="307"/>
      <c r="EG2249" s="307"/>
      <c r="EH2249" s="307"/>
      <c r="EI2249" s="307"/>
      <c r="EJ2249" s="307"/>
      <c r="EK2249" s="307"/>
    </row>
    <row r="2251" spans="1:141" s="306" customFormat="1" ht="24" customHeight="1" x14ac:dyDescent="0.2">
      <c r="A2251" s="135"/>
      <c r="B2251" s="135"/>
      <c r="C2251" s="135"/>
      <c r="D2251" s="135"/>
      <c r="E2251" s="135"/>
      <c r="F2251" s="147"/>
      <c r="G2251" s="147"/>
      <c r="H2251" s="135"/>
    </row>
    <row r="2252" spans="1:141" s="306" customFormat="1" ht="24" customHeight="1" x14ac:dyDescent="0.2">
      <c r="A2252" s="135"/>
      <c r="B2252" s="135"/>
      <c r="C2252" s="135"/>
      <c r="D2252" s="135"/>
      <c r="E2252" s="135"/>
      <c r="F2252" s="147"/>
      <c r="G2252" s="147"/>
      <c r="H2252" s="135"/>
    </row>
    <row r="2253" spans="1:141" s="306" customFormat="1" ht="24" customHeight="1" x14ac:dyDescent="0.2">
      <c r="A2253" s="135"/>
      <c r="B2253" s="135"/>
      <c r="C2253" s="135"/>
      <c r="D2253" s="135"/>
      <c r="E2253" s="135"/>
      <c r="F2253" s="147"/>
      <c r="G2253" s="147"/>
      <c r="H2253" s="135"/>
    </row>
    <row r="2254" spans="1:141" s="306" customFormat="1" ht="24" customHeight="1" x14ac:dyDescent="0.2">
      <c r="A2254" s="135"/>
      <c r="B2254" s="135"/>
      <c r="C2254" s="135"/>
      <c r="D2254" s="135"/>
      <c r="E2254" s="135"/>
      <c r="F2254" s="147"/>
      <c r="G2254" s="147"/>
      <c r="H2254" s="135"/>
    </row>
    <row r="2255" spans="1:141" s="306" customFormat="1" ht="24" customHeight="1" x14ac:dyDescent="0.2">
      <c r="A2255" s="135"/>
      <c r="B2255" s="135"/>
      <c r="C2255" s="135"/>
      <c r="D2255" s="135"/>
      <c r="E2255" s="135"/>
      <c r="F2255" s="147"/>
      <c r="G2255" s="147"/>
      <c r="H2255" s="135"/>
    </row>
    <row r="2256" spans="1:141" s="306" customFormat="1" ht="24" customHeight="1" x14ac:dyDescent="0.2">
      <c r="A2256" s="135"/>
      <c r="B2256" s="135"/>
      <c r="C2256" s="135"/>
      <c r="D2256" s="135"/>
      <c r="E2256" s="135"/>
      <c r="F2256" s="147"/>
      <c r="G2256" s="147"/>
      <c r="H2256" s="135"/>
    </row>
    <row r="2257" spans="1:8" s="306" customFormat="1" ht="24" customHeight="1" x14ac:dyDescent="0.2">
      <c r="A2257" s="135"/>
      <c r="B2257" s="135"/>
      <c r="C2257" s="135"/>
      <c r="D2257" s="135"/>
      <c r="E2257" s="135"/>
      <c r="F2257" s="147"/>
      <c r="G2257" s="147"/>
      <c r="H2257" s="135"/>
    </row>
    <row r="2258" spans="1:8" s="306" customFormat="1" ht="24" customHeight="1" x14ac:dyDescent="0.2">
      <c r="A2258" s="135"/>
      <c r="B2258" s="135"/>
      <c r="C2258" s="135"/>
      <c r="D2258" s="135"/>
      <c r="E2258" s="135"/>
      <c r="F2258" s="147"/>
      <c r="G2258" s="147"/>
      <c r="H2258" s="135"/>
    </row>
    <row r="2259" spans="1:8" s="306" customFormat="1" ht="24" customHeight="1" x14ac:dyDescent="0.2">
      <c r="A2259" s="135"/>
      <c r="B2259" s="135"/>
      <c r="C2259" s="135"/>
      <c r="D2259" s="135"/>
      <c r="E2259" s="135"/>
      <c r="F2259" s="147"/>
      <c r="G2259" s="147"/>
      <c r="H2259" s="135"/>
    </row>
    <row r="2260" spans="1:8" s="306" customFormat="1" ht="24" customHeight="1" x14ac:dyDescent="0.2">
      <c r="A2260" s="135"/>
      <c r="B2260" s="135"/>
      <c r="C2260" s="135"/>
      <c r="D2260" s="135"/>
      <c r="E2260" s="135"/>
      <c r="F2260" s="147"/>
      <c r="G2260" s="147"/>
      <c r="H2260" s="135"/>
    </row>
    <row r="2261" spans="1:8" s="306" customFormat="1" ht="24" customHeight="1" x14ac:dyDescent="0.2">
      <c r="A2261" s="135"/>
      <c r="B2261" s="135"/>
      <c r="C2261" s="135"/>
      <c r="D2261" s="135"/>
      <c r="E2261" s="135"/>
      <c r="F2261" s="147"/>
      <c r="G2261" s="147"/>
      <c r="H2261" s="135"/>
    </row>
    <row r="2262" spans="1:8" s="306" customFormat="1" ht="24" customHeight="1" x14ac:dyDescent="0.2">
      <c r="A2262" s="135"/>
      <c r="B2262" s="135"/>
      <c r="C2262" s="135"/>
      <c r="D2262" s="135"/>
      <c r="E2262" s="135"/>
      <c r="F2262" s="147"/>
      <c r="G2262" s="147"/>
      <c r="H2262" s="135"/>
    </row>
    <row r="2263" spans="1:8" s="306" customFormat="1" ht="24" customHeight="1" x14ac:dyDescent="0.2">
      <c r="A2263" s="135"/>
      <c r="B2263" s="135"/>
      <c r="C2263" s="135"/>
      <c r="D2263" s="135"/>
      <c r="E2263" s="135"/>
      <c r="F2263" s="147"/>
      <c r="G2263" s="147"/>
      <c r="H2263" s="135"/>
    </row>
    <row r="2264" spans="1:8" s="306" customFormat="1" ht="24" customHeight="1" x14ac:dyDescent="0.2">
      <c r="A2264" s="135"/>
      <c r="B2264" s="135"/>
      <c r="C2264" s="135"/>
      <c r="D2264" s="135"/>
      <c r="E2264" s="135"/>
      <c r="F2264" s="147"/>
      <c r="G2264" s="147"/>
      <c r="H2264" s="135"/>
    </row>
    <row r="2267" spans="1:8" s="306" customFormat="1" ht="24" customHeight="1" x14ac:dyDescent="0.2">
      <c r="A2267" s="135"/>
      <c r="B2267" s="135"/>
      <c r="C2267" s="135"/>
      <c r="D2267" s="135"/>
      <c r="E2267" s="135"/>
      <c r="F2267" s="147"/>
      <c r="G2267" s="147"/>
      <c r="H2267" s="135"/>
    </row>
    <row r="2268" spans="1:8" s="306" customFormat="1" ht="24" customHeight="1" x14ac:dyDescent="0.2">
      <c r="A2268" s="135"/>
      <c r="B2268" s="135"/>
      <c r="C2268" s="135"/>
      <c r="D2268" s="135"/>
      <c r="E2268" s="135"/>
      <c r="F2268" s="147"/>
      <c r="G2268" s="147"/>
      <c r="H2268" s="135"/>
    </row>
    <row r="2269" spans="1:8" s="306" customFormat="1" ht="24" customHeight="1" x14ac:dyDescent="0.2">
      <c r="A2269" s="135"/>
      <c r="B2269" s="135"/>
      <c r="C2269" s="135"/>
      <c r="D2269" s="135"/>
      <c r="E2269" s="135"/>
      <c r="F2269" s="147"/>
      <c r="G2269" s="147"/>
      <c r="H2269" s="135"/>
    </row>
    <row r="2270" spans="1:8" s="306" customFormat="1" ht="24" customHeight="1" x14ac:dyDescent="0.2">
      <c r="A2270" s="135"/>
      <c r="B2270" s="135"/>
      <c r="C2270" s="135"/>
      <c r="D2270" s="135"/>
      <c r="E2270" s="135"/>
      <c r="F2270" s="147"/>
      <c r="G2270" s="147"/>
      <c r="H2270" s="135"/>
    </row>
    <row r="2271" spans="1:8" s="306" customFormat="1" ht="24" customHeight="1" x14ac:dyDescent="0.2">
      <c r="A2271" s="135"/>
      <c r="B2271" s="135"/>
      <c r="C2271" s="135"/>
      <c r="D2271" s="135"/>
      <c r="E2271" s="135"/>
      <c r="F2271" s="147"/>
      <c r="G2271" s="147"/>
      <c r="H2271" s="135"/>
    </row>
    <row r="2272" spans="1:8" s="306" customFormat="1" ht="24" customHeight="1" x14ac:dyDescent="0.2">
      <c r="A2272" s="135"/>
      <c r="B2272" s="135"/>
      <c r="C2272" s="135"/>
      <c r="D2272" s="135"/>
      <c r="E2272" s="135"/>
      <c r="F2272" s="147"/>
      <c r="G2272" s="147"/>
      <c r="H2272" s="135"/>
    </row>
    <row r="2273" spans="1:8" s="306" customFormat="1" ht="24" customHeight="1" x14ac:dyDescent="0.2">
      <c r="A2273" s="135"/>
      <c r="B2273" s="135"/>
      <c r="C2273" s="135"/>
      <c r="D2273" s="135"/>
      <c r="E2273" s="135"/>
      <c r="F2273" s="147"/>
      <c r="G2273" s="147"/>
      <c r="H2273" s="135"/>
    </row>
    <row r="2274" spans="1:8" s="306" customFormat="1" ht="24" customHeight="1" x14ac:dyDescent="0.2">
      <c r="A2274" s="135"/>
      <c r="B2274" s="135"/>
      <c r="C2274" s="135"/>
      <c r="D2274" s="135"/>
      <c r="E2274" s="135"/>
      <c r="F2274" s="147"/>
      <c r="G2274" s="147"/>
      <c r="H2274" s="135"/>
    </row>
    <row r="2277" spans="1:8" s="306" customFormat="1" ht="24" customHeight="1" x14ac:dyDescent="0.2">
      <c r="A2277" s="135"/>
      <c r="B2277" s="135"/>
      <c r="C2277" s="135"/>
      <c r="D2277" s="135"/>
      <c r="E2277" s="135"/>
      <c r="F2277" s="147"/>
      <c r="G2277" s="147"/>
      <c r="H2277" s="135"/>
    </row>
    <row r="2278" spans="1:8" s="306" customFormat="1" ht="24" customHeight="1" x14ac:dyDescent="0.2">
      <c r="A2278" s="135"/>
      <c r="B2278" s="135"/>
      <c r="C2278" s="135"/>
      <c r="D2278" s="135"/>
      <c r="E2278" s="135"/>
      <c r="F2278" s="147"/>
      <c r="G2278" s="147"/>
      <c r="H2278" s="135"/>
    </row>
    <row r="2279" spans="1:8" s="306" customFormat="1" ht="24" customHeight="1" x14ac:dyDescent="0.2">
      <c r="A2279" s="135"/>
      <c r="B2279" s="135"/>
      <c r="C2279" s="135"/>
      <c r="D2279" s="135"/>
      <c r="E2279" s="135"/>
      <c r="F2279" s="147"/>
      <c r="G2279" s="147"/>
      <c r="H2279" s="135"/>
    </row>
    <row r="2280" spans="1:8" s="306" customFormat="1" ht="24" customHeight="1" x14ac:dyDescent="0.2">
      <c r="A2280" s="135"/>
      <c r="B2280" s="135"/>
      <c r="C2280" s="135"/>
      <c r="D2280" s="135"/>
      <c r="E2280" s="135"/>
      <c r="F2280" s="147"/>
      <c r="G2280" s="147"/>
      <c r="H2280" s="135"/>
    </row>
    <row r="2281" spans="1:8" s="306" customFormat="1" ht="24" customHeight="1" x14ac:dyDescent="0.2">
      <c r="A2281" s="135"/>
      <c r="B2281" s="135"/>
      <c r="C2281" s="135"/>
      <c r="D2281" s="135"/>
      <c r="E2281" s="135"/>
      <c r="F2281" s="147"/>
      <c r="G2281" s="147"/>
      <c r="H2281" s="135"/>
    </row>
    <row r="2282" spans="1:8" s="306" customFormat="1" ht="24" customHeight="1" x14ac:dyDescent="0.2">
      <c r="A2282" s="135"/>
      <c r="B2282" s="135"/>
      <c r="C2282" s="135"/>
      <c r="D2282" s="135"/>
      <c r="E2282" s="135"/>
      <c r="F2282" s="147"/>
      <c r="G2282" s="147"/>
      <c r="H2282" s="135"/>
    </row>
    <row r="2283" spans="1:8" s="306" customFormat="1" ht="24" customHeight="1" x14ac:dyDescent="0.2">
      <c r="A2283" s="135"/>
      <c r="B2283" s="135"/>
      <c r="C2283" s="135"/>
      <c r="D2283" s="135"/>
      <c r="E2283" s="135"/>
      <c r="F2283" s="147"/>
      <c r="G2283" s="147"/>
      <c r="H2283" s="135"/>
    </row>
    <row r="2284" spans="1:8" s="306" customFormat="1" ht="24" customHeight="1" x14ac:dyDescent="0.2">
      <c r="A2284" s="135"/>
      <c r="B2284" s="135"/>
      <c r="C2284" s="135"/>
      <c r="D2284" s="135"/>
      <c r="E2284" s="135"/>
      <c r="F2284" s="147"/>
      <c r="G2284" s="147"/>
      <c r="H2284" s="135"/>
    </row>
    <row r="2285" spans="1:8" s="306" customFormat="1" ht="24" customHeight="1" x14ac:dyDescent="0.2">
      <c r="A2285" s="135"/>
      <c r="B2285" s="135"/>
      <c r="C2285" s="135"/>
      <c r="D2285" s="135"/>
      <c r="E2285" s="135"/>
      <c r="F2285" s="147"/>
      <c r="G2285" s="147"/>
      <c r="H2285" s="135"/>
    </row>
    <row r="2299" spans="1:141" s="145" customFormat="1" ht="24" customHeight="1" x14ac:dyDescent="0.2">
      <c r="A2299" s="135"/>
      <c r="B2299" s="135"/>
      <c r="C2299" s="135"/>
      <c r="D2299" s="135"/>
      <c r="E2299" s="135"/>
      <c r="F2299" s="147"/>
      <c r="G2299" s="147"/>
      <c r="H2299" s="135"/>
      <c r="I2299" s="306"/>
      <c r="J2299" s="306"/>
      <c r="K2299" s="306"/>
      <c r="L2299" s="306"/>
      <c r="M2299" s="306"/>
      <c r="N2299" s="306"/>
      <c r="O2299" s="306"/>
      <c r="P2299" s="306"/>
      <c r="Q2299" s="306"/>
      <c r="R2299" s="306"/>
      <c r="S2299" s="306"/>
      <c r="T2299" s="306"/>
      <c r="U2299" s="307"/>
      <c r="V2299" s="307"/>
      <c r="W2299" s="307"/>
      <c r="X2299" s="307"/>
      <c r="Y2299" s="307"/>
      <c r="Z2299" s="307"/>
      <c r="AA2299" s="307"/>
      <c r="AB2299" s="307"/>
      <c r="AC2299" s="307"/>
      <c r="AD2299" s="307"/>
      <c r="AE2299" s="307"/>
      <c r="AF2299" s="307"/>
      <c r="AG2299" s="307"/>
      <c r="AH2299" s="307"/>
      <c r="AI2299" s="307"/>
      <c r="AJ2299" s="307"/>
      <c r="AK2299" s="307"/>
      <c r="AL2299" s="307"/>
      <c r="AM2299" s="307"/>
      <c r="AN2299" s="307"/>
      <c r="AO2299" s="307"/>
      <c r="AP2299" s="307"/>
      <c r="AQ2299" s="307"/>
      <c r="AR2299" s="307"/>
      <c r="AS2299" s="307"/>
      <c r="AT2299" s="307"/>
      <c r="AU2299" s="307"/>
      <c r="AV2299" s="307"/>
      <c r="AW2299" s="307"/>
      <c r="AX2299" s="307"/>
      <c r="AY2299" s="307"/>
      <c r="AZ2299" s="307"/>
      <c r="BA2299" s="307"/>
      <c r="BB2299" s="307"/>
      <c r="BC2299" s="307"/>
      <c r="BD2299" s="307"/>
      <c r="BE2299" s="307"/>
      <c r="BF2299" s="307"/>
      <c r="BG2299" s="307"/>
      <c r="BH2299" s="307"/>
      <c r="BI2299" s="307"/>
      <c r="BJ2299" s="307"/>
      <c r="BK2299" s="307"/>
      <c r="BL2299" s="307"/>
      <c r="BM2299" s="307"/>
      <c r="BN2299" s="307"/>
      <c r="BO2299" s="307"/>
      <c r="BP2299" s="307"/>
      <c r="BQ2299" s="307"/>
      <c r="BR2299" s="307"/>
      <c r="BS2299" s="307"/>
      <c r="BT2299" s="307"/>
      <c r="BU2299" s="307"/>
      <c r="BV2299" s="307"/>
      <c r="BW2299" s="307"/>
      <c r="BX2299" s="307"/>
      <c r="BY2299" s="307"/>
      <c r="BZ2299" s="307"/>
      <c r="CA2299" s="307"/>
      <c r="CB2299" s="307"/>
      <c r="CC2299" s="307"/>
      <c r="CD2299" s="307"/>
      <c r="CE2299" s="307"/>
      <c r="CF2299" s="307"/>
      <c r="CG2299" s="307"/>
      <c r="CH2299" s="307"/>
      <c r="CI2299" s="307"/>
      <c r="CJ2299" s="307"/>
      <c r="CK2299" s="307"/>
      <c r="CL2299" s="307"/>
      <c r="CM2299" s="307"/>
      <c r="CN2299" s="307"/>
      <c r="CO2299" s="307"/>
      <c r="CP2299" s="307"/>
      <c r="CQ2299" s="307"/>
      <c r="CR2299" s="307"/>
      <c r="CS2299" s="307"/>
      <c r="CT2299" s="307"/>
      <c r="CU2299" s="307"/>
      <c r="CV2299" s="307"/>
      <c r="CW2299" s="307"/>
      <c r="CX2299" s="307"/>
      <c r="CY2299" s="307"/>
      <c r="CZ2299" s="307"/>
      <c r="DA2299" s="307"/>
      <c r="DB2299" s="307"/>
      <c r="DC2299" s="307"/>
      <c r="DD2299" s="307"/>
      <c r="DE2299" s="307"/>
      <c r="DF2299" s="307"/>
      <c r="DG2299" s="307"/>
      <c r="DH2299" s="307"/>
      <c r="DI2299" s="307"/>
      <c r="DJ2299" s="307"/>
      <c r="DK2299" s="307"/>
      <c r="DL2299" s="307"/>
      <c r="DM2299" s="307"/>
      <c r="DN2299" s="307"/>
      <c r="DO2299" s="307"/>
      <c r="DP2299" s="307"/>
      <c r="DQ2299" s="307"/>
      <c r="DR2299" s="307"/>
      <c r="DS2299" s="307"/>
      <c r="DT2299" s="307"/>
      <c r="DU2299" s="307"/>
      <c r="DV2299" s="307"/>
      <c r="DW2299" s="307"/>
      <c r="DX2299" s="307"/>
      <c r="DY2299" s="307"/>
      <c r="DZ2299" s="307"/>
      <c r="EA2299" s="307"/>
      <c r="EB2299" s="307"/>
      <c r="EC2299" s="307"/>
      <c r="ED2299" s="307"/>
      <c r="EE2299" s="307"/>
      <c r="EF2299" s="307"/>
      <c r="EG2299" s="307"/>
      <c r="EH2299" s="307"/>
      <c r="EI2299" s="307"/>
      <c r="EJ2299" s="307"/>
      <c r="EK2299" s="307"/>
    </row>
    <row r="2301" spans="1:141" s="306" customFormat="1" ht="24" customHeight="1" x14ac:dyDescent="0.2">
      <c r="A2301" s="135"/>
      <c r="B2301" s="135"/>
      <c r="C2301" s="135"/>
      <c r="D2301" s="135"/>
      <c r="E2301" s="135"/>
      <c r="F2301" s="147"/>
      <c r="G2301" s="147"/>
      <c r="H2301" s="135"/>
    </row>
    <row r="2302" spans="1:141" s="306" customFormat="1" ht="24" customHeight="1" x14ac:dyDescent="0.2">
      <c r="A2302" s="135"/>
      <c r="B2302" s="135"/>
      <c r="C2302" s="135"/>
      <c r="D2302" s="135"/>
      <c r="E2302" s="135"/>
      <c r="F2302" s="147"/>
      <c r="G2302" s="147"/>
      <c r="H2302" s="135"/>
    </row>
    <row r="2303" spans="1:141" s="306" customFormat="1" ht="24" customHeight="1" x14ac:dyDescent="0.2">
      <c r="A2303" s="135"/>
      <c r="B2303" s="135"/>
      <c r="C2303" s="135"/>
      <c r="D2303" s="135"/>
      <c r="E2303" s="135"/>
      <c r="F2303" s="147"/>
      <c r="G2303" s="147"/>
      <c r="H2303" s="135"/>
    </row>
    <row r="2304" spans="1:141" s="306" customFormat="1" ht="24" customHeight="1" x14ac:dyDescent="0.2">
      <c r="A2304" s="135"/>
      <c r="B2304" s="135"/>
      <c r="C2304" s="135"/>
      <c r="D2304" s="135"/>
      <c r="E2304" s="135"/>
      <c r="F2304" s="147"/>
      <c r="G2304" s="147"/>
      <c r="H2304" s="135"/>
    </row>
    <row r="2305" spans="1:8" s="306" customFormat="1" ht="24" customHeight="1" x14ac:dyDescent="0.2">
      <c r="A2305" s="135"/>
      <c r="B2305" s="135"/>
      <c r="C2305" s="135"/>
      <c r="D2305" s="135"/>
      <c r="E2305" s="135"/>
      <c r="F2305" s="147"/>
      <c r="G2305" s="147"/>
      <c r="H2305" s="135"/>
    </row>
    <row r="2306" spans="1:8" s="306" customFormat="1" ht="24" customHeight="1" x14ac:dyDescent="0.2">
      <c r="A2306" s="135"/>
      <c r="B2306" s="135"/>
      <c r="C2306" s="135"/>
      <c r="D2306" s="135"/>
      <c r="E2306" s="135"/>
      <c r="F2306" s="147"/>
      <c r="G2306" s="147"/>
      <c r="H2306" s="135"/>
    </row>
    <row r="2307" spans="1:8" s="306" customFormat="1" ht="24" customHeight="1" x14ac:dyDescent="0.2">
      <c r="A2307" s="135"/>
      <c r="B2307" s="135"/>
      <c r="C2307" s="135"/>
      <c r="D2307" s="135"/>
      <c r="E2307" s="135"/>
      <c r="F2307" s="147"/>
      <c r="G2307" s="147"/>
      <c r="H2307" s="135"/>
    </row>
    <row r="2308" spans="1:8" s="306" customFormat="1" ht="24" customHeight="1" x14ac:dyDescent="0.2">
      <c r="A2308" s="135"/>
      <c r="B2308" s="135"/>
      <c r="C2308" s="135"/>
      <c r="D2308" s="135"/>
      <c r="E2308" s="135"/>
      <c r="F2308" s="147"/>
      <c r="G2308" s="147"/>
      <c r="H2308" s="135"/>
    </row>
    <row r="2309" spans="1:8" s="306" customFormat="1" ht="24" customHeight="1" x14ac:dyDescent="0.2">
      <c r="A2309" s="135"/>
      <c r="B2309" s="135"/>
      <c r="C2309" s="135"/>
      <c r="D2309" s="135"/>
      <c r="E2309" s="135"/>
      <c r="F2309" s="147"/>
      <c r="G2309" s="147"/>
      <c r="H2309" s="135"/>
    </row>
    <row r="2310" spans="1:8" s="306" customFormat="1" ht="24" customHeight="1" x14ac:dyDescent="0.2">
      <c r="A2310" s="135"/>
      <c r="B2310" s="135"/>
      <c r="C2310" s="135"/>
      <c r="D2310" s="135"/>
      <c r="E2310" s="135"/>
      <c r="F2310" s="147"/>
      <c r="G2310" s="147"/>
      <c r="H2310" s="135"/>
    </row>
    <row r="2311" spans="1:8" s="306" customFormat="1" ht="24" customHeight="1" x14ac:dyDescent="0.2">
      <c r="A2311" s="135"/>
      <c r="B2311" s="135"/>
      <c r="C2311" s="135"/>
      <c r="D2311" s="135"/>
      <c r="E2311" s="135"/>
      <c r="F2311" s="147"/>
      <c r="G2311" s="147"/>
      <c r="H2311" s="135"/>
    </row>
    <row r="2312" spans="1:8" s="306" customFormat="1" ht="24" customHeight="1" x14ac:dyDescent="0.2">
      <c r="A2312" s="135"/>
      <c r="B2312" s="135"/>
      <c r="C2312" s="135"/>
      <c r="D2312" s="135"/>
      <c r="E2312" s="135"/>
      <c r="F2312" s="147"/>
      <c r="G2312" s="147"/>
      <c r="H2312" s="135"/>
    </row>
    <row r="2313" spans="1:8" s="306" customFormat="1" ht="24" customHeight="1" x14ac:dyDescent="0.2">
      <c r="A2313" s="135"/>
      <c r="B2313" s="135"/>
      <c r="C2313" s="135"/>
      <c r="D2313" s="135"/>
      <c r="E2313" s="135"/>
      <c r="F2313" s="147"/>
      <c r="G2313" s="147"/>
      <c r="H2313" s="135"/>
    </row>
    <row r="2314" spans="1:8" s="306" customFormat="1" ht="24" customHeight="1" x14ac:dyDescent="0.2">
      <c r="A2314" s="135"/>
      <c r="B2314" s="135"/>
      <c r="C2314" s="135"/>
      <c r="D2314" s="135"/>
      <c r="E2314" s="135"/>
      <c r="F2314" s="147"/>
      <c r="G2314" s="147"/>
      <c r="H2314" s="135"/>
    </row>
    <row r="2317" spans="1:8" s="306" customFormat="1" ht="24" customHeight="1" x14ac:dyDescent="0.2">
      <c r="A2317" s="135"/>
      <c r="B2317" s="135"/>
      <c r="C2317" s="135"/>
      <c r="D2317" s="135"/>
      <c r="E2317" s="135"/>
      <c r="F2317" s="147"/>
      <c r="G2317" s="147"/>
      <c r="H2317" s="135"/>
    </row>
    <row r="2318" spans="1:8" s="306" customFormat="1" ht="24" customHeight="1" x14ac:dyDescent="0.2">
      <c r="A2318" s="135"/>
      <c r="B2318" s="135"/>
      <c r="C2318" s="135"/>
      <c r="D2318" s="135"/>
      <c r="E2318" s="135"/>
      <c r="F2318" s="147"/>
      <c r="G2318" s="147"/>
      <c r="H2318" s="135"/>
    </row>
    <row r="2319" spans="1:8" s="306" customFormat="1" ht="24" customHeight="1" x14ac:dyDescent="0.2">
      <c r="A2319" s="135"/>
      <c r="B2319" s="135"/>
      <c r="C2319" s="135"/>
      <c r="D2319" s="135"/>
      <c r="E2319" s="135"/>
      <c r="F2319" s="147"/>
      <c r="G2319" s="147"/>
      <c r="H2319" s="135"/>
    </row>
    <row r="2320" spans="1:8" s="306" customFormat="1" ht="24" customHeight="1" x14ac:dyDescent="0.2">
      <c r="A2320" s="135"/>
      <c r="B2320" s="135"/>
      <c r="C2320" s="135"/>
      <c r="D2320" s="135"/>
      <c r="E2320" s="135"/>
      <c r="F2320" s="147"/>
      <c r="G2320" s="147"/>
      <c r="H2320" s="135"/>
    </row>
    <row r="2321" spans="1:8" s="306" customFormat="1" ht="24" customHeight="1" x14ac:dyDescent="0.2">
      <c r="A2321" s="135"/>
      <c r="B2321" s="135"/>
      <c r="C2321" s="135"/>
      <c r="D2321" s="135"/>
      <c r="E2321" s="135"/>
      <c r="F2321" s="147"/>
      <c r="G2321" s="147"/>
      <c r="H2321" s="135"/>
    </row>
    <row r="2322" spans="1:8" s="306" customFormat="1" ht="24" customHeight="1" x14ac:dyDescent="0.2">
      <c r="A2322" s="135"/>
      <c r="B2322" s="135"/>
      <c r="C2322" s="135"/>
      <c r="D2322" s="135"/>
      <c r="E2322" s="135"/>
      <c r="F2322" s="147"/>
      <c r="G2322" s="147"/>
      <c r="H2322" s="135"/>
    </row>
    <row r="2323" spans="1:8" s="306" customFormat="1" ht="24" customHeight="1" x14ac:dyDescent="0.2">
      <c r="A2323" s="135"/>
      <c r="B2323" s="135"/>
      <c r="C2323" s="135"/>
      <c r="D2323" s="135"/>
      <c r="E2323" s="135"/>
      <c r="F2323" s="147"/>
      <c r="G2323" s="147"/>
      <c r="H2323" s="135"/>
    </row>
    <row r="2324" spans="1:8" s="306" customFormat="1" ht="24" customHeight="1" x14ac:dyDescent="0.2">
      <c r="A2324" s="135"/>
      <c r="B2324" s="135"/>
      <c r="C2324" s="135"/>
      <c r="D2324" s="135"/>
      <c r="E2324" s="135"/>
      <c r="F2324" s="147"/>
      <c r="G2324" s="147"/>
      <c r="H2324" s="135"/>
    </row>
    <row r="2327" spans="1:8" s="306" customFormat="1" ht="24" customHeight="1" x14ac:dyDescent="0.2">
      <c r="A2327" s="135"/>
      <c r="B2327" s="135"/>
      <c r="C2327" s="135"/>
      <c r="D2327" s="135"/>
      <c r="E2327" s="135"/>
      <c r="F2327" s="147"/>
      <c r="G2327" s="147"/>
      <c r="H2327" s="135"/>
    </row>
    <row r="2328" spans="1:8" s="306" customFormat="1" ht="24" customHeight="1" x14ac:dyDescent="0.2">
      <c r="A2328" s="135"/>
      <c r="B2328" s="135"/>
      <c r="C2328" s="135"/>
      <c r="D2328" s="135"/>
      <c r="E2328" s="135"/>
      <c r="F2328" s="147"/>
      <c r="G2328" s="147"/>
      <c r="H2328" s="135"/>
    </row>
    <row r="2329" spans="1:8" s="306" customFormat="1" ht="24" customHeight="1" x14ac:dyDescent="0.2">
      <c r="A2329" s="135"/>
      <c r="B2329" s="135"/>
      <c r="C2329" s="135"/>
      <c r="D2329" s="135"/>
      <c r="E2329" s="135"/>
      <c r="F2329" s="147"/>
      <c r="G2329" s="147"/>
      <c r="H2329" s="135"/>
    </row>
    <row r="2330" spans="1:8" s="306" customFormat="1" ht="24" customHeight="1" x14ac:dyDescent="0.2">
      <c r="A2330" s="135"/>
      <c r="B2330" s="135"/>
      <c r="C2330" s="135"/>
      <c r="D2330" s="135"/>
      <c r="E2330" s="135"/>
      <c r="F2330" s="147"/>
      <c r="G2330" s="147"/>
      <c r="H2330" s="135"/>
    </row>
    <row r="2331" spans="1:8" s="306" customFormat="1" ht="24" customHeight="1" x14ac:dyDescent="0.2">
      <c r="A2331" s="135"/>
      <c r="B2331" s="135"/>
      <c r="C2331" s="135"/>
      <c r="D2331" s="135"/>
      <c r="E2331" s="135"/>
      <c r="F2331" s="147"/>
      <c r="G2331" s="147"/>
      <c r="H2331" s="135"/>
    </row>
    <row r="2332" spans="1:8" s="306" customFormat="1" ht="24" customHeight="1" x14ac:dyDescent="0.2">
      <c r="A2332" s="135"/>
      <c r="B2332" s="135"/>
      <c r="C2332" s="135"/>
      <c r="D2332" s="135"/>
      <c r="E2332" s="135"/>
      <c r="F2332" s="147"/>
      <c r="G2332" s="147"/>
      <c r="H2332" s="135"/>
    </row>
    <row r="2333" spans="1:8" s="306" customFormat="1" ht="24" customHeight="1" x14ac:dyDescent="0.2">
      <c r="A2333" s="135"/>
      <c r="B2333" s="135"/>
      <c r="C2333" s="135"/>
      <c r="D2333" s="135"/>
      <c r="E2333" s="135"/>
      <c r="F2333" s="147"/>
      <c r="G2333" s="147"/>
      <c r="H2333" s="135"/>
    </row>
    <row r="2334" spans="1:8" s="306" customFormat="1" ht="24" customHeight="1" x14ac:dyDescent="0.2">
      <c r="A2334" s="135"/>
      <c r="B2334" s="135"/>
      <c r="C2334" s="135"/>
      <c r="D2334" s="135"/>
      <c r="E2334" s="135"/>
      <c r="F2334" s="147"/>
      <c r="G2334" s="147"/>
      <c r="H2334" s="135"/>
    </row>
    <row r="2335" spans="1:8" s="306" customFormat="1" ht="24" customHeight="1" x14ac:dyDescent="0.2">
      <c r="A2335" s="135"/>
      <c r="B2335" s="135"/>
      <c r="C2335" s="135"/>
      <c r="D2335" s="135"/>
      <c r="E2335" s="135"/>
      <c r="F2335" s="147"/>
      <c r="G2335" s="147"/>
      <c r="H2335" s="135"/>
    </row>
    <row r="2349" spans="1:141" s="145" customFormat="1" ht="24" customHeight="1" x14ac:dyDescent="0.2">
      <c r="A2349" s="135"/>
      <c r="B2349" s="135"/>
      <c r="C2349" s="135"/>
      <c r="D2349" s="135"/>
      <c r="E2349" s="135"/>
      <c r="F2349" s="147"/>
      <c r="G2349" s="147"/>
      <c r="H2349" s="135"/>
      <c r="I2349" s="306"/>
      <c r="J2349" s="306"/>
      <c r="K2349" s="306"/>
      <c r="L2349" s="306"/>
      <c r="M2349" s="306"/>
      <c r="N2349" s="306"/>
      <c r="O2349" s="306"/>
      <c r="P2349" s="306"/>
      <c r="Q2349" s="306"/>
      <c r="R2349" s="306"/>
      <c r="S2349" s="306"/>
      <c r="T2349" s="306"/>
      <c r="U2349" s="307"/>
      <c r="V2349" s="307"/>
      <c r="W2349" s="307"/>
      <c r="X2349" s="307"/>
      <c r="Y2349" s="307"/>
      <c r="Z2349" s="307"/>
      <c r="AA2349" s="307"/>
      <c r="AB2349" s="307"/>
      <c r="AC2349" s="307"/>
      <c r="AD2349" s="307"/>
      <c r="AE2349" s="307"/>
      <c r="AF2349" s="307"/>
      <c r="AG2349" s="307"/>
      <c r="AH2349" s="307"/>
      <c r="AI2349" s="307"/>
      <c r="AJ2349" s="307"/>
      <c r="AK2349" s="307"/>
      <c r="AL2349" s="307"/>
      <c r="AM2349" s="307"/>
      <c r="AN2349" s="307"/>
      <c r="AO2349" s="307"/>
      <c r="AP2349" s="307"/>
      <c r="AQ2349" s="307"/>
      <c r="AR2349" s="307"/>
      <c r="AS2349" s="307"/>
      <c r="AT2349" s="307"/>
      <c r="AU2349" s="307"/>
      <c r="AV2349" s="307"/>
      <c r="AW2349" s="307"/>
      <c r="AX2349" s="307"/>
      <c r="AY2349" s="307"/>
      <c r="AZ2349" s="307"/>
      <c r="BA2349" s="307"/>
      <c r="BB2349" s="307"/>
      <c r="BC2349" s="307"/>
      <c r="BD2349" s="307"/>
      <c r="BE2349" s="307"/>
      <c r="BF2349" s="307"/>
      <c r="BG2349" s="307"/>
      <c r="BH2349" s="307"/>
      <c r="BI2349" s="307"/>
      <c r="BJ2349" s="307"/>
      <c r="BK2349" s="307"/>
      <c r="BL2349" s="307"/>
      <c r="BM2349" s="307"/>
      <c r="BN2349" s="307"/>
      <c r="BO2349" s="307"/>
      <c r="BP2349" s="307"/>
      <c r="BQ2349" s="307"/>
      <c r="BR2349" s="307"/>
      <c r="BS2349" s="307"/>
      <c r="BT2349" s="307"/>
      <c r="BU2349" s="307"/>
      <c r="BV2349" s="307"/>
      <c r="BW2349" s="307"/>
      <c r="BX2349" s="307"/>
      <c r="BY2349" s="307"/>
      <c r="BZ2349" s="307"/>
      <c r="CA2349" s="307"/>
      <c r="CB2349" s="307"/>
      <c r="CC2349" s="307"/>
      <c r="CD2349" s="307"/>
      <c r="CE2349" s="307"/>
      <c r="CF2349" s="307"/>
      <c r="CG2349" s="307"/>
      <c r="CH2349" s="307"/>
      <c r="CI2349" s="307"/>
      <c r="CJ2349" s="307"/>
      <c r="CK2349" s="307"/>
      <c r="CL2349" s="307"/>
      <c r="CM2349" s="307"/>
      <c r="CN2349" s="307"/>
      <c r="CO2349" s="307"/>
      <c r="CP2349" s="307"/>
      <c r="CQ2349" s="307"/>
      <c r="CR2349" s="307"/>
      <c r="CS2349" s="307"/>
      <c r="CT2349" s="307"/>
      <c r="CU2349" s="307"/>
      <c r="CV2349" s="307"/>
      <c r="CW2349" s="307"/>
      <c r="CX2349" s="307"/>
      <c r="CY2349" s="307"/>
      <c r="CZ2349" s="307"/>
      <c r="DA2349" s="307"/>
      <c r="DB2349" s="307"/>
      <c r="DC2349" s="307"/>
      <c r="DD2349" s="307"/>
      <c r="DE2349" s="307"/>
      <c r="DF2349" s="307"/>
      <c r="DG2349" s="307"/>
      <c r="DH2349" s="307"/>
      <c r="DI2349" s="307"/>
      <c r="DJ2349" s="307"/>
      <c r="DK2349" s="307"/>
      <c r="DL2349" s="307"/>
      <c r="DM2349" s="307"/>
      <c r="DN2349" s="307"/>
      <c r="DO2349" s="307"/>
      <c r="DP2349" s="307"/>
      <c r="DQ2349" s="307"/>
      <c r="DR2349" s="307"/>
      <c r="DS2349" s="307"/>
      <c r="DT2349" s="307"/>
      <c r="DU2349" s="307"/>
      <c r="DV2349" s="307"/>
      <c r="DW2349" s="307"/>
      <c r="DX2349" s="307"/>
      <c r="DY2349" s="307"/>
      <c r="DZ2349" s="307"/>
      <c r="EA2349" s="307"/>
      <c r="EB2349" s="307"/>
      <c r="EC2349" s="307"/>
      <c r="ED2349" s="307"/>
      <c r="EE2349" s="307"/>
      <c r="EF2349" s="307"/>
      <c r="EG2349" s="307"/>
      <c r="EH2349" s="307"/>
      <c r="EI2349" s="307"/>
      <c r="EJ2349" s="307"/>
      <c r="EK2349" s="307"/>
    </row>
    <row r="2351" spans="1:141" s="306" customFormat="1" ht="24" customHeight="1" x14ac:dyDescent="0.2">
      <c r="A2351" s="135"/>
      <c r="B2351" s="135"/>
      <c r="C2351" s="135"/>
      <c r="D2351" s="135"/>
      <c r="E2351" s="135"/>
      <c r="F2351" s="147"/>
      <c r="G2351" s="147"/>
      <c r="H2351" s="135"/>
    </row>
    <row r="2352" spans="1:141" s="306" customFormat="1" ht="24" customHeight="1" x14ac:dyDescent="0.2">
      <c r="A2352" s="135"/>
      <c r="B2352" s="135"/>
      <c r="C2352" s="135"/>
      <c r="D2352" s="135"/>
      <c r="E2352" s="135"/>
      <c r="F2352" s="147"/>
      <c r="G2352" s="147"/>
      <c r="H2352" s="135"/>
    </row>
    <row r="2353" spans="1:8" s="306" customFormat="1" ht="24" customHeight="1" x14ac:dyDescent="0.2">
      <c r="A2353" s="135"/>
      <c r="B2353" s="135"/>
      <c r="C2353" s="135"/>
      <c r="D2353" s="135"/>
      <c r="E2353" s="135"/>
      <c r="F2353" s="147"/>
      <c r="G2353" s="147"/>
      <c r="H2353" s="135"/>
    </row>
    <row r="2354" spans="1:8" s="306" customFormat="1" ht="24" customHeight="1" x14ac:dyDescent="0.2">
      <c r="A2354" s="135"/>
      <c r="B2354" s="135"/>
      <c r="C2354" s="135"/>
      <c r="D2354" s="135"/>
      <c r="E2354" s="135"/>
      <c r="F2354" s="147"/>
      <c r="G2354" s="147"/>
      <c r="H2354" s="135"/>
    </row>
    <row r="2355" spans="1:8" s="306" customFormat="1" ht="24" customHeight="1" x14ac:dyDescent="0.2">
      <c r="A2355" s="135"/>
      <c r="B2355" s="135"/>
      <c r="C2355" s="135"/>
      <c r="D2355" s="135"/>
      <c r="E2355" s="135"/>
      <c r="F2355" s="147"/>
      <c r="G2355" s="147"/>
      <c r="H2355" s="135"/>
    </row>
    <row r="2356" spans="1:8" s="306" customFormat="1" ht="24" customHeight="1" x14ac:dyDescent="0.2">
      <c r="A2356" s="135"/>
      <c r="B2356" s="135"/>
      <c r="C2356" s="135"/>
      <c r="D2356" s="135"/>
      <c r="E2356" s="135"/>
      <c r="F2356" s="147"/>
      <c r="G2356" s="147"/>
      <c r="H2356" s="135"/>
    </row>
    <row r="2357" spans="1:8" s="306" customFormat="1" ht="24" customHeight="1" x14ac:dyDescent="0.2">
      <c r="A2357" s="135"/>
      <c r="B2357" s="135"/>
      <c r="C2357" s="135"/>
      <c r="D2357" s="135"/>
      <c r="E2357" s="135"/>
      <c r="F2357" s="147"/>
      <c r="G2357" s="147"/>
      <c r="H2357" s="135"/>
    </row>
    <row r="2358" spans="1:8" s="306" customFormat="1" ht="24" customHeight="1" x14ac:dyDescent="0.2">
      <c r="A2358" s="135"/>
      <c r="B2358" s="135"/>
      <c r="C2358" s="135"/>
      <c r="D2358" s="135"/>
      <c r="E2358" s="135"/>
      <c r="F2358" s="147"/>
      <c r="G2358" s="147"/>
      <c r="H2358" s="135"/>
    </row>
    <row r="2359" spans="1:8" s="306" customFormat="1" ht="24" customHeight="1" x14ac:dyDescent="0.2">
      <c r="A2359" s="135"/>
      <c r="B2359" s="135"/>
      <c r="C2359" s="135"/>
      <c r="D2359" s="135"/>
      <c r="E2359" s="135"/>
      <c r="F2359" s="147"/>
      <c r="G2359" s="147"/>
      <c r="H2359" s="135"/>
    </row>
    <row r="2360" spans="1:8" s="306" customFormat="1" ht="24" customHeight="1" x14ac:dyDescent="0.2">
      <c r="A2360" s="135"/>
      <c r="B2360" s="135"/>
      <c r="C2360" s="135"/>
      <c r="D2360" s="135"/>
      <c r="E2360" s="135"/>
      <c r="F2360" s="147"/>
      <c r="G2360" s="147"/>
      <c r="H2360" s="135"/>
    </row>
    <row r="2361" spans="1:8" s="306" customFormat="1" ht="24" customHeight="1" x14ac:dyDescent="0.2">
      <c r="A2361" s="135"/>
      <c r="B2361" s="135"/>
      <c r="C2361" s="135"/>
      <c r="D2361" s="135"/>
      <c r="E2361" s="135"/>
      <c r="F2361" s="147"/>
      <c r="G2361" s="147"/>
      <c r="H2361" s="135"/>
    </row>
    <row r="2362" spans="1:8" s="306" customFormat="1" ht="24" customHeight="1" x14ac:dyDescent="0.2">
      <c r="A2362" s="135"/>
      <c r="B2362" s="135"/>
      <c r="C2362" s="135"/>
      <c r="D2362" s="135"/>
      <c r="E2362" s="135"/>
      <c r="F2362" s="147"/>
      <c r="G2362" s="147"/>
      <c r="H2362" s="135"/>
    </row>
    <row r="2363" spans="1:8" s="306" customFormat="1" ht="24" customHeight="1" x14ac:dyDescent="0.2">
      <c r="A2363" s="135"/>
      <c r="B2363" s="135"/>
      <c r="C2363" s="135"/>
      <c r="D2363" s="135"/>
      <c r="E2363" s="135"/>
      <c r="F2363" s="147"/>
      <c r="G2363" s="147"/>
      <c r="H2363" s="135"/>
    </row>
    <row r="2364" spans="1:8" s="306" customFormat="1" ht="24" customHeight="1" x14ac:dyDescent="0.2">
      <c r="A2364" s="135"/>
      <c r="B2364" s="135"/>
      <c r="C2364" s="135"/>
      <c r="D2364" s="135"/>
      <c r="E2364" s="135"/>
      <c r="F2364" s="147"/>
      <c r="G2364" s="147"/>
      <c r="H2364" s="135"/>
    </row>
    <row r="2367" spans="1:8" s="306" customFormat="1" ht="24" customHeight="1" x14ac:dyDescent="0.2">
      <c r="A2367" s="135"/>
      <c r="B2367" s="135"/>
      <c r="C2367" s="135"/>
      <c r="D2367" s="135"/>
      <c r="E2367" s="135"/>
      <c r="F2367" s="147"/>
      <c r="G2367" s="147"/>
      <c r="H2367" s="135"/>
    </row>
    <row r="2368" spans="1:8" s="306" customFormat="1" ht="24" customHeight="1" x14ac:dyDescent="0.2">
      <c r="A2368" s="135"/>
      <c r="B2368" s="135"/>
      <c r="C2368" s="135"/>
      <c r="D2368" s="135"/>
      <c r="E2368" s="135"/>
      <c r="F2368" s="147"/>
      <c r="G2368" s="147"/>
      <c r="H2368" s="135"/>
    </row>
    <row r="2369" spans="1:8" s="306" customFormat="1" ht="24" customHeight="1" x14ac:dyDescent="0.2">
      <c r="A2369" s="135"/>
      <c r="B2369" s="135"/>
      <c r="C2369" s="135"/>
      <c r="D2369" s="135"/>
      <c r="E2369" s="135"/>
      <c r="F2369" s="147"/>
      <c r="G2369" s="147"/>
      <c r="H2369" s="135"/>
    </row>
    <row r="2370" spans="1:8" s="306" customFormat="1" ht="24" customHeight="1" x14ac:dyDescent="0.2">
      <c r="A2370" s="135"/>
      <c r="B2370" s="135"/>
      <c r="C2370" s="135"/>
      <c r="D2370" s="135"/>
      <c r="E2370" s="135"/>
      <c r="F2370" s="147"/>
      <c r="G2370" s="147"/>
      <c r="H2370" s="135"/>
    </row>
    <row r="2371" spans="1:8" s="306" customFormat="1" ht="24" customHeight="1" x14ac:dyDescent="0.2">
      <c r="A2371" s="135"/>
      <c r="B2371" s="135"/>
      <c r="C2371" s="135"/>
      <c r="D2371" s="135"/>
      <c r="E2371" s="135"/>
      <c r="F2371" s="147"/>
      <c r="G2371" s="147"/>
      <c r="H2371" s="135"/>
    </row>
    <row r="2372" spans="1:8" s="306" customFormat="1" ht="24" customHeight="1" x14ac:dyDescent="0.2">
      <c r="A2372" s="135"/>
      <c r="B2372" s="135"/>
      <c r="C2372" s="135"/>
      <c r="D2372" s="135"/>
      <c r="E2372" s="135"/>
      <c r="F2372" s="147"/>
      <c r="G2372" s="147"/>
      <c r="H2372" s="135"/>
    </row>
    <row r="2373" spans="1:8" s="306" customFormat="1" ht="24" customHeight="1" x14ac:dyDescent="0.2">
      <c r="A2373" s="135"/>
      <c r="B2373" s="135"/>
      <c r="C2373" s="135"/>
      <c r="D2373" s="135"/>
      <c r="E2373" s="135"/>
      <c r="F2373" s="147"/>
      <c r="G2373" s="147"/>
      <c r="H2373" s="135"/>
    </row>
    <row r="2374" spans="1:8" s="306" customFormat="1" ht="24" customHeight="1" x14ac:dyDescent="0.2">
      <c r="A2374" s="135"/>
      <c r="B2374" s="135"/>
      <c r="C2374" s="135"/>
      <c r="D2374" s="135"/>
      <c r="E2374" s="135"/>
      <c r="F2374" s="147"/>
      <c r="G2374" s="147"/>
      <c r="H2374" s="135"/>
    </row>
    <row r="2377" spans="1:8" s="306" customFormat="1" ht="24" customHeight="1" x14ac:dyDescent="0.2">
      <c r="A2377" s="135"/>
      <c r="B2377" s="135"/>
      <c r="C2377" s="135"/>
      <c r="D2377" s="135"/>
      <c r="E2377" s="135"/>
      <c r="F2377" s="147"/>
      <c r="G2377" s="147"/>
      <c r="H2377" s="135"/>
    </row>
    <row r="2378" spans="1:8" s="306" customFormat="1" ht="24" customHeight="1" x14ac:dyDescent="0.2">
      <c r="A2378" s="135"/>
      <c r="B2378" s="135"/>
      <c r="C2378" s="135"/>
      <c r="D2378" s="135"/>
      <c r="E2378" s="135"/>
      <c r="F2378" s="147"/>
      <c r="G2378" s="147"/>
      <c r="H2378" s="135"/>
    </row>
    <row r="2379" spans="1:8" s="306" customFormat="1" ht="24" customHeight="1" x14ac:dyDescent="0.2">
      <c r="A2379" s="135"/>
      <c r="B2379" s="135"/>
      <c r="C2379" s="135"/>
      <c r="D2379" s="135"/>
      <c r="E2379" s="135"/>
      <c r="F2379" s="147"/>
      <c r="G2379" s="147"/>
      <c r="H2379" s="135"/>
    </row>
    <row r="2380" spans="1:8" s="306" customFormat="1" ht="24" customHeight="1" x14ac:dyDescent="0.2">
      <c r="A2380" s="135"/>
      <c r="B2380" s="135"/>
      <c r="C2380" s="135"/>
      <c r="D2380" s="135"/>
      <c r="E2380" s="135"/>
      <c r="F2380" s="147"/>
      <c r="G2380" s="147"/>
      <c r="H2380" s="135"/>
    </row>
    <row r="2381" spans="1:8" s="306" customFormat="1" ht="24" customHeight="1" x14ac:dyDescent="0.2">
      <c r="A2381" s="135"/>
      <c r="B2381" s="135"/>
      <c r="C2381" s="135"/>
      <c r="D2381" s="135"/>
      <c r="E2381" s="135"/>
      <c r="F2381" s="147"/>
      <c r="G2381" s="147"/>
      <c r="H2381" s="135"/>
    </row>
    <row r="2382" spans="1:8" s="306" customFormat="1" ht="24" customHeight="1" x14ac:dyDescent="0.2">
      <c r="A2382" s="135"/>
      <c r="B2382" s="135"/>
      <c r="C2382" s="135"/>
      <c r="D2382" s="135"/>
      <c r="E2382" s="135"/>
      <c r="F2382" s="147"/>
      <c r="G2382" s="147"/>
      <c r="H2382" s="135"/>
    </row>
    <row r="2383" spans="1:8" s="306" customFormat="1" ht="24" customHeight="1" x14ac:dyDescent="0.2">
      <c r="A2383" s="135"/>
      <c r="B2383" s="135"/>
      <c r="C2383" s="135"/>
      <c r="D2383" s="135"/>
      <c r="E2383" s="135"/>
      <c r="F2383" s="147"/>
      <c r="G2383" s="147"/>
      <c r="H2383" s="135"/>
    </row>
    <row r="2384" spans="1:8" s="306" customFormat="1" ht="24" customHeight="1" x14ac:dyDescent="0.2">
      <c r="A2384" s="135"/>
      <c r="B2384" s="135"/>
      <c r="C2384" s="135"/>
      <c r="D2384" s="135"/>
      <c r="E2384" s="135"/>
      <c r="F2384" s="147"/>
      <c r="G2384" s="147"/>
      <c r="H2384" s="135"/>
    </row>
    <row r="2385" spans="1:141" s="306" customFormat="1" ht="24" customHeight="1" x14ac:dyDescent="0.2">
      <c r="A2385" s="135"/>
      <c r="B2385" s="135"/>
      <c r="C2385" s="135"/>
      <c r="D2385" s="135"/>
      <c r="E2385" s="135"/>
      <c r="F2385" s="147"/>
      <c r="G2385" s="147"/>
      <c r="H2385" s="135"/>
    </row>
    <row r="2399" spans="1:141" s="145" customFormat="1" ht="24" customHeight="1" x14ac:dyDescent="0.2">
      <c r="A2399" s="135"/>
      <c r="B2399" s="135"/>
      <c r="C2399" s="135"/>
      <c r="D2399" s="135"/>
      <c r="E2399" s="135"/>
      <c r="F2399" s="147"/>
      <c r="G2399" s="147"/>
      <c r="H2399" s="135"/>
      <c r="I2399" s="306"/>
      <c r="J2399" s="306"/>
      <c r="K2399" s="306"/>
      <c r="L2399" s="306"/>
      <c r="M2399" s="306"/>
      <c r="N2399" s="306"/>
      <c r="O2399" s="306"/>
      <c r="P2399" s="306"/>
      <c r="Q2399" s="306"/>
      <c r="R2399" s="306"/>
      <c r="S2399" s="306"/>
      <c r="T2399" s="306"/>
      <c r="U2399" s="307"/>
      <c r="V2399" s="307"/>
      <c r="W2399" s="307"/>
      <c r="X2399" s="307"/>
      <c r="Y2399" s="307"/>
      <c r="Z2399" s="307"/>
      <c r="AA2399" s="307"/>
      <c r="AB2399" s="307"/>
      <c r="AC2399" s="307"/>
      <c r="AD2399" s="307"/>
      <c r="AE2399" s="307"/>
      <c r="AF2399" s="307"/>
      <c r="AG2399" s="307"/>
      <c r="AH2399" s="307"/>
      <c r="AI2399" s="307"/>
      <c r="AJ2399" s="307"/>
      <c r="AK2399" s="307"/>
      <c r="AL2399" s="307"/>
      <c r="AM2399" s="307"/>
      <c r="AN2399" s="307"/>
      <c r="AO2399" s="307"/>
      <c r="AP2399" s="307"/>
      <c r="AQ2399" s="307"/>
      <c r="AR2399" s="307"/>
      <c r="AS2399" s="307"/>
      <c r="AT2399" s="307"/>
      <c r="AU2399" s="307"/>
      <c r="AV2399" s="307"/>
      <c r="AW2399" s="307"/>
      <c r="AX2399" s="307"/>
      <c r="AY2399" s="307"/>
      <c r="AZ2399" s="307"/>
      <c r="BA2399" s="307"/>
      <c r="BB2399" s="307"/>
      <c r="BC2399" s="307"/>
      <c r="BD2399" s="307"/>
      <c r="BE2399" s="307"/>
      <c r="BF2399" s="307"/>
      <c r="BG2399" s="307"/>
      <c r="BH2399" s="307"/>
      <c r="BI2399" s="307"/>
      <c r="BJ2399" s="307"/>
      <c r="BK2399" s="307"/>
      <c r="BL2399" s="307"/>
      <c r="BM2399" s="307"/>
      <c r="BN2399" s="307"/>
      <c r="BO2399" s="307"/>
      <c r="BP2399" s="307"/>
      <c r="BQ2399" s="307"/>
      <c r="BR2399" s="307"/>
      <c r="BS2399" s="307"/>
      <c r="BT2399" s="307"/>
      <c r="BU2399" s="307"/>
      <c r="BV2399" s="307"/>
      <c r="BW2399" s="307"/>
      <c r="BX2399" s="307"/>
      <c r="BY2399" s="307"/>
      <c r="BZ2399" s="307"/>
      <c r="CA2399" s="307"/>
      <c r="CB2399" s="307"/>
      <c r="CC2399" s="307"/>
      <c r="CD2399" s="307"/>
      <c r="CE2399" s="307"/>
      <c r="CF2399" s="307"/>
      <c r="CG2399" s="307"/>
      <c r="CH2399" s="307"/>
      <c r="CI2399" s="307"/>
      <c r="CJ2399" s="307"/>
      <c r="CK2399" s="307"/>
      <c r="CL2399" s="307"/>
      <c r="CM2399" s="307"/>
      <c r="CN2399" s="307"/>
      <c r="CO2399" s="307"/>
      <c r="CP2399" s="307"/>
      <c r="CQ2399" s="307"/>
      <c r="CR2399" s="307"/>
      <c r="CS2399" s="307"/>
      <c r="CT2399" s="307"/>
      <c r="CU2399" s="307"/>
      <c r="CV2399" s="307"/>
      <c r="CW2399" s="307"/>
      <c r="CX2399" s="307"/>
      <c r="CY2399" s="307"/>
      <c r="CZ2399" s="307"/>
      <c r="DA2399" s="307"/>
      <c r="DB2399" s="307"/>
      <c r="DC2399" s="307"/>
      <c r="DD2399" s="307"/>
      <c r="DE2399" s="307"/>
      <c r="DF2399" s="307"/>
      <c r="DG2399" s="307"/>
      <c r="DH2399" s="307"/>
      <c r="DI2399" s="307"/>
      <c r="DJ2399" s="307"/>
      <c r="DK2399" s="307"/>
      <c r="DL2399" s="307"/>
      <c r="DM2399" s="307"/>
      <c r="DN2399" s="307"/>
      <c r="DO2399" s="307"/>
      <c r="DP2399" s="307"/>
      <c r="DQ2399" s="307"/>
      <c r="DR2399" s="307"/>
      <c r="DS2399" s="307"/>
      <c r="DT2399" s="307"/>
      <c r="DU2399" s="307"/>
      <c r="DV2399" s="307"/>
      <c r="DW2399" s="307"/>
      <c r="DX2399" s="307"/>
      <c r="DY2399" s="307"/>
      <c r="DZ2399" s="307"/>
      <c r="EA2399" s="307"/>
      <c r="EB2399" s="307"/>
      <c r="EC2399" s="307"/>
      <c r="ED2399" s="307"/>
      <c r="EE2399" s="307"/>
      <c r="EF2399" s="307"/>
      <c r="EG2399" s="307"/>
      <c r="EH2399" s="307"/>
      <c r="EI2399" s="307"/>
      <c r="EJ2399" s="307"/>
      <c r="EK2399" s="307"/>
    </row>
    <row r="2401" spans="1:8" s="306" customFormat="1" ht="24" customHeight="1" x14ac:dyDescent="0.2">
      <c r="A2401" s="135"/>
      <c r="B2401" s="135"/>
      <c r="C2401" s="135"/>
      <c r="D2401" s="135"/>
      <c r="E2401" s="135"/>
      <c r="F2401" s="147"/>
      <c r="G2401" s="147"/>
      <c r="H2401" s="135"/>
    </row>
    <row r="2402" spans="1:8" s="306" customFormat="1" ht="24" customHeight="1" x14ac:dyDescent="0.2">
      <c r="A2402" s="135"/>
      <c r="B2402" s="135"/>
      <c r="C2402" s="135"/>
      <c r="D2402" s="135"/>
      <c r="E2402" s="135"/>
      <c r="F2402" s="147"/>
      <c r="G2402" s="147"/>
      <c r="H2402" s="135"/>
    </row>
    <row r="2403" spans="1:8" s="306" customFormat="1" ht="24" customHeight="1" x14ac:dyDescent="0.2">
      <c r="A2403" s="135"/>
      <c r="B2403" s="135"/>
      <c r="C2403" s="135"/>
      <c r="D2403" s="135"/>
      <c r="E2403" s="135"/>
      <c r="F2403" s="147"/>
      <c r="G2403" s="147"/>
      <c r="H2403" s="135"/>
    </row>
    <row r="2404" spans="1:8" s="306" customFormat="1" ht="24" customHeight="1" x14ac:dyDescent="0.2">
      <c r="A2404" s="135"/>
      <c r="B2404" s="135"/>
      <c r="C2404" s="135"/>
      <c r="D2404" s="135"/>
      <c r="E2404" s="135"/>
      <c r="F2404" s="147"/>
      <c r="G2404" s="147"/>
      <c r="H2404" s="135"/>
    </row>
    <row r="2405" spans="1:8" s="306" customFormat="1" ht="24" customHeight="1" x14ac:dyDescent="0.2">
      <c r="A2405" s="135"/>
      <c r="B2405" s="135"/>
      <c r="C2405" s="135"/>
      <c r="D2405" s="135"/>
      <c r="E2405" s="135"/>
      <c r="F2405" s="147"/>
      <c r="G2405" s="147"/>
      <c r="H2405" s="135"/>
    </row>
    <row r="2406" spans="1:8" s="306" customFormat="1" ht="24" customHeight="1" x14ac:dyDescent="0.2">
      <c r="A2406" s="135"/>
      <c r="B2406" s="135"/>
      <c r="C2406" s="135"/>
      <c r="D2406" s="135"/>
      <c r="E2406" s="135"/>
      <c r="F2406" s="147"/>
      <c r="G2406" s="147"/>
      <c r="H2406" s="135"/>
    </row>
    <row r="2407" spans="1:8" s="306" customFormat="1" ht="24" customHeight="1" x14ac:dyDescent="0.2">
      <c r="A2407" s="135"/>
      <c r="B2407" s="135"/>
      <c r="C2407" s="135"/>
      <c r="D2407" s="135"/>
      <c r="E2407" s="135"/>
      <c r="F2407" s="147"/>
      <c r="G2407" s="147"/>
      <c r="H2407" s="135"/>
    </row>
    <row r="2408" spans="1:8" s="306" customFormat="1" ht="24" customHeight="1" x14ac:dyDescent="0.2">
      <c r="A2408" s="135"/>
      <c r="B2408" s="135"/>
      <c r="C2408" s="135"/>
      <c r="D2408" s="135"/>
      <c r="E2408" s="135"/>
      <c r="F2408" s="147"/>
      <c r="G2408" s="147"/>
      <c r="H2408" s="135"/>
    </row>
    <row r="2409" spans="1:8" s="306" customFormat="1" ht="24" customHeight="1" x14ac:dyDescent="0.2">
      <c r="A2409" s="135"/>
      <c r="B2409" s="135"/>
      <c r="C2409" s="135"/>
      <c r="D2409" s="135"/>
      <c r="E2409" s="135"/>
      <c r="F2409" s="147"/>
      <c r="G2409" s="147"/>
      <c r="H2409" s="135"/>
    </row>
    <row r="2410" spans="1:8" s="306" customFormat="1" ht="24" customHeight="1" x14ac:dyDescent="0.2">
      <c r="A2410" s="135"/>
      <c r="B2410" s="135"/>
      <c r="C2410" s="135"/>
      <c r="D2410" s="135"/>
      <c r="E2410" s="135"/>
      <c r="F2410" s="147"/>
      <c r="G2410" s="147"/>
      <c r="H2410" s="135"/>
    </row>
    <row r="2411" spans="1:8" s="306" customFormat="1" ht="24" customHeight="1" x14ac:dyDescent="0.2">
      <c r="A2411" s="135"/>
      <c r="B2411" s="135"/>
      <c r="C2411" s="135"/>
      <c r="D2411" s="135"/>
      <c r="E2411" s="135"/>
      <c r="F2411" s="147"/>
      <c r="G2411" s="147"/>
      <c r="H2411" s="135"/>
    </row>
    <row r="2412" spans="1:8" s="306" customFormat="1" ht="24" customHeight="1" x14ac:dyDescent="0.2">
      <c r="A2412" s="135"/>
      <c r="B2412" s="135"/>
      <c r="C2412" s="135"/>
      <c r="D2412" s="135"/>
      <c r="E2412" s="135"/>
      <c r="F2412" s="147"/>
      <c r="G2412" s="147"/>
      <c r="H2412" s="135"/>
    </row>
    <row r="2413" spans="1:8" s="306" customFormat="1" ht="24" customHeight="1" x14ac:dyDescent="0.2">
      <c r="A2413" s="135"/>
      <c r="B2413" s="135"/>
      <c r="C2413" s="135"/>
      <c r="D2413" s="135"/>
      <c r="E2413" s="135"/>
      <c r="F2413" s="147"/>
      <c r="G2413" s="147"/>
      <c r="H2413" s="135"/>
    </row>
    <row r="2414" spans="1:8" s="306" customFormat="1" ht="24" customHeight="1" x14ac:dyDescent="0.2">
      <c r="A2414" s="135"/>
      <c r="B2414" s="135"/>
      <c r="C2414" s="135"/>
      <c r="D2414" s="135"/>
      <c r="E2414" s="135"/>
      <c r="F2414" s="147"/>
      <c r="G2414" s="147"/>
      <c r="H2414" s="135"/>
    </row>
    <row r="2417" spans="1:8" s="306" customFormat="1" ht="24" customHeight="1" x14ac:dyDescent="0.2">
      <c r="A2417" s="135"/>
      <c r="B2417" s="135"/>
      <c r="C2417" s="135"/>
      <c r="D2417" s="135"/>
      <c r="E2417" s="135"/>
      <c r="F2417" s="147"/>
      <c r="G2417" s="147"/>
      <c r="H2417" s="135"/>
    </row>
    <row r="2418" spans="1:8" s="306" customFormat="1" ht="24" customHeight="1" x14ac:dyDescent="0.2">
      <c r="A2418" s="135"/>
      <c r="B2418" s="135"/>
      <c r="C2418" s="135"/>
      <c r="D2418" s="135"/>
      <c r="E2418" s="135"/>
      <c r="F2418" s="147"/>
      <c r="G2418" s="147"/>
      <c r="H2418" s="135"/>
    </row>
    <row r="2419" spans="1:8" s="306" customFormat="1" ht="24" customHeight="1" x14ac:dyDescent="0.2">
      <c r="A2419" s="135"/>
      <c r="B2419" s="135"/>
      <c r="C2419" s="135"/>
      <c r="D2419" s="135"/>
      <c r="E2419" s="135"/>
      <c r="F2419" s="147"/>
      <c r="G2419" s="147"/>
      <c r="H2419" s="135"/>
    </row>
    <row r="2420" spans="1:8" s="306" customFormat="1" ht="24" customHeight="1" x14ac:dyDescent="0.2">
      <c r="A2420" s="135"/>
      <c r="B2420" s="135"/>
      <c r="C2420" s="135"/>
      <c r="D2420" s="135"/>
      <c r="E2420" s="135"/>
      <c r="F2420" s="147"/>
      <c r="G2420" s="147"/>
      <c r="H2420" s="135"/>
    </row>
    <row r="2421" spans="1:8" s="306" customFormat="1" ht="24" customHeight="1" x14ac:dyDescent="0.2">
      <c r="A2421" s="135"/>
      <c r="B2421" s="135"/>
      <c r="C2421" s="135"/>
      <c r="D2421" s="135"/>
      <c r="E2421" s="135"/>
      <c r="F2421" s="147"/>
      <c r="G2421" s="147"/>
      <c r="H2421" s="135"/>
    </row>
    <row r="2422" spans="1:8" s="306" customFormat="1" ht="24" customHeight="1" x14ac:dyDescent="0.2">
      <c r="A2422" s="135"/>
      <c r="B2422" s="135"/>
      <c r="C2422" s="135"/>
      <c r="D2422" s="135"/>
      <c r="E2422" s="135"/>
      <c r="F2422" s="147"/>
      <c r="G2422" s="147"/>
      <c r="H2422" s="135"/>
    </row>
    <row r="2423" spans="1:8" s="306" customFormat="1" ht="24" customHeight="1" x14ac:dyDescent="0.2">
      <c r="A2423" s="135"/>
      <c r="B2423" s="135"/>
      <c r="C2423" s="135"/>
      <c r="D2423" s="135"/>
      <c r="E2423" s="135"/>
      <c r="F2423" s="147"/>
      <c r="G2423" s="147"/>
      <c r="H2423" s="135"/>
    </row>
    <row r="2424" spans="1:8" s="306" customFormat="1" ht="24" customHeight="1" x14ac:dyDescent="0.2">
      <c r="A2424" s="135"/>
      <c r="B2424" s="135"/>
      <c r="C2424" s="135"/>
      <c r="D2424" s="135"/>
      <c r="E2424" s="135"/>
      <c r="F2424" s="147"/>
      <c r="G2424" s="147"/>
      <c r="H2424" s="135"/>
    </row>
    <row r="2427" spans="1:8" s="306" customFormat="1" ht="24" customHeight="1" x14ac:dyDescent="0.2">
      <c r="A2427" s="135"/>
      <c r="B2427" s="135"/>
      <c r="C2427" s="135"/>
      <c r="D2427" s="135"/>
      <c r="E2427" s="135"/>
      <c r="F2427" s="147"/>
      <c r="G2427" s="147"/>
      <c r="H2427" s="135"/>
    </row>
    <row r="2428" spans="1:8" s="306" customFormat="1" ht="24" customHeight="1" x14ac:dyDescent="0.2">
      <c r="A2428" s="135"/>
      <c r="B2428" s="135"/>
      <c r="C2428" s="135"/>
      <c r="D2428" s="135"/>
      <c r="E2428" s="135"/>
      <c r="F2428" s="147"/>
      <c r="G2428" s="147"/>
      <c r="H2428" s="135"/>
    </row>
    <row r="2429" spans="1:8" s="306" customFormat="1" ht="24" customHeight="1" x14ac:dyDescent="0.2">
      <c r="A2429" s="135"/>
      <c r="B2429" s="135"/>
      <c r="C2429" s="135"/>
      <c r="D2429" s="135"/>
      <c r="E2429" s="135"/>
      <c r="F2429" s="147"/>
      <c r="G2429" s="147"/>
      <c r="H2429" s="135"/>
    </row>
    <row r="2430" spans="1:8" s="306" customFormat="1" ht="24" customHeight="1" x14ac:dyDescent="0.2">
      <c r="A2430" s="135"/>
      <c r="B2430" s="135"/>
      <c r="C2430" s="135"/>
      <c r="D2430" s="135"/>
      <c r="E2430" s="135"/>
      <c r="F2430" s="147"/>
      <c r="G2430" s="147"/>
      <c r="H2430" s="135"/>
    </row>
    <row r="2431" spans="1:8" s="306" customFormat="1" ht="24" customHeight="1" x14ac:dyDescent="0.2">
      <c r="A2431" s="135"/>
      <c r="B2431" s="135"/>
      <c r="C2431" s="135"/>
      <c r="D2431" s="135"/>
      <c r="E2431" s="135"/>
      <c r="F2431" s="147"/>
      <c r="G2431" s="147"/>
      <c r="H2431" s="135"/>
    </row>
    <row r="2432" spans="1:8" s="306" customFormat="1" ht="24" customHeight="1" x14ac:dyDescent="0.2">
      <c r="A2432" s="135"/>
      <c r="B2432" s="135"/>
      <c r="C2432" s="135"/>
      <c r="D2432" s="135"/>
      <c r="E2432" s="135"/>
      <c r="F2432" s="147"/>
      <c r="G2432" s="147"/>
      <c r="H2432" s="135"/>
    </row>
    <row r="2433" spans="1:8" s="306" customFormat="1" ht="24" customHeight="1" x14ac:dyDescent="0.2">
      <c r="A2433" s="135"/>
      <c r="B2433" s="135"/>
      <c r="C2433" s="135"/>
      <c r="D2433" s="135"/>
      <c r="E2433" s="135"/>
      <c r="F2433" s="147"/>
      <c r="G2433" s="147"/>
      <c r="H2433" s="135"/>
    </row>
    <row r="2434" spans="1:8" s="306" customFormat="1" ht="24" customHeight="1" x14ac:dyDescent="0.2">
      <c r="A2434" s="135"/>
      <c r="B2434" s="135"/>
      <c r="C2434" s="135"/>
      <c r="D2434" s="135"/>
      <c r="E2434" s="135"/>
      <c r="F2434" s="147"/>
      <c r="G2434" s="147"/>
      <c r="H2434" s="135"/>
    </row>
    <row r="2435" spans="1:8" s="306" customFormat="1" ht="24" customHeight="1" x14ac:dyDescent="0.2">
      <c r="A2435" s="135"/>
      <c r="B2435" s="135"/>
      <c r="C2435" s="135"/>
      <c r="D2435" s="135"/>
      <c r="E2435" s="135"/>
      <c r="F2435" s="147"/>
      <c r="G2435" s="147"/>
      <c r="H2435" s="135"/>
    </row>
    <row r="2449" spans="1:141" s="145" customFormat="1" ht="24" customHeight="1" x14ac:dyDescent="0.2">
      <c r="A2449" s="135"/>
      <c r="B2449" s="135"/>
      <c r="C2449" s="135"/>
      <c r="D2449" s="135"/>
      <c r="E2449" s="135"/>
      <c r="F2449" s="147"/>
      <c r="G2449" s="147"/>
      <c r="H2449" s="135"/>
      <c r="I2449" s="306"/>
      <c r="J2449" s="306"/>
      <c r="K2449" s="306"/>
      <c r="L2449" s="306"/>
      <c r="M2449" s="306"/>
      <c r="N2449" s="306"/>
      <c r="O2449" s="306"/>
      <c r="P2449" s="306"/>
      <c r="Q2449" s="306"/>
      <c r="R2449" s="306"/>
      <c r="S2449" s="306"/>
      <c r="T2449" s="306"/>
      <c r="U2449" s="307"/>
      <c r="V2449" s="307"/>
      <c r="W2449" s="307"/>
      <c r="X2449" s="307"/>
      <c r="Y2449" s="307"/>
      <c r="Z2449" s="307"/>
      <c r="AA2449" s="307"/>
      <c r="AB2449" s="307"/>
      <c r="AC2449" s="307"/>
      <c r="AD2449" s="307"/>
      <c r="AE2449" s="307"/>
      <c r="AF2449" s="307"/>
      <c r="AG2449" s="307"/>
      <c r="AH2449" s="307"/>
      <c r="AI2449" s="307"/>
      <c r="AJ2449" s="307"/>
      <c r="AK2449" s="307"/>
      <c r="AL2449" s="307"/>
      <c r="AM2449" s="307"/>
      <c r="AN2449" s="307"/>
      <c r="AO2449" s="307"/>
      <c r="AP2449" s="307"/>
      <c r="AQ2449" s="307"/>
      <c r="AR2449" s="307"/>
      <c r="AS2449" s="307"/>
      <c r="AT2449" s="307"/>
      <c r="AU2449" s="307"/>
      <c r="AV2449" s="307"/>
      <c r="AW2449" s="307"/>
      <c r="AX2449" s="307"/>
      <c r="AY2449" s="307"/>
      <c r="AZ2449" s="307"/>
      <c r="BA2449" s="307"/>
      <c r="BB2449" s="307"/>
      <c r="BC2449" s="307"/>
      <c r="BD2449" s="307"/>
      <c r="BE2449" s="307"/>
      <c r="BF2449" s="307"/>
      <c r="BG2449" s="307"/>
      <c r="BH2449" s="307"/>
      <c r="BI2449" s="307"/>
      <c r="BJ2449" s="307"/>
      <c r="BK2449" s="307"/>
      <c r="BL2449" s="307"/>
      <c r="BM2449" s="307"/>
      <c r="BN2449" s="307"/>
      <c r="BO2449" s="307"/>
      <c r="BP2449" s="307"/>
      <c r="BQ2449" s="307"/>
      <c r="BR2449" s="307"/>
      <c r="BS2449" s="307"/>
      <c r="BT2449" s="307"/>
      <c r="BU2449" s="307"/>
      <c r="BV2449" s="307"/>
      <c r="BW2449" s="307"/>
      <c r="BX2449" s="307"/>
      <c r="BY2449" s="307"/>
      <c r="BZ2449" s="307"/>
      <c r="CA2449" s="307"/>
      <c r="CB2449" s="307"/>
      <c r="CC2449" s="307"/>
      <c r="CD2449" s="307"/>
      <c r="CE2449" s="307"/>
      <c r="CF2449" s="307"/>
      <c r="CG2449" s="307"/>
      <c r="CH2449" s="307"/>
      <c r="CI2449" s="307"/>
      <c r="CJ2449" s="307"/>
      <c r="CK2449" s="307"/>
      <c r="CL2449" s="307"/>
      <c r="CM2449" s="307"/>
      <c r="CN2449" s="307"/>
      <c r="CO2449" s="307"/>
      <c r="CP2449" s="307"/>
      <c r="CQ2449" s="307"/>
      <c r="CR2449" s="307"/>
      <c r="CS2449" s="307"/>
      <c r="CT2449" s="307"/>
      <c r="CU2449" s="307"/>
      <c r="CV2449" s="307"/>
      <c r="CW2449" s="307"/>
      <c r="CX2449" s="307"/>
      <c r="CY2449" s="307"/>
      <c r="CZ2449" s="307"/>
      <c r="DA2449" s="307"/>
      <c r="DB2449" s="307"/>
      <c r="DC2449" s="307"/>
      <c r="DD2449" s="307"/>
      <c r="DE2449" s="307"/>
      <c r="DF2449" s="307"/>
      <c r="DG2449" s="307"/>
      <c r="DH2449" s="307"/>
      <c r="DI2449" s="307"/>
      <c r="DJ2449" s="307"/>
      <c r="DK2449" s="307"/>
      <c r="DL2449" s="307"/>
      <c r="DM2449" s="307"/>
      <c r="DN2449" s="307"/>
      <c r="DO2449" s="307"/>
      <c r="DP2449" s="307"/>
      <c r="DQ2449" s="307"/>
      <c r="DR2449" s="307"/>
      <c r="DS2449" s="307"/>
      <c r="DT2449" s="307"/>
      <c r="DU2449" s="307"/>
      <c r="DV2449" s="307"/>
      <c r="DW2449" s="307"/>
      <c r="DX2449" s="307"/>
      <c r="DY2449" s="307"/>
      <c r="DZ2449" s="307"/>
      <c r="EA2449" s="307"/>
      <c r="EB2449" s="307"/>
      <c r="EC2449" s="307"/>
      <c r="ED2449" s="307"/>
      <c r="EE2449" s="307"/>
      <c r="EF2449" s="307"/>
      <c r="EG2449" s="307"/>
      <c r="EH2449" s="307"/>
      <c r="EI2449" s="307"/>
      <c r="EJ2449" s="307"/>
      <c r="EK2449" s="307"/>
    </row>
    <row r="2451" spans="1:141" s="306" customFormat="1" ht="24" customHeight="1" x14ac:dyDescent="0.2">
      <c r="A2451" s="135"/>
      <c r="B2451" s="135"/>
      <c r="C2451" s="135"/>
      <c r="D2451" s="135"/>
      <c r="E2451" s="135"/>
      <c r="F2451" s="147"/>
      <c r="G2451" s="147"/>
      <c r="H2451" s="135"/>
    </row>
    <row r="2452" spans="1:141" s="306" customFormat="1" ht="24" customHeight="1" x14ac:dyDescent="0.2">
      <c r="A2452" s="135"/>
      <c r="B2452" s="135"/>
      <c r="C2452" s="135"/>
      <c r="D2452" s="135"/>
      <c r="E2452" s="135"/>
      <c r="F2452" s="147"/>
      <c r="G2452" s="147"/>
      <c r="H2452" s="135"/>
    </row>
    <row r="2453" spans="1:141" s="306" customFormat="1" ht="24" customHeight="1" x14ac:dyDescent="0.2">
      <c r="A2453" s="135"/>
      <c r="B2453" s="135"/>
      <c r="C2453" s="135"/>
      <c r="D2453" s="135"/>
      <c r="E2453" s="135"/>
      <c r="F2453" s="147"/>
      <c r="G2453" s="147"/>
      <c r="H2453" s="135"/>
    </row>
    <row r="2454" spans="1:141" s="306" customFormat="1" ht="24" customHeight="1" x14ac:dyDescent="0.2">
      <c r="A2454" s="135"/>
      <c r="B2454" s="135"/>
      <c r="C2454" s="135"/>
      <c r="D2454" s="135"/>
      <c r="E2454" s="135"/>
      <c r="F2454" s="147"/>
      <c r="G2454" s="147"/>
      <c r="H2454" s="135"/>
    </row>
    <row r="2455" spans="1:141" s="306" customFormat="1" ht="24" customHeight="1" x14ac:dyDescent="0.2">
      <c r="A2455" s="135"/>
      <c r="B2455" s="135"/>
      <c r="C2455" s="135"/>
      <c r="D2455" s="135"/>
      <c r="E2455" s="135"/>
      <c r="F2455" s="147"/>
      <c r="G2455" s="147"/>
      <c r="H2455" s="135"/>
    </row>
    <row r="2456" spans="1:141" s="306" customFormat="1" ht="24" customHeight="1" x14ac:dyDescent="0.2">
      <c r="A2456" s="135"/>
      <c r="B2456" s="135"/>
      <c r="C2456" s="135"/>
      <c r="D2456" s="135"/>
      <c r="E2456" s="135"/>
      <c r="F2456" s="147"/>
      <c r="G2456" s="147"/>
      <c r="H2456" s="135"/>
    </row>
    <row r="2457" spans="1:141" s="306" customFormat="1" ht="24" customHeight="1" x14ac:dyDescent="0.2">
      <c r="A2457" s="135"/>
      <c r="B2457" s="135"/>
      <c r="C2457" s="135"/>
      <c r="D2457" s="135"/>
      <c r="E2457" s="135"/>
      <c r="F2457" s="147"/>
      <c r="G2457" s="147"/>
      <c r="H2457" s="135"/>
    </row>
    <row r="2458" spans="1:141" s="306" customFormat="1" ht="24" customHeight="1" x14ac:dyDescent="0.2">
      <c r="A2458" s="135"/>
      <c r="B2458" s="135"/>
      <c r="C2458" s="135"/>
      <c r="D2458" s="135"/>
      <c r="E2458" s="135"/>
      <c r="F2458" s="147"/>
      <c r="G2458" s="147"/>
      <c r="H2458" s="135"/>
    </row>
    <row r="2459" spans="1:141" s="306" customFormat="1" ht="24" customHeight="1" x14ac:dyDescent="0.2">
      <c r="A2459" s="135"/>
      <c r="B2459" s="135"/>
      <c r="C2459" s="135"/>
      <c r="D2459" s="135"/>
      <c r="E2459" s="135"/>
      <c r="F2459" s="147"/>
      <c r="G2459" s="147"/>
      <c r="H2459" s="135"/>
    </row>
    <row r="2460" spans="1:141" s="306" customFormat="1" ht="24" customHeight="1" x14ac:dyDescent="0.2">
      <c r="A2460" s="135"/>
      <c r="B2460" s="135"/>
      <c r="C2460" s="135"/>
      <c r="D2460" s="135"/>
      <c r="E2460" s="135"/>
      <c r="F2460" s="147"/>
      <c r="G2460" s="147"/>
      <c r="H2460" s="135"/>
    </row>
    <row r="2461" spans="1:141" s="306" customFormat="1" ht="24" customHeight="1" x14ac:dyDescent="0.2">
      <c r="A2461" s="135"/>
      <c r="B2461" s="135"/>
      <c r="C2461" s="135"/>
      <c r="D2461" s="135"/>
      <c r="E2461" s="135"/>
      <c r="F2461" s="147"/>
      <c r="G2461" s="147"/>
      <c r="H2461" s="135"/>
    </row>
    <row r="2462" spans="1:141" s="306" customFormat="1" ht="24" customHeight="1" x14ac:dyDescent="0.2">
      <c r="A2462" s="135"/>
      <c r="B2462" s="135"/>
      <c r="C2462" s="135"/>
      <c r="D2462" s="135"/>
      <c r="E2462" s="135"/>
      <c r="F2462" s="147"/>
      <c r="G2462" s="147"/>
      <c r="H2462" s="135"/>
    </row>
    <row r="2463" spans="1:141" s="306" customFormat="1" ht="24" customHeight="1" x14ac:dyDescent="0.2">
      <c r="A2463" s="135"/>
      <c r="B2463" s="135"/>
      <c r="C2463" s="135"/>
      <c r="D2463" s="135"/>
      <c r="E2463" s="135"/>
      <c r="F2463" s="147"/>
      <c r="G2463" s="147"/>
      <c r="H2463" s="135"/>
    </row>
    <row r="2464" spans="1:141" s="306" customFormat="1" ht="24" customHeight="1" x14ac:dyDescent="0.2">
      <c r="A2464" s="135"/>
      <c r="B2464" s="135"/>
      <c r="C2464" s="135"/>
      <c r="D2464" s="135"/>
      <c r="E2464" s="135"/>
      <c r="F2464" s="147"/>
      <c r="G2464" s="147"/>
      <c r="H2464" s="135"/>
    </row>
    <row r="2467" spans="1:8" s="306" customFormat="1" ht="24" customHeight="1" x14ac:dyDescent="0.2">
      <c r="A2467" s="135"/>
      <c r="B2467" s="135"/>
      <c r="C2467" s="135"/>
      <c r="D2467" s="135"/>
      <c r="E2467" s="135"/>
      <c r="F2467" s="147"/>
      <c r="G2467" s="147"/>
      <c r="H2467" s="135"/>
    </row>
    <row r="2468" spans="1:8" s="306" customFormat="1" ht="24" customHeight="1" x14ac:dyDescent="0.2">
      <c r="A2468" s="135"/>
      <c r="B2468" s="135"/>
      <c r="C2468" s="135"/>
      <c r="D2468" s="135"/>
      <c r="E2468" s="135"/>
      <c r="F2468" s="147"/>
      <c r="G2468" s="147"/>
      <c r="H2468" s="135"/>
    </row>
    <row r="2469" spans="1:8" s="306" customFormat="1" ht="24" customHeight="1" x14ac:dyDescent="0.2">
      <c r="A2469" s="135"/>
      <c r="B2469" s="135"/>
      <c r="C2469" s="135"/>
      <c r="D2469" s="135"/>
      <c r="E2469" s="135"/>
      <c r="F2469" s="147"/>
      <c r="G2469" s="147"/>
      <c r="H2469" s="135"/>
    </row>
    <row r="2470" spans="1:8" s="306" customFormat="1" ht="24" customHeight="1" x14ac:dyDescent="0.2">
      <c r="A2470" s="135"/>
      <c r="B2470" s="135"/>
      <c r="C2470" s="135"/>
      <c r="D2470" s="135"/>
      <c r="E2470" s="135"/>
      <c r="F2470" s="147"/>
      <c r="G2470" s="147"/>
      <c r="H2470" s="135"/>
    </row>
    <row r="2471" spans="1:8" s="306" customFormat="1" ht="24" customHeight="1" x14ac:dyDescent="0.2">
      <c r="A2471" s="135"/>
      <c r="B2471" s="135"/>
      <c r="C2471" s="135"/>
      <c r="D2471" s="135"/>
      <c r="E2471" s="135"/>
      <c r="F2471" s="147"/>
      <c r="G2471" s="147"/>
      <c r="H2471" s="135"/>
    </row>
    <row r="2472" spans="1:8" s="306" customFormat="1" ht="24" customHeight="1" x14ac:dyDescent="0.2">
      <c r="A2472" s="135"/>
      <c r="B2472" s="135"/>
      <c r="C2472" s="135"/>
      <c r="D2472" s="135"/>
      <c r="E2472" s="135"/>
      <c r="F2472" s="147"/>
      <c r="G2472" s="147"/>
      <c r="H2472" s="135"/>
    </row>
    <row r="2473" spans="1:8" s="306" customFormat="1" ht="24" customHeight="1" x14ac:dyDescent="0.2">
      <c r="A2473" s="135"/>
      <c r="B2473" s="135"/>
      <c r="C2473" s="135"/>
      <c r="D2473" s="135"/>
      <c r="E2473" s="135"/>
      <c r="F2473" s="147"/>
      <c r="G2473" s="147"/>
      <c r="H2473" s="135"/>
    </row>
    <row r="2474" spans="1:8" s="306" customFormat="1" ht="24" customHeight="1" x14ac:dyDescent="0.2">
      <c r="A2474" s="135"/>
      <c r="B2474" s="135"/>
      <c r="C2474" s="135"/>
      <c r="D2474" s="135"/>
      <c r="E2474" s="135"/>
      <c r="F2474" s="147"/>
      <c r="G2474" s="147"/>
      <c r="H2474" s="135"/>
    </row>
    <row r="2477" spans="1:8" s="306" customFormat="1" ht="24" customHeight="1" x14ac:dyDescent="0.2">
      <c r="A2477" s="135"/>
      <c r="B2477" s="135"/>
      <c r="C2477" s="135"/>
      <c r="D2477" s="135"/>
      <c r="E2477" s="135"/>
      <c r="F2477" s="147"/>
      <c r="G2477" s="147"/>
      <c r="H2477" s="135"/>
    </row>
    <row r="2478" spans="1:8" s="306" customFormat="1" ht="24" customHeight="1" x14ac:dyDescent="0.2">
      <c r="A2478" s="135"/>
      <c r="B2478" s="135"/>
      <c r="C2478" s="135"/>
      <c r="D2478" s="135"/>
      <c r="E2478" s="135"/>
      <c r="F2478" s="147"/>
      <c r="G2478" s="147"/>
      <c r="H2478" s="135"/>
    </row>
    <row r="2479" spans="1:8" s="306" customFormat="1" ht="24" customHeight="1" x14ac:dyDescent="0.2">
      <c r="A2479" s="135"/>
      <c r="B2479" s="135"/>
      <c r="C2479" s="135"/>
      <c r="D2479" s="135"/>
      <c r="E2479" s="135"/>
      <c r="F2479" s="147"/>
      <c r="G2479" s="147"/>
      <c r="H2479" s="135"/>
    </row>
    <row r="2480" spans="1:8" s="306" customFormat="1" ht="24" customHeight="1" x14ac:dyDescent="0.2">
      <c r="A2480" s="135"/>
      <c r="B2480" s="135"/>
      <c r="C2480" s="135"/>
      <c r="D2480" s="135"/>
      <c r="E2480" s="135"/>
      <c r="F2480" s="147"/>
      <c r="G2480" s="147"/>
      <c r="H2480" s="135"/>
    </row>
    <row r="2481" spans="1:8" s="306" customFormat="1" ht="24" customHeight="1" x14ac:dyDescent="0.2">
      <c r="A2481" s="135"/>
      <c r="B2481" s="135"/>
      <c r="C2481" s="135"/>
      <c r="D2481" s="135"/>
      <c r="E2481" s="135"/>
      <c r="F2481" s="147"/>
      <c r="G2481" s="147"/>
      <c r="H2481" s="135"/>
    </row>
    <row r="2482" spans="1:8" s="306" customFormat="1" ht="24" customHeight="1" x14ac:dyDescent="0.2">
      <c r="A2482" s="135"/>
      <c r="B2482" s="135"/>
      <c r="C2482" s="135"/>
      <c r="D2482" s="135"/>
      <c r="E2482" s="135"/>
      <c r="F2482" s="147"/>
      <c r="G2482" s="147"/>
      <c r="H2482" s="135"/>
    </row>
    <row r="2483" spans="1:8" s="306" customFormat="1" ht="24" customHeight="1" x14ac:dyDescent="0.2">
      <c r="A2483" s="135"/>
      <c r="B2483" s="135"/>
      <c r="C2483" s="135"/>
      <c r="D2483" s="135"/>
      <c r="E2483" s="135"/>
      <c r="F2483" s="147"/>
      <c r="G2483" s="147"/>
      <c r="H2483" s="135"/>
    </row>
    <row r="2484" spans="1:8" s="306" customFormat="1" ht="24" customHeight="1" x14ac:dyDescent="0.2">
      <c r="A2484" s="135"/>
      <c r="B2484" s="135"/>
      <c r="C2484" s="135"/>
      <c r="D2484" s="135"/>
      <c r="E2484" s="135"/>
      <c r="F2484" s="147"/>
      <c r="G2484" s="147"/>
      <c r="H2484" s="135"/>
    </row>
    <row r="2485" spans="1:8" s="306" customFormat="1" ht="24" customHeight="1" x14ac:dyDescent="0.2">
      <c r="A2485" s="135"/>
      <c r="B2485" s="135"/>
      <c r="C2485" s="135"/>
      <c r="D2485" s="135"/>
      <c r="E2485" s="135"/>
      <c r="F2485" s="147"/>
      <c r="G2485" s="147"/>
      <c r="H2485" s="135"/>
    </row>
    <row r="2499" spans="1:141" s="145" customFormat="1" ht="24" customHeight="1" x14ac:dyDescent="0.2">
      <c r="A2499" s="135"/>
      <c r="B2499" s="135"/>
      <c r="C2499" s="135"/>
      <c r="D2499" s="135"/>
      <c r="E2499" s="135"/>
      <c r="F2499" s="147"/>
      <c r="G2499" s="147"/>
      <c r="H2499" s="135"/>
      <c r="I2499" s="306"/>
      <c r="J2499" s="306"/>
      <c r="K2499" s="306"/>
      <c r="L2499" s="306"/>
      <c r="M2499" s="306"/>
      <c r="N2499" s="306"/>
      <c r="O2499" s="306"/>
      <c r="P2499" s="306"/>
      <c r="Q2499" s="306"/>
      <c r="R2499" s="306"/>
      <c r="S2499" s="306"/>
      <c r="T2499" s="306"/>
      <c r="U2499" s="307"/>
      <c r="V2499" s="307"/>
      <c r="W2499" s="307"/>
      <c r="X2499" s="307"/>
      <c r="Y2499" s="307"/>
      <c r="Z2499" s="307"/>
      <c r="AA2499" s="307"/>
      <c r="AB2499" s="307"/>
      <c r="AC2499" s="307"/>
      <c r="AD2499" s="307"/>
      <c r="AE2499" s="307"/>
      <c r="AF2499" s="307"/>
      <c r="AG2499" s="307"/>
      <c r="AH2499" s="307"/>
      <c r="AI2499" s="307"/>
      <c r="AJ2499" s="307"/>
      <c r="AK2499" s="307"/>
      <c r="AL2499" s="307"/>
      <c r="AM2499" s="307"/>
      <c r="AN2499" s="307"/>
      <c r="AO2499" s="307"/>
      <c r="AP2499" s="307"/>
      <c r="AQ2499" s="307"/>
      <c r="AR2499" s="307"/>
      <c r="AS2499" s="307"/>
      <c r="AT2499" s="307"/>
      <c r="AU2499" s="307"/>
      <c r="AV2499" s="307"/>
      <c r="AW2499" s="307"/>
      <c r="AX2499" s="307"/>
      <c r="AY2499" s="307"/>
      <c r="AZ2499" s="307"/>
      <c r="BA2499" s="307"/>
      <c r="BB2499" s="307"/>
      <c r="BC2499" s="307"/>
      <c r="BD2499" s="307"/>
      <c r="BE2499" s="307"/>
      <c r="BF2499" s="307"/>
      <c r="BG2499" s="307"/>
      <c r="BH2499" s="307"/>
      <c r="BI2499" s="307"/>
      <c r="BJ2499" s="307"/>
      <c r="BK2499" s="307"/>
      <c r="BL2499" s="307"/>
      <c r="BM2499" s="307"/>
      <c r="BN2499" s="307"/>
      <c r="BO2499" s="307"/>
      <c r="BP2499" s="307"/>
      <c r="BQ2499" s="307"/>
      <c r="BR2499" s="307"/>
      <c r="BS2499" s="307"/>
      <c r="BT2499" s="307"/>
      <c r="BU2499" s="307"/>
      <c r="BV2499" s="307"/>
      <c r="BW2499" s="307"/>
      <c r="BX2499" s="307"/>
      <c r="BY2499" s="307"/>
      <c r="BZ2499" s="307"/>
      <c r="CA2499" s="307"/>
      <c r="CB2499" s="307"/>
      <c r="CC2499" s="307"/>
      <c r="CD2499" s="307"/>
      <c r="CE2499" s="307"/>
      <c r="CF2499" s="307"/>
      <c r="CG2499" s="307"/>
      <c r="CH2499" s="307"/>
      <c r="CI2499" s="307"/>
      <c r="CJ2499" s="307"/>
      <c r="CK2499" s="307"/>
      <c r="CL2499" s="307"/>
      <c r="CM2499" s="307"/>
      <c r="CN2499" s="307"/>
      <c r="CO2499" s="307"/>
      <c r="CP2499" s="307"/>
      <c r="CQ2499" s="307"/>
      <c r="CR2499" s="307"/>
      <c r="CS2499" s="307"/>
      <c r="CT2499" s="307"/>
      <c r="CU2499" s="307"/>
      <c r="CV2499" s="307"/>
      <c r="CW2499" s="307"/>
      <c r="CX2499" s="307"/>
      <c r="CY2499" s="307"/>
      <c r="CZ2499" s="307"/>
      <c r="DA2499" s="307"/>
      <c r="DB2499" s="307"/>
      <c r="DC2499" s="307"/>
      <c r="DD2499" s="307"/>
      <c r="DE2499" s="307"/>
      <c r="DF2499" s="307"/>
      <c r="DG2499" s="307"/>
      <c r="DH2499" s="307"/>
      <c r="DI2499" s="307"/>
      <c r="DJ2499" s="307"/>
      <c r="DK2499" s="307"/>
      <c r="DL2499" s="307"/>
      <c r="DM2499" s="307"/>
      <c r="DN2499" s="307"/>
      <c r="DO2499" s="307"/>
      <c r="DP2499" s="307"/>
      <c r="DQ2499" s="307"/>
      <c r="DR2499" s="307"/>
      <c r="DS2499" s="307"/>
      <c r="DT2499" s="307"/>
      <c r="DU2499" s="307"/>
      <c r="DV2499" s="307"/>
      <c r="DW2499" s="307"/>
      <c r="DX2499" s="307"/>
      <c r="DY2499" s="307"/>
      <c r="DZ2499" s="307"/>
      <c r="EA2499" s="307"/>
      <c r="EB2499" s="307"/>
      <c r="EC2499" s="307"/>
      <c r="ED2499" s="307"/>
      <c r="EE2499" s="307"/>
      <c r="EF2499" s="307"/>
      <c r="EG2499" s="307"/>
      <c r="EH2499" s="307"/>
      <c r="EI2499" s="307"/>
      <c r="EJ2499" s="307"/>
      <c r="EK2499" s="307"/>
    </row>
    <row r="2501" spans="1:141" s="306" customFormat="1" ht="24" customHeight="1" x14ac:dyDescent="0.2">
      <c r="A2501" s="135"/>
      <c r="B2501" s="135"/>
      <c r="C2501" s="135"/>
      <c r="D2501" s="135"/>
      <c r="E2501" s="135"/>
      <c r="F2501" s="147"/>
      <c r="G2501" s="147"/>
      <c r="H2501" s="135"/>
    </row>
    <row r="2502" spans="1:141" s="306" customFormat="1" ht="24" customHeight="1" x14ac:dyDescent="0.2">
      <c r="A2502" s="135"/>
      <c r="B2502" s="135"/>
      <c r="C2502" s="135"/>
      <c r="D2502" s="135"/>
      <c r="E2502" s="135"/>
      <c r="F2502" s="147"/>
      <c r="G2502" s="147"/>
      <c r="H2502" s="135"/>
    </row>
    <row r="2503" spans="1:141" s="306" customFormat="1" ht="24" customHeight="1" x14ac:dyDescent="0.2">
      <c r="A2503" s="135"/>
      <c r="B2503" s="135"/>
      <c r="C2503" s="135"/>
      <c r="D2503" s="135"/>
      <c r="E2503" s="135"/>
      <c r="F2503" s="147"/>
      <c r="G2503" s="147"/>
      <c r="H2503" s="135"/>
    </row>
    <row r="2504" spans="1:141" s="306" customFormat="1" ht="24" customHeight="1" x14ac:dyDescent="0.2">
      <c r="A2504" s="135"/>
      <c r="B2504" s="135"/>
      <c r="C2504" s="135"/>
      <c r="D2504" s="135"/>
      <c r="E2504" s="135"/>
      <c r="F2504" s="147"/>
      <c r="G2504" s="147"/>
      <c r="H2504" s="135"/>
    </row>
    <row r="2505" spans="1:141" s="306" customFormat="1" ht="24" customHeight="1" x14ac:dyDescent="0.2">
      <c r="A2505" s="135"/>
      <c r="B2505" s="135"/>
      <c r="C2505" s="135"/>
      <c r="D2505" s="135"/>
      <c r="E2505" s="135"/>
      <c r="F2505" s="147"/>
      <c r="G2505" s="147"/>
      <c r="H2505" s="135"/>
    </row>
    <row r="2506" spans="1:141" s="306" customFormat="1" ht="24" customHeight="1" x14ac:dyDescent="0.2">
      <c r="A2506" s="135"/>
      <c r="B2506" s="135"/>
      <c r="C2506" s="135"/>
      <c r="D2506" s="135"/>
      <c r="E2506" s="135"/>
      <c r="F2506" s="147"/>
      <c r="G2506" s="147"/>
      <c r="H2506" s="135"/>
    </row>
    <row r="2507" spans="1:141" s="306" customFormat="1" ht="24" customHeight="1" x14ac:dyDescent="0.2">
      <c r="A2507" s="135"/>
      <c r="B2507" s="135"/>
      <c r="C2507" s="135"/>
      <c r="D2507" s="135"/>
      <c r="E2507" s="135"/>
      <c r="F2507" s="147"/>
      <c r="G2507" s="147"/>
      <c r="H2507" s="135"/>
    </row>
    <row r="2508" spans="1:141" s="306" customFormat="1" ht="24" customHeight="1" x14ac:dyDescent="0.2">
      <c r="A2508" s="135"/>
      <c r="B2508" s="135"/>
      <c r="C2508" s="135"/>
      <c r="D2508" s="135"/>
      <c r="E2508" s="135"/>
      <c r="F2508" s="147"/>
      <c r="G2508" s="147"/>
      <c r="H2508" s="135"/>
    </row>
    <row r="2509" spans="1:141" s="306" customFormat="1" ht="24" customHeight="1" x14ac:dyDescent="0.2">
      <c r="A2509" s="135"/>
      <c r="B2509" s="135"/>
      <c r="C2509" s="135"/>
      <c r="D2509" s="135"/>
      <c r="E2509" s="135"/>
      <c r="F2509" s="147"/>
      <c r="G2509" s="147"/>
      <c r="H2509" s="135"/>
    </row>
    <row r="2510" spans="1:141" s="306" customFormat="1" ht="24" customHeight="1" x14ac:dyDescent="0.2">
      <c r="A2510" s="135"/>
      <c r="B2510" s="135"/>
      <c r="C2510" s="135"/>
      <c r="D2510" s="135"/>
      <c r="E2510" s="135"/>
      <c r="F2510" s="147"/>
      <c r="G2510" s="147"/>
      <c r="H2510" s="135"/>
    </row>
    <row r="2511" spans="1:141" s="306" customFormat="1" ht="24" customHeight="1" x14ac:dyDescent="0.2">
      <c r="A2511" s="135"/>
      <c r="B2511" s="135"/>
      <c r="C2511" s="135"/>
      <c r="D2511" s="135"/>
      <c r="E2511" s="135"/>
      <c r="F2511" s="147"/>
      <c r="G2511" s="147"/>
      <c r="H2511" s="135"/>
    </row>
    <row r="2512" spans="1:141" s="306" customFormat="1" ht="24" customHeight="1" x14ac:dyDescent="0.2">
      <c r="A2512" s="135"/>
      <c r="B2512" s="135"/>
      <c r="C2512" s="135"/>
      <c r="D2512" s="135"/>
      <c r="E2512" s="135"/>
      <c r="F2512" s="147"/>
      <c r="G2512" s="147"/>
      <c r="H2512" s="135"/>
    </row>
    <row r="2513" spans="1:8" s="306" customFormat="1" ht="24" customHeight="1" x14ac:dyDescent="0.2">
      <c r="A2513" s="135"/>
      <c r="B2513" s="135"/>
      <c r="C2513" s="135"/>
      <c r="D2513" s="135"/>
      <c r="E2513" s="135"/>
      <c r="F2513" s="147"/>
      <c r="G2513" s="147"/>
      <c r="H2513" s="135"/>
    </row>
    <row r="2514" spans="1:8" s="306" customFormat="1" ht="24" customHeight="1" x14ac:dyDescent="0.2">
      <c r="A2514" s="135"/>
      <c r="B2514" s="135"/>
      <c r="C2514" s="135"/>
      <c r="D2514" s="135"/>
      <c r="E2514" s="135"/>
      <c r="F2514" s="147"/>
      <c r="G2514" s="147"/>
      <c r="H2514" s="135"/>
    </row>
    <row r="2517" spans="1:8" s="306" customFormat="1" ht="24" customHeight="1" x14ac:dyDescent="0.2">
      <c r="A2517" s="135"/>
      <c r="B2517" s="135"/>
      <c r="C2517" s="135"/>
      <c r="D2517" s="135"/>
      <c r="E2517" s="135"/>
      <c r="F2517" s="147"/>
      <c r="G2517" s="147"/>
      <c r="H2517" s="135"/>
    </row>
    <row r="2518" spans="1:8" s="306" customFormat="1" ht="24" customHeight="1" x14ac:dyDescent="0.2">
      <c r="A2518" s="135"/>
      <c r="B2518" s="135"/>
      <c r="C2518" s="135"/>
      <c r="D2518" s="135"/>
      <c r="E2518" s="135"/>
      <c r="F2518" s="147"/>
      <c r="G2518" s="147"/>
      <c r="H2518" s="135"/>
    </row>
    <row r="2519" spans="1:8" s="306" customFormat="1" ht="24" customHeight="1" x14ac:dyDescent="0.2">
      <c r="A2519" s="135"/>
      <c r="B2519" s="135"/>
      <c r="C2519" s="135"/>
      <c r="D2519" s="135"/>
      <c r="E2519" s="135"/>
      <c r="F2519" s="147"/>
      <c r="G2519" s="147"/>
      <c r="H2519" s="135"/>
    </row>
    <row r="2520" spans="1:8" s="306" customFormat="1" ht="24" customHeight="1" x14ac:dyDescent="0.2">
      <c r="A2520" s="135"/>
      <c r="B2520" s="135"/>
      <c r="C2520" s="135"/>
      <c r="D2520" s="135"/>
      <c r="E2520" s="135"/>
      <c r="F2520" s="147"/>
      <c r="G2520" s="147"/>
      <c r="H2520" s="135"/>
    </row>
    <row r="2521" spans="1:8" s="306" customFormat="1" ht="24" customHeight="1" x14ac:dyDescent="0.2">
      <c r="A2521" s="135"/>
      <c r="B2521" s="135"/>
      <c r="C2521" s="135"/>
      <c r="D2521" s="135"/>
      <c r="E2521" s="135"/>
      <c r="F2521" s="147"/>
      <c r="G2521" s="147"/>
      <c r="H2521" s="135"/>
    </row>
    <row r="2522" spans="1:8" s="306" customFormat="1" ht="24" customHeight="1" x14ac:dyDescent="0.2">
      <c r="A2522" s="135"/>
      <c r="B2522" s="135"/>
      <c r="C2522" s="135"/>
      <c r="D2522" s="135"/>
      <c r="E2522" s="135"/>
      <c r="F2522" s="147"/>
      <c r="G2522" s="147"/>
      <c r="H2522" s="135"/>
    </row>
    <row r="2523" spans="1:8" s="306" customFormat="1" ht="24" customHeight="1" x14ac:dyDescent="0.2">
      <c r="A2523" s="135"/>
      <c r="B2523" s="135"/>
      <c r="C2523" s="135"/>
      <c r="D2523" s="135"/>
      <c r="E2523" s="135"/>
      <c r="F2523" s="147"/>
      <c r="G2523" s="147"/>
      <c r="H2523" s="135"/>
    </row>
    <row r="2524" spans="1:8" s="306" customFormat="1" ht="24" customHeight="1" x14ac:dyDescent="0.2">
      <c r="A2524" s="135"/>
      <c r="B2524" s="135"/>
      <c r="C2524" s="135"/>
      <c r="D2524" s="135"/>
      <c r="E2524" s="135"/>
      <c r="F2524" s="147"/>
      <c r="G2524" s="147"/>
      <c r="H2524" s="135"/>
    </row>
    <row r="2527" spans="1:8" s="306" customFormat="1" ht="24" customHeight="1" x14ac:dyDescent="0.2">
      <c r="A2527" s="135"/>
      <c r="B2527" s="135"/>
      <c r="C2527" s="135"/>
      <c r="D2527" s="135"/>
      <c r="E2527" s="135"/>
      <c r="F2527" s="147"/>
      <c r="G2527" s="147"/>
      <c r="H2527" s="135"/>
    </row>
    <row r="2528" spans="1:8" s="306" customFormat="1" ht="24" customHeight="1" x14ac:dyDescent="0.2">
      <c r="A2528" s="135"/>
      <c r="B2528" s="135"/>
      <c r="C2528" s="135"/>
      <c r="D2528" s="135"/>
      <c r="E2528" s="135"/>
      <c r="F2528" s="147"/>
      <c r="G2528" s="147"/>
      <c r="H2528" s="135"/>
    </row>
    <row r="2529" spans="1:8" s="306" customFormat="1" ht="24" customHeight="1" x14ac:dyDescent="0.2">
      <c r="A2529" s="135"/>
      <c r="B2529" s="135"/>
      <c r="C2529" s="135"/>
      <c r="D2529" s="135"/>
      <c r="E2529" s="135"/>
      <c r="F2529" s="147"/>
      <c r="G2529" s="147"/>
      <c r="H2529" s="135"/>
    </row>
    <row r="2530" spans="1:8" s="306" customFormat="1" ht="24" customHeight="1" x14ac:dyDescent="0.2">
      <c r="A2530" s="135"/>
      <c r="B2530" s="135"/>
      <c r="C2530" s="135"/>
      <c r="D2530" s="135"/>
      <c r="E2530" s="135"/>
      <c r="F2530" s="147"/>
      <c r="G2530" s="147"/>
      <c r="H2530" s="135"/>
    </row>
    <row r="2531" spans="1:8" s="306" customFormat="1" ht="24" customHeight="1" x14ac:dyDescent="0.2">
      <c r="A2531" s="135"/>
      <c r="B2531" s="135"/>
      <c r="C2531" s="135"/>
      <c r="D2531" s="135"/>
      <c r="E2531" s="135"/>
      <c r="F2531" s="147"/>
      <c r="G2531" s="147"/>
      <c r="H2531" s="135"/>
    </row>
    <row r="2532" spans="1:8" s="306" customFormat="1" ht="24" customHeight="1" x14ac:dyDescent="0.2">
      <c r="A2532" s="135"/>
      <c r="B2532" s="135"/>
      <c r="C2532" s="135"/>
      <c r="D2532" s="135"/>
      <c r="E2532" s="135"/>
      <c r="F2532" s="147"/>
      <c r="G2532" s="147"/>
      <c r="H2532" s="135"/>
    </row>
    <row r="2533" spans="1:8" s="306" customFormat="1" ht="24" customHeight="1" x14ac:dyDescent="0.2">
      <c r="A2533" s="135"/>
      <c r="B2533" s="135"/>
      <c r="C2533" s="135"/>
      <c r="D2533" s="135"/>
      <c r="E2533" s="135"/>
      <c r="F2533" s="147"/>
      <c r="G2533" s="147"/>
      <c r="H2533" s="135"/>
    </row>
    <row r="2534" spans="1:8" s="306" customFormat="1" ht="24" customHeight="1" x14ac:dyDescent="0.2">
      <c r="A2534" s="135"/>
      <c r="B2534" s="135"/>
      <c r="C2534" s="135"/>
      <c r="D2534" s="135"/>
      <c r="E2534" s="135"/>
      <c r="F2534" s="147"/>
      <c r="G2534" s="147"/>
      <c r="H2534" s="135"/>
    </row>
    <row r="2535" spans="1:8" s="306" customFormat="1" ht="24" customHeight="1" x14ac:dyDescent="0.2">
      <c r="A2535" s="135"/>
      <c r="B2535" s="135"/>
      <c r="C2535" s="135"/>
      <c r="D2535" s="135"/>
      <c r="E2535" s="135"/>
      <c r="F2535" s="147"/>
      <c r="G2535" s="147"/>
      <c r="H2535" s="135"/>
    </row>
    <row r="2549" spans="1:141" s="145" customFormat="1" ht="24" customHeight="1" x14ac:dyDescent="0.2">
      <c r="A2549" s="135"/>
      <c r="B2549" s="135"/>
      <c r="C2549" s="135"/>
      <c r="D2549" s="135"/>
      <c r="E2549" s="135"/>
      <c r="F2549" s="147"/>
      <c r="G2549" s="147"/>
      <c r="H2549" s="135"/>
      <c r="I2549" s="306"/>
      <c r="J2549" s="306"/>
      <c r="K2549" s="306"/>
      <c r="L2549" s="306"/>
      <c r="M2549" s="306"/>
      <c r="N2549" s="306"/>
      <c r="O2549" s="306"/>
      <c r="P2549" s="306"/>
      <c r="Q2549" s="306"/>
      <c r="R2549" s="306"/>
      <c r="S2549" s="306"/>
      <c r="T2549" s="306"/>
      <c r="U2549" s="307"/>
      <c r="V2549" s="307"/>
      <c r="W2549" s="307"/>
      <c r="X2549" s="307"/>
      <c r="Y2549" s="307"/>
      <c r="Z2549" s="307"/>
      <c r="AA2549" s="307"/>
      <c r="AB2549" s="307"/>
      <c r="AC2549" s="307"/>
      <c r="AD2549" s="307"/>
      <c r="AE2549" s="307"/>
      <c r="AF2549" s="307"/>
      <c r="AG2549" s="307"/>
      <c r="AH2549" s="307"/>
      <c r="AI2549" s="307"/>
      <c r="AJ2549" s="307"/>
      <c r="AK2549" s="307"/>
      <c r="AL2549" s="307"/>
      <c r="AM2549" s="307"/>
      <c r="AN2549" s="307"/>
      <c r="AO2549" s="307"/>
      <c r="AP2549" s="307"/>
      <c r="AQ2549" s="307"/>
      <c r="AR2549" s="307"/>
      <c r="AS2549" s="307"/>
      <c r="AT2549" s="307"/>
      <c r="AU2549" s="307"/>
      <c r="AV2549" s="307"/>
      <c r="AW2549" s="307"/>
      <c r="AX2549" s="307"/>
      <c r="AY2549" s="307"/>
      <c r="AZ2549" s="307"/>
      <c r="BA2549" s="307"/>
      <c r="BB2549" s="307"/>
      <c r="BC2549" s="307"/>
      <c r="BD2549" s="307"/>
      <c r="BE2549" s="307"/>
      <c r="BF2549" s="307"/>
      <c r="BG2549" s="307"/>
      <c r="BH2549" s="307"/>
      <c r="BI2549" s="307"/>
      <c r="BJ2549" s="307"/>
      <c r="BK2549" s="307"/>
      <c r="BL2549" s="307"/>
      <c r="BM2549" s="307"/>
      <c r="BN2549" s="307"/>
      <c r="BO2549" s="307"/>
      <c r="BP2549" s="307"/>
      <c r="BQ2549" s="307"/>
      <c r="BR2549" s="307"/>
      <c r="BS2549" s="307"/>
      <c r="BT2549" s="307"/>
      <c r="BU2549" s="307"/>
      <c r="BV2549" s="307"/>
      <c r="BW2549" s="307"/>
      <c r="BX2549" s="307"/>
      <c r="BY2549" s="307"/>
      <c r="BZ2549" s="307"/>
      <c r="CA2549" s="307"/>
      <c r="CB2549" s="307"/>
      <c r="CC2549" s="307"/>
      <c r="CD2549" s="307"/>
      <c r="CE2549" s="307"/>
      <c r="CF2549" s="307"/>
      <c r="CG2549" s="307"/>
      <c r="CH2549" s="307"/>
      <c r="CI2549" s="307"/>
      <c r="CJ2549" s="307"/>
      <c r="CK2549" s="307"/>
      <c r="CL2549" s="307"/>
      <c r="CM2549" s="307"/>
      <c r="CN2549" s="307"/>
      <c r="CO2549" s="307"/>
      <c r="CP2549" s="307"/>
      <c r="CQ2549" s="307"/>
      <c r="CR2549" s="307"/>
      <c r="CS2549" s="307"/>
      <c r="CT2549" s="307"/>
      <c r="CU2549" s="307"/>
      <c r="CV2549" s="307"/>
      <c r="CW2549" s="307"/>
      <c r="CX2549" s="307"/>
      <c r="CY2549" s="307"/>
      <c r="CZ2549" s="307"/>
      <c r="DA2549" s="307"/>
      <c r="DB2549" s="307"/>
      <c r="DC2549" s="307"/>
      <c r="DD2549" s="307"/>
      <c r="DE2549" s="307"/>
      <c r="DF2549" s="307"/>
      <c r="DG2549" s="307"/>
      <c r="DH2549" s="307"/>
      <c r="DI2549" s="307"/>
      <c r="DJ2549" s="307"/>
      <c r="DK2549" s="307"/>
      <c r="DL2549" s="307"/>
      <c r="DM2549" s="307"/>
      <c r="DN2549" s="307"/>
      <c r="DO2549" s="307"/>
      <c r="DP2549" s="307"/>
      <c r="DQ2549" s="307"/>
      <c r="DR2549" s="307"/>
      <c r="DS2549" s="307"/>
      <c r="DT2549" s="307"/>
      <c r="DU2549" s="307"/>
      <c r="DV2549" s="307"/>
      <c r="DW2549" s="307"/>
      <c r="DX2549" s="307"/>
      <c r="DY2549" s="307"/>
      <c r="DZ2549" s="307"/>
      <c r="EA2549" s="307"/>
      <c r="EB2549" s="307"/>
      <c r="EC2549" s="307"/>
      <c r="ED2549" s="307"/>
      <c r="EE2549" s="307"/>
      <c r="EF2549" s="307"/>
      <c r="EG2549" s="307"/>
      <c r="EH2549" s="307"/>
      <c r="EI2549" s="307"/>
      <c r="EJ2549" s="307"/>
      <c r="EK2549" s="307"/>
    </row>
    <row r="2551" spans="1:141" s="306" customFormat="1" ht="24" customHeight="1" x14ac:dyDescent="0.2">
      <c r="A2551" s="135"/>
      <c r="B2551" s="135"/>
      <c r="C2551" s="135"/>
      <c r="D2551" s="135"/>
      <c r="E2551" s="135"/>
      <c r="F2551" s="147"/>
      <c r="G2551" s="147"/>
      <c r="H2551" s="135"/>
    </row>
    <row r="2552" spans="1:141" s="306" customFormat="1" ht="24" customHeight="1" x14ac:dyDescent="0.2">
      <c r="A2552" s="135"/>
      <c r="B2552" s="135"/>
      <c r="C2552" s="135"/>
      <c r="D2552" s="135"/>
      <c r="E2552" s="135"/>
      <c r="F2552" s="147"/>
      <c r="G2552" s="147"/>
      <c r="H2552" s="135"/>
    </row>
    <row r="2553" spans="1:141" s="306" customFormat="1" ht="24" customHeight="1" x14ac:dyDescent="0.2">
      <c r="A2553" s="135"/>
      <c r="B2553" s="135"/>
      <c r="C2553" s="135"/>
      <c r="D2553" s="135"/>
      <c r="E2553" s="135"/>
      <c r="F2553" s="147"/>
      <c r="G2553" s="147"/>
      <c r="H2553" s="135"/>
    </row>
    <row r="2554" spans="1:141" s="306" customFormat="1" ht="24" customHeight="1" x14ac:dyDescent="0.2">
      <c r="A2554" s="135"/>
      <c r="B2554" s="135"/>
      <c r="C2554" s="135"/>
      <c r="D2554" s="135"/>
      <c r="E2554" s="135"/>
      <c r="F2554" s="147"/>
      <c r="G2554" s="147"/>
      <c r="H2554" s="135"/>
    </row>
    <row r="2555" spans="1:141" s="306" customFormat="1" ht="24" customHeight="1" x14ac:dyDescent="0.2">
      <c r="A2555" s="135"/>
      <c r="B2555" s="135"/>
      <c r="C2555" s="135"/>
      <c r="D2555" s="135"/>
      <c r="E2555" s="135"/>
      <c r="F2555" s="147"/>
      <c r="G2555" s="147"/>
      <c r="H2555" s="135"/>
    </row>
    <row r="2556" spans="1:141" s="306" customFormat="1" ht="24" customHeight="1" x14ac:dyDescent="0.2">
      <c r="A2556" s="135"/>
      <c r="B2556" s="135"/>
      <c r="C2556" s="135"/>
      <c r="D2556" s="135"/>
      <c r="E2556" s="135"/>
      <c r="F2556" s="147"/>
      <c r="G2556" s="147"/>
      <c r="H2556" s="135"/>
    </row>
    <row r="2557" spans="1:141" s="306" customFormat="1" ht="24" customHeight="1" x14ac:dyDescent="0.2">
      <c r="A2557" s="135"/>
      <c r="B2557" s="135"/>
      <c r="C2557" s="135"/>
      <c r="D2557" s="135"/>
      <c r="E2557" s="135"/>
      <c r="F2557" s="147"/>
      <c r="G2557" s="147"/>
      <c r="H2557" s="135"/>
    </row>
    <row r="2558" spans="1:141" s="306" customFormat="1" ht="24" customHeight="1" x14ac:dyDescent="0.2">
      <c r="A2558" s="135"/>
      <c r="B2558" s="135"/>
      <c r="C2558" s="135"/>
      <c r="D2558" s="135"/>
      <c r="E2558" s="135"/>
      <c r="F2558" s="147"/>
      <c r="G2558" s="147"/>
      <c r="H2558" s="135"/>
    </row>
    <row r="2559" spans="1:141" s="306" customFormat="1" ht="24" customHeight="1" x14ac:dyDescent="0.2">
      <c r="A2559" s="135"/>
      <c r="B2559" s="135"/>
      <c r="C2559" s="135"/>
      <c r="D2559" s="135"/>
      <c r="E2559" s="135"/>
      <c r="F2559" s="147"/>
      <c r="G2559" s="147"/>
      <c r="H2559" s="135"/>
    </row>
    <row r="2560" spans="1:141" s="306" customFormat="1" ht="24" customHeight="1" x14ac:dyDescent="0.2">
      <c r="A2560" s="135"/>
      <c r="B2560" s="135"/>
      <c r="C2560" s="135"/>
      <c r="D2560" s="135"/>
      <c r="E2560" s="135"/>
      <c r="F2560" s="147"/>
      <c r="G2560" s="147"/>
      <c r="H2560" s="135"/>
    </row>
    <row r="2561" spans="1:8" s="306" customFormat="1" ht="24" customHeight="1" x14ac:dyDescent="0.2">
      <c r="A2561" s="135"/>
      <c r="B2561" s="135"/>
      <c r="C2561" s="135"/>
      <c r="D2561" s="135"/>
      <c r="E2561" s="135"/>
      <c r="F2561" s="147"/>
      <c r="G2561" s="147"/>
      <c r="H2561" s="135"/>
    </row>
    <row r="2562" spans="1:8" s="306" customFormat="1" ht="24" customHeight="1" x14ac:dyDescent="0.2">
      <c r="A2562" s="135"/>
      <c r="B2562" s="135"/>
      <c r="C2562" s="135"/>
      <c r="D2562" s="135"/>
      <c r="E2562" s="135"/>
      <c r="F2562" s="147"/>
      <c r="G2562" s="147"/>
      <c r="H2562" s="135"/>
    </row>
    <row r="2563" spans="1:8" s="306" customFormat="1" ht="24" customHeight="1" x14ac:dyDescent="0.2">
      <c r="A2563" s="135"/>
      <c r="B2563" s="135"/>
      <c r="C2563" s="135"/>
      <c r="D2563" s="135"/>
      <c r="E2563" s="135"/>
      <c r="F2563" s="147"/>
      <c r="G2563" s="147"/>
      <c r="H2563" s="135"/>
    </row>
    <row r="2564" spans="1:8" s="306" customFormat="1" ht="24" customHeight="1" x14ac:dyDescent="0.2">
      <c r="A2564" s="135"/>
      <c r="B2564" s="135"/>
      <c r="C2564" s="135"/>
      <c r="D2564" s="135"/>
      <c r="E2564" s="135"/>
      <c r="F2564" s="147"/>
      <c r="G2564" s="147"/>
      <c r="H2564" s="135"/>
    </row>
    <row r="2567" spans="1:8" s="306" customFormat="1" ht="24" customHeight="1" x14ac:dyDescent="0.2">
      <c r="A2567" s="135"/>
      <c r="B2567" s="135"/>
      <c r="C2567" s="135"/>
      <c r="D2567" s="135"/>
      <c r="E2567" s="135"/>
      <c r="F2567" s="147"/>
      <c r="G2567" s="147"/>
      <c r="H2567" s="135"/>
    </row>
    <row r="2568" spans="1:8" s="306" customFormat="1" ht="24" customHeight="1" x14ac:dyDescent="0.2">
      <c r="A2568" s="135"/>
      <c r="B2568" s="135"/>
      <c r="C2568" s="135"/>
      <c r="D2568" s="135"/>
      <c r="E2568" s="135"/>
      <c r="F2568" s="147"/>
      <c r="G2568" s="147"/>
      <c r="H2568" s="135"/>
    </row>
    <row r="2569" spans="1:8" s="306" customFormat="1" ht="24" customHeight="1" x14ac:dyDescent="0.2">
      <c r="A2569" s="135"/>
      <c r="B2569" s="135"/>
      <c r="C2569" s="135"/>
      <c r="D2569" s="135"/>
      <c r="E2569" s="135"/>
      <c r="F2569" s="147"/>
      <c r="G2569" s="147"/>
      <c r="H2569" s="135"/>
    </row>
    <row r="2570" spans="1:8" s="306" customFormat="1" ht="24" customHeight="1" x14ac:dyDescent="0.2">
      <c r="A2570" s="135"/>
      <c r="B2570" s="135"/>
      <c r="C2570" s="135"/>
      <c r="D2570" s="135"/>
      <c r="E2570" s="135"/>
      <c r="F2570" s="147"/>
      <c r="G2570" s="147"/>
      <c r="H2570" s="135"/>
    </row>
    <row r="2571" spans="1:8" s="306" customFormat="1" ht="24" customHeight="1" x14ac:dyDescent="0.2">
      <c r="A2571" s="135"/>
      <c r="B2571" s="135"/>
      <c r="C2571" s="135"/>
      <c r="D2571" s="135"/>
      <c r="E2571" s="135"/>
      <c r="F2571" s="147"/>
      <c r="G2571" s="147"/>
      <c r="H2571" s="135"/>
    </row>
    <row r="2572" spans="1:8" s="306" customFormat="1" ht="24" customHeight="1" x14ac:dyDescent="0.2">
      <c r="A2572" s="135"/>
      <c r="B2572" s="135"/>
      <c r="C2572" s="135"/>
      <c r="D2572" s="135"/>
      <c r="E2572" s="135"/>
      <c r="F2572" s="147"/>
      <c r="G2572" s="147"/>
      <c r="H2572" s="135"/>
    </row>
    <row r="2573" spans="1:8" s="306" customFormat="1" ht="24" customHeight="1" x14ac:dyDescent="0.2">
      <c r="A2573" s="135"/>
      <c r="B2573" s="135"/>
      <c r="C2573" s="135"/>
      <c r="D2573" s="135"/>
      <c r="E2573" s="135"/>
      <c r="F2573" s="147"/>
      <c r="G2573" s="147"/>
      <c r="H2573" s="135"/>
    </row>
    <row r="2574" spans="1:8" s="306" customFormat="1" ht="24" customHeight="1" x14ac:dyDescent="0.2">
      <c r="A2574" s="135"/>
      <c r="B2574" s="135"/>
      <c r="C2574" s="135"/>
      <c r="D2574" s="135"/>
      <c r="E2574" s="135"/>
      <c r="F2574" s="147"/>
      <c r="G2574" s="147"/>
      <c r="H2574" s="135"/>
    </row>
    <row r="2577" spans="1:8" s="306" customFormat="1" ht="24" customHeight="1" x14ac:dyDescent="0.2">
      <c r="A2577" s="135"/>
      <c r="B2577" s="135"/>
      <c r="C2577" s="135"/>
      <c r="D2577" s="135"/>
      <c r="E2577" s="135"/>
      <c r="F2577" s="147"/>
      <c r="G2577" s="147"/>
      <c r="H2577" s="135"/>
    </row>
    <row r="2578" spans="1:8" s="306" customFormat="1" ht="24" customHeight="1" x14ac:dyDescent="0.2">
      <c r="A2578" s="135"/>
      <c r="B2578" s="135"/>
      <c r="C2578" s="135"/>
      <c r="D2578" s="135"/>
      <c r="E2578" s="135"/>
      <c r="F2578" s="147"/>
      <c r="G2578" s="147"/>
      <c r="H2578" s="135"/>
    </row>
    <row r="2579" spans="1:8" s="306" customFormat="1" ht="24" customHeight="1" x14ac:dyDescent="0.2">
      <c r="A2579" s="135"/>
      <c r="B2579" s="135"/>
      <c r="C2579" s="135"/>
      <c r="D2579" s="135"/>
      <c r="E2579" s="135"/>
      <c r="F2579" s="147"/>
      <c r="G2579" s="147"/>
      <c r="H2579" s="135"/>
    </row>
    <row r="2580" spans="1:8" s="306" customFormat="1" ht="24" customHeight="1" x14ac:dyDescent="0.2">
      <c r="A2580" s="135"/>
      <c r="B2580" s="135"/>
      <c r="C2580" s="135"/>
      <c r="D2580" s="135"/>
      <c r="E2580" s="135"/>
      <c r="F2580" s="147"/>
      <c r="G2580" s="147"/>
      <c r="H2580" s="135"/>
    </row>
    <row r="2581" spans="1:8" s="306" customFormat="1" ht="24" customHeight="1" x14ac:dyDescent="0.2">
      <c r="A2581" s="135"/>
      <c r="B2581" s="135"/>
      <c r="C2581" s="135"/>
      <c r="D2581" s="135"/>
      <c r="E2581" s="135"/>
      <c r="F2581" s="147"/>
      <c r="G2581" s="147"/>
      <c r="H2581" s="135"/>
    </row>
    <row r="2582" spans="1:8" s="306" customFormat="1" ht="24" customHeight="1" x14ac:dyDescent="0.2">
      <c r="A2582" s="135"/>
      <c r="B2582" s="135"/>
      <c r="C2582" s="135"/>
      <c r="D2582" s="135"/>
      <c r="E2582" s="135"/>
      <c r="F2582" s="147"/>
      <c r="G2582" s="147"/>
      <c r="H2582" s="135"/>
    </row>
    <row r="2583" spans="1:8" s="306" customFormat="1" ht="24" customHeight="1" x14ac:dyDescent="0.2">
      <c r="A2583" s="135"/>
      <c r="B2583" s="135"/>
      <c r="C2583" s="135"/>
      <c r="D2583" s="135"/>
      <c r="E2583" s="135"/>
      <c r="F2583" s="147"/>
      <c r="G2583" s="147"/>
      <c r="H2583" s="135"/>
    </row>
    <row r="2584" spans="1:8" s="306" customFormat="1" ht="24" customHeight="1" x14ac:dyDescent="0.2">
      <c r="A2584" s="135"/>
      <c r="B2584" s="135"/>
      <c r="C2584" s="135"/>
      <c r="D2584" s="135"/>
      <c r="E2584" s="135"/>
      <c r="F2584" s="147"/>
      <c r="G2584" s="147"/>
      <c r="H2584" s="135"/>
    </row>
    <row r="2585" spans="1:8" s="306" customFormat="1" ht="24" customHeight="1" x14ac:dyDescent="0.2">
      <c r="A2585" s="135"/>
      <c r="B2585" s="135"/>
      <c r="C2585" s="135"/>
      <c r="D2585" s="135"/>
      <c r="E2585" s="135"/>
      <c r="F2585" s="147"/>
      <c r="G2585" s="147"/>
      <c r="H2585" s="135"/>
    </row>
    <row r="2599" spans="1:141" s="145" customFormat="1" ht="24" customHeight="1" x14ac:dyDescent="0.2">
      <c r="A2599" s="135"/>
      <c r="B2599" s="135"/>
      <c r="C2599" s="135"/>
      <c r="D2599" s="135"/>
      <c r="E2599" s="135"/>
      <c r="F2599" s="147"/>
      <c r="G2599" s="147"/>
      <c r="H2599" s="135"/>
      <c r="I2599" s="306"/>
      <c r="J2599" s="306"/>
      <c r="K2599" s="306"/>
      <c r="L2599" s="306"/>
      <c r="M2599" s="306"/>
      <c r="N2599" s="306"/>
      <c r="O2599" s="306"/>
      <c r="P2599" s="306"/>
      <c r="Q2599" s="306"/>
      <c r="R2599" s="306"/>
      <c r="S2599" s="306"/>
      <c r="T2599" s="306"/>
      <c r="U2599" s="307"/>
      <c r="V2599" s="307"/>
      <c r="W2599" s="307"/>
      <c r="X2599" s="307"/>
      <c r="Y2599" s="307"/>
      <c r="Z2599" s="307"/>
      <c r="AA2599" s="307"/>
      <c r="AB2599" s="307"/>
      <c r="AC2599" s="307"/>
      <c r="AD2599" s="307"/>
      <c r="AE2599" s="307"/>
      <c r="AF2599" s="307"/>
      <c r="AG2599" s="307"/>
      <c r="AH2599" s="307"/>
      <c r="AI2599" s="307"/>
      <c r="AJ2599" s="307"/>
      <c r="AK2599" s="307"/>
      <c r="AL2599" s="307"/>
      <c r="AM2599" s="307"/>
      <c r="AN2599" s="307"/>
      <c r="AO2599" s="307"/>
      <c r="AP2599" s="307"/>
      <c r="AQ2599" s="307"/>
      <c r="AR2599" s="307"/>
      <c r="AS2599" s="307"/>
      <c r="AT2599" s="307"/>
      <c r="AU2599" s="307"/>
      <c r="AV2599" s="307"/>
      <c r="AW2599" s="307"/>
      <c r="AX2599" s="307"/>
      <c r="AY2599" s="307"/>
      <c r="AZ2599" s="307"/>
      <c r="BA2599" s="307"/>
      <c r="BB2599" s="307"/>
      <c r="BC2599" s="307"/>
      <c r="BD2599" s="307"/>
      <c r="BE2599" s="307"/>
      <c r="BF2599" s="307"/>
      <c r="BG2599" s="307"/>
      <c r="BH2599" s="307"/>
      <c r="BI2599" s="307"/>
      <c r="BJ2599" s="307"/>
      <c r="BK2599" s="307"/>
      <c r="BL2599" s="307"/>
      <c r="BM2599" s="307"/>
      <c r="BN2599" s="307"/>
      <c r="BO2599" s="307"/>
      <c r="BP2599" s="307"/>
      <c r="BQ2599" s="307"/>
      <c r="BR2599" s="307"/>
      <c r="BS2599" s="307"/>
      <c r="BT2599" s="307"/>
      <c r="BU2599" s="307"/>
      <c r="BV2599" s="307"/>
      <c r="BW2599" s="307"/>
      <c r="BX2599" s="307"/>
      <c r="BY2599" s="307"/>
      <c r="BZ2599" s="307"/>
      <c r="CA2599" s="307"/>
      <c r="CB2599" s="307"/>
      <c r="CC2599" s="307"/>
      <c r="CD2599" s="307"/>
      <c r="CE2599" s="307"/>
      <c r="CF2599" s="307"/>
      <c r="CG2599" s="307"/>
      <c r="CH2599" s="307"/>
      <c r="CI2599" s="307"/>
      <c r="CJ2599" s="307"/>
      <c r="CK2599" s="307"/>
      <c r="CL2599" s="307"/>
      <c r="CM2599" s="307"/>
      <c r="CN2599" s="307"/>
      <c r="CO2599" s="307"/>
      <c r="CP2599" s="307"/>
      <c r="CQ2599" s="307"/>
      <c r="CR2599" s="307"/>
      <c r="CS2599" s="307"/>
      <c r="CT2599" s="307"/>
      <c r="CU2599" s="307"/>
      <c r="CV2599" s="307"/>
      <c r="CW2599" s="307"/>
      <c r="CX2599" s="307"/>
      <c r="CY2599" s="307"/>
      <c r="CZ2599" s="307"/>
      <c r="DA2599" s="307"/>
      <c r="DB2599" s="307"/>
      <c r="DC2599" s="307"/>
      <c r="DD2599" s="307"/>
      <c r="DE2599" s="307"/>
      <c r="DF2599" s="307"/>
      <c r="DG2599" s="307"/>
      <c r="DH2599" s="307"/>
      <c r="DI2599" s="307"/>
      <c r="DJ2599" s="307"/>
      <c r="DK2599" s="307"/>
      <c r="DL2599" s="307"/>
      <c r="DM2599" s="307"/>
      <c r="DN2599" s="307"/>
      <c r="DO2599" s="307"/>
      <c r="DP2599" s="307"/>
      <c r="DQ2599" s="307"/>
      <c r="DR2599" s="307"/>
      <c r="DS2599" s="307"/>
      <c r="DT2599" s="307"/>
      <c r="DU2599" s="307"/>
      <c r="DV2599" s="307"/>
      <c r="DW2599" s="307"/>
      <c r="DX2599" s="307"/>
      <c r="DY2599" s="307"/>
      <c r="DZ2599" s="307"/>
      <c r="EA2599" s="307"/>
      <c r="EB2599" s="307"/>
      <c r="EC2599" s="307"/>
      <c r="ED2599" s="307"/>
      <c r="EE2599" s="307"/>
      <c r="EF2599" s="307"/>
      <c r="EG2599" s="307"/>
      <c r="EH2599" s="307"/>
      <c r="EI2599" s="307"/>
      <c r="EJ2599" s="307"/>
      <c r="EK2599" s="307"/>
    </row>
    <row r="2601" spans="1:141" s="306" customFormat="1" ht="24" customHeight="1" x14ac:dyDescent="0.2">
      <c r="A2601" s="135"/>
      <c r="B2601" s="135"/>
      <c r="C2601" s="135"/>
      <c r="D2601" s="135"/>
      <c r="E2601" s="135"/>
      <c r="F2601" s="147"/>
      <c r="G2601" s="147"/>
      <c r="H2601" s="135"/>
    </row>
    <row r="2602" spans="1:141" s="306" customFormat="1" ht="24" customHeight="1" x14ac:dyDescent="0.2">
      <c r="A2602" s="135"/>
      <c r="B2602" s="135"/>
      <c r="C2602" s="135"/>
      <c r="D2602" s="135"/>
      <c r="E2602" s="135"/>
      <c r="F2602" s="147"/>
      <c r="G2602" s="147"/>
      <c r="H2602" s="135"/>
    </row>
    <row r="2603" spans="1:141" s="306" customFormat="1" ht="24" customHeight="1" x14ac:dyDescent="0.2">
      <c r="A2603" s="135"/>
      <c r="B2603" s="135"/>
      <c r="C2603" s="135"/>
      <c r="D2603" s="135"/>
      <c r="E2603" s="135"/>
      <c r="F2603" s="147"/>
      <c r="G2603" s="147"/>
      <c r="H2603" s="135"/>
    </row>
    <row r="2604" spans="1:141" s="306" customFormat="1" ht="24" customHeight="1" x14ac:dyDescent="0.2">
      <c r="A2604" s="135"/>
      <c r="B2604" s="135"/>
      <c r="C2604" s="135"/>
      <c r="D2604" s="135"/>
      <c r="E2604" s="135"/>
      <c r="F2604" s="147"/>
      <c r="G2604" s="147"/>
      <c r="H2604" s="135"/>
    </row>
    <row r="2605" spans="1:141" s="306" customFormat="1" ht="24" customHeight="1" x14ac:dyDescent="0.2">
      <c r="A2605" s="135"/>
      <c r="B2605" s="135"/>
      <c r="C2605" s="135"/>
      <c r="D2605" s="135"/>
      <c r="E2605" s="135"/>
      <c r="F2605" s="147"/>
      <c r="G2605" s="147"/>
      <c r="H2605" s="135"/>
    </row>
    <row r="2606" spans="1:141" s="306" customFormat="1" ht="24" customHeight="1" x14ac:dyDescent="0.2">
      <c r="A2606" s="135"/>
      <c r="B2606" s="135"/>
      <c r="C2606" s="135"/>
      <c r="D2606" s="135"/>
      <c r="E2606" s="135"/>
      <c r="F2606" s="147"/>
      <c r="G2606" s="147"/>
      <c r="H2606" s="135"/>
    </row>
    <row r="2607" spans="1:141" s="306" customFormat="1" ht="24" customHeight="1" x14ac:dyDescent="0.2">
      <c r="A2607" s="135"/>
      <c r="B2607" s="135"/>
      <c r="C2607" s="135"/>
      <c r="D2607" s="135"/>
      <c r="E2607" s="135"/>
      <c r="F2607" s="147"/>
      <c r="G2607" s="147"/>
      <c r="H2607" s="135"/>
    </row>
    <row r="2608" spans="1:141" s="306" customFormat="1" ht="24" customHeight="1" x14ac:dyDescent="0.2">
      <c r="A2608" s="135"/>
      <c r="B2608" s="135"/>
      <c r="C2608" s="135"/>
      <c r="D2608" s="135"/>
      <c r="E2608" s="135"/>
      <c r="F2608" s="147"/>
      <c r="G2608" s="147"/>
      <c r="H2608" s="135"/>
    </row>
    <row r="2609" spans="1:8" s="306" customFormat="1" ht="24" customHeight="1" x14ac:dyDescent="0.2">
      <c r="A2609" s="135"/>
      <c r="B2609" s="135"/>
      <c r="C2609" s="135"/>
      <c r="D2609" s="135"/>
      <c r="E2609" s="135"/>
      <c r="F2609" s="147"/>
      <c r="G2609" s="147"/>
      <c r="H2609" s="135"/>
    </row>
    <row r="2610" spans="1:8" s="306" customFormat="1" ht="24" customHeight="1" x14ac:dyDescent="0.2">
      <c r="A2610" s="135"/>
      <c r="B2610" s="135"/>
      <c r="C2610" s="135"/>
      <c r="D2610" s="135"/>
      <c r="E2610" s="135"/>
      <c r="F2610" s="147"/>
      <c r="G2610" s="147"/>
      <c r="H2610" s="135"/>
    </row>
    <row r="2611" spans="1:8" s="306" customFormat="1" ht="24" customHeight="1" x14ac:dyDescent="0.2">
      <c r="A2611" s="135"/>
      <c r="B2611" s="135"/>
      <c r="C2611" s="135"/>
      <c r="D2611" s="135"/>
      <c r="E2611" s="135"/>
      <c r="F2611" s="147"/>
      <c r="G2611" s="147"/>
      <c r="H2611" s="135"/>
    </row>
    <row r="2612" spans="1:8" s="306" customFormat="1" ht="24" customHeight="1" x14ac:dyDescent="0.2">
      <c r="A2612" s="135"/>
      <c r="B2612" s="135"/>
      <c r="C2612" s="135"/>
      <c r="D2612" s="135"/>
      <c r="E2612" s="135"/>
      <c r="F2612" s="147"/>
      <c r="G2612" s="147"/>
      <c r="H2612" s="135"/>
    </row>
    <row r="2613" spans="1:8" s="306" customFormat="1" ht="24" customHeight="1" x14ac:dyDescent="0.2">
      <c r="A2613" s="135"/>
      <c r="B2613" s="135"/>
      <c r="C2613" s="135"/>
      <c r="D2613" s="135"/>
      <c r="E2613" s="135"/>
      <c r="F2613" s="147"/>
      <c r="G2613" s="147"/>
      <c r="H2613" s="135"/>
    </row>
    <row r="2614" spans="1:8" s="306" customFormat="1" ht="24" customHeight="1" x14ac:dyDescent="0.2">
      <c r="A2614" s="135"/>
      <c r="B2614" s="135"/>
      <c r="C2614" s="135"/>
      <c r="D2614" s="135"/>
      <c r="E2614" s="135"/>
      <c r="F2614" s="147"/>
      <c r="G2614" s="147"/>
      <c r="H2614" s="135"/>
    </row>
    <row r="2617" spans="1:8" s="306" customFormat="1" ht="24" customHeight="1" x14ac:dyDescent="0.2">
      <c r="A2617" s="135"/>
      <c r="B2617" s="135"/>
      <c r="C2617" s="135"/>
      <c r="D2617" s="135"/>
      <c r="E2617" s="135"/>
      <c r="F2617" s="147"/>
      <c r="G2617" s="147"/>
      <c r="H2617" s="135"/>
    </row>
    <row r="2618" spans="1:8" s="306" customFormat="1" ht="24" customHeight="1" x14ac:dyDescent="0.2">
      <c r="A2618" s="135"/>
      <c r="B2618" s="135"/>
      <c r="C2618" s="135"/>
      <c r="D2618" s="135"/>
      <c r="E2618" s="135"/>
      <c r="F2618" s="147"/>
      <c r="G2618" s="147"/>
      <c r="H2618" s="135"/>
    </row>
    <row r="2619" spans="1:8" s="306" customFormat="1" ht="24" customHeight="1" x14ac:dyDescent="0.2">
      <c r="A2619" s="135"/>
      <c r="B2619" s="135"/>
      <c r="C2619" s="135"/>
      <c r="D2619" s="135"/>
      <c r="E2619" s="135"/>
      <c r="F2619" s="147"/>
      <c r="G2619" s="147"/>
      <c r="H2619" s="135"/>
    </row>
    <row r="2620" spans="1:8" s="306" customFormat="1" ht="24" customHeight="1" x14ac:dyDescent="0.2">
      <c r="A2620" s="135"/>
      <c r="B2620" s="135"/>
      <c r="C2620" s="135"/>
      <c r="D2620" s="135"/>
      <c r="E2620" s="135"/>
      <c r="F2620" s="147"/>
      <c r="G2620" s="147"/>
      <c r="H2620" s="135"/>
    </row>
    <row r="2621" spans="1:8" s="306" customFormat="1" ht="24" customHeight="1" x14ac:dyDescent="0.2">
      <c r="A2621" s="135"/>
      <c r="B2621" s="135"/>
      <c r="C2621" s="135"/>
      <c r="D2621" s="135"/>
      <c r="E2621" s="135"/>
      <c r="F2621" s="147"/>
      <c r="G2621" s="147"/>
      <c r="H2621" s="135"/>
    </row>
    <row r="2622" spans="1:8" s="306" customFormat="1" ht="24" customHeight="1" x14ac:dyDescent="0.2">
      <c r="A2622" s="135"/>
      <c r="B2622" s="135"/>
      <c r="C2622" s="135"/>
      <c r="D2622" s="135"/>
      <c r="E2622" s="135"/>
      <c r="F2622" s="147"/>
      <c r="G2622" s="147"/>
      <c r="H2622" s="135"/>
    </row>
    <row r="2623" spans="1:8" s="306" customFormat="1" ht="24" customHeight="1" x14ac:dyDescent="0.2">
      <c r="A2623" s="135"/>
      <c r="B2623" s="135"/>
      <c r="C2623" s="135"/>
      <c r="D2623" s="135"/>
      <c r="E2623" s="135"/>
      <c r="F2623" s="147"/>
      <c r="G2623" s="147"/>
      <c r="H2623" s="135"/>
    </row>
    <row r="2624" spans="1:8" s="306" customFormat="1" ht="24" customHeight="1" x14ac:dyDescent="0.2">
      <c r="A2624" s="135"/>
      <c r="B2624" s="135"/>
      <c r="C2624" s="135"/>
      <c r="D2624" s="135"/>
      <c r="E2624" s="135"/>
      <c r="F2624" s="147"/>
      <c r="G2624" s="147"/>
      <c r="H2624" s="135"/>
    </row>
    <row r="2627" spans="1:8" s="306" customFormat="1" ht="24" customHeight="1" x14ac:dyDescent="0.2">
      <c r="A2627" s="135"/>
      <c r="B2627" s="135"/>
      <c r="C2627" s="135"/>
      <c r="D2627" s="135"/>
      <c r="E2627" s="135"/>
      <c r="F2627" s="147"/>
      <c r="G2627" s="147"/>
      <c r="H2627" s="135"/>
    </row>
    <row r="2628" spans="1:8" s="306" customFormat="1" ht="24" customHeight="1" x14ac:dyDescent="0.2">
      <c r="A2628" s="135"/>
      <c r="B2628" s="135"/>
      <c r="C2628" s="135"/>
      <c r="D2628" s="135"/>
      <c r="E2628" s="135"/>
      <c r="F2628" s="147"/>
      <c r="G2628" s="147"/>
      <c r="H2628" s="135"/>
    </row>
    <row r="2629" spans="1:8" s="306" customFormat="1" ht="24" customHeight="1" x14ac:dyDescent="0.2">
      <c r="A2629" s="135"/>
      <c r="B2629" s="135"/>
      <c r="C2629" s="135"/>
      <c r="D2629" s="135"/>
      <c r="E2629" s="135"/>
      <c r="F2629" s="147"/>
      <c r="G2629" s="147"/>
      <c r="H2629" s="135"/>
    </row>
    <row r="2630" spans="1:8" s="306" customFormat="1" ht="24" customHeight="1" x14ac:dyDescent="0.2">
      <c r="A2630" s="135"/>
      <c r="B2630" s="135"/>
      <c r="C2630" s="135"/>
      <c r="D2630" s="135"/>
      <c r="E2630" s="135"/>
      <c r="F2630" s="147"/>
      <c r="G2630" s="147"/>
      <c r="H2630" s="135"/>
    </row>
    <row r="2631" spans="1:8" s="306" customFormat="1" ht="24" customHeight="1" x14ac:dyDescent="0.2">
      <c r="A2631" s="135"/>
      <c r="B2631" s="135"/>
      <c r="C2631" s="135"/>
      <c r="D2631" s="135"/>
      <c r="E2631" s="135"/>
      <c r="F2631" s="147"/>
      <c r="G2631" s="147"/>
      <c r="H2631" s="135"/>
    </row>
    <row r="2632" spans="1:8" s="306" customFormat="1" ht="24" customHeight="1" x14ac:dyDescent="0.2">
      <c r="A2632" s="135"/>
      <c r="B2632" s="135"/>
      <c r="C2632" s="135"/>
      <c r="D2632" s="135"/>
      <c r="E2632" s="135"/>
      <c r="F2632" s="147"/>
      <c r="G2632" s="147"/>
      <c r="H2632" s="135"/>
    </row>
    <row r="2633" spans="1:8" s="306" customFormat="1" ht="24" customHeight="1" x14ac:dyDescent="0.2">
      <c r="A2633" s="135"/>
      <c r="B2633" s="135"/>
      <c r="C2633" s="135"/>
      <c r="D2633" s="135"/>
      <c r="E2633" s="135"/>
      <c r="F2633" s="147"/>
      <c r="G2633" s="147"/>
      <c r="H2633" s="135"/>
    </row>
    <row r="2634" spans="1:8" s="306" customFormat="1" ht="24" customHeight="1" x14ac:dyDescent="0.2">
      <c r="A2634" s="135"/>
      <c r="B2634" s="135"/>
      <c r="C2634" s="135"/>
      <c r="D2634" s="135"/>
      <c r="E2634" s="135"/>
      <c r="F2634" s="147"/>
      <c r="G2634" s="147"/>
      <c r="H2634" s="135"/>
    </row>
    <row r="2635" spans="1:8" s="306" customFormat="1" ht="24" customHeight="1" x14ac:dyDescent="0.2">
      <c r="A2635" s="135"/>
      <c r="B2635" s="135"/>
      <c r="C2635" s="135"/>
      <c r="D2635" s="135"/>
      <c r="E2635" s="135"/>
      <c r="F2635" s="147"/>
      <c r="G2635" s="147"/>
      <c r="H2635" s="135"/>
    </row>
    <row r="2649" spans="1:141" s="145" customFormat="1" ht="24" customHeight="1" x14ac:dyDescent="0.2">
      <c r="A2649" s="135"/>
      <c r="B2649" s="135"/>
      <c r="C2649" s="135"/>
      <c r="D2649" s="135"/>
      <c r="E2649" s="135"/>
      <c r="F2649" s="147"/>
      <c r="G2649" s="147"/>
      <c r="H2649" s="135"/>
      <c r="I2649" s="306"/>
      <c r="J2649" s="306"/>
      <c r="K2649" s="306"/>
      <c r="L2649" s="306"/>
      <c r="M2649" s="306"/>
      <c r="N2649" s="306"/>
      <c r="O2649" s="306"/>
      <c r="P2649" s="306"/>
      <c r="Q2649" s="306"/>
      <c r="R2649" s="306"/>
      <c r="S2649" s="306"/>
      <c r="T2649" s="306"/>
      <c r="U2649" s="307"/>
      <c r="V2649" s="307"/>
      <c r="W2649" s="307"/>
      <c r="X2649" s="307"/>
      <c r="Y2649" s="307"/>
      <c r="Z2649" s="307"/>
      <c r="AA2649" s="307"/>
      <c r="AB2649" s="307"/>
      <c r="AC2649" s="307"/>
      <c r="AD2649" s="307"/>
      <c r="AE2649" s="307"/>
      <c r="AF2649" s="307"/>
      <c r="AG2649" s="307"/>
      <c r="AH2649" s="307"/>
      <c r="AI2649" s="307"/>
      <c r="AJ2649" s="307"/>
      <c r="AK2649" s="307"/>
      <c r="AL2649" s="307"/>
      <c r="AM2649" s="307"/>
      <c r="AN2649" s="307"/>
      <c r="AO2649" s="307"/>
      <c r="AP2649" s="307"/>
      <c r="AQ2649" s="307"/>
      <c r="AR2649" s="307"/>
      <c r="AS2649" s="307"/>
      <c r="AT2649" s="307"/>
      <c r="AU2649" s="307"/>
      <c r="AV2649" s="307"/>
      <c r="AW2649" s="307"/>
      <c r="AX2649" s="307"/>
      <c r="AY2649" s="307"/>
      <c r="AZ2649" s="307"/>
      <c r="BA2649" s="307"/>
      <c r="BB2649" s="307"/>
      <c r="BC2649" s="307"/>
      <c r="BD2649" s="307"/>
      <c r="BE2649" s="307"/>
      <c r="BF2649" s="307"/>
      <c r="BG2649" s="307"/>
      <c r="BH2649" s="307"/>
      <c r="BI2649" s="307"/>
      <c r="BJ2649" s="307"/>
      <c r="BK2649" s="307"/>
      <c r="BL2649" s="307"/>
      <c r="BM2649" s="307"/>
      <c r="BN2649" s="307"/>
      <c r="BO2649" s="307"/>
      <c r="BP2649" s="307"/>
      <c r="BQ2649" s="307"/>
      <c r="BR2649" s="307"/>
      <c r="BS2649" s="307"/>
      <c r="BT2649" s="307"/>
      <c r="BU2649" s="307"/>
      <c r="BV2649" s="307"/>
      <c r="BW2649" s="307"/>
      <c r="BX2649" s="307"/>
      <c r="BY2649" s="307"/>
      <c r="BZ2649" s="307"/>
      <c r="CA2649" s="307"/>
      <c r="CB2649" s="307"/>
      <c r="CC2649" s="307"/>
      <c r="CD2649" s="307"/>
      <c r="CE2649" s="307"/>
      <c r="CF2649" s="307"/>
      <c r="CG2649" s="307"/>
      <c r="CH2649" s="307"/>
      <c r="CI2649" s="307"/>
      <c r="CJ2649" s="307"/>
      <c r="CK2649" s="307"/>
      <c r="CL2649" s="307"/>
      <c r="CM2649" s="307"/>
      <c r="CN2649" s="307"/>
      <c r="CO2649" s="307"/>
      <c r="CP2649" s="307"/>
      <c r="CQ2649" s="307"/>
      <c r="CR2649" s="307"/>
      <c r="CS2649" s="307"/>
      <c r="CT2649" s="307"/>
      <c r="CU2649" s="307"/>
      <c r="CV2649" s="307"/>
      <c r="CW2649" s="307"/>
      <c r="CX2649" s="307"/>
      <c r="CY2649" s="307"/>
      <c r="CZ2649" s="307"/>
      <c r="DA2649" s="307"/>
      <c r="DB2649" s="307"/>
      <c r="DC2649" s="307"/>
      <c r="DD2649" s="307"/>
      <c r="DE2649" s="307"/>
      <c r="DF2649" s="307"/>
      <c r="DG2649" s="307"/>
      <c r="DH2649" s="307"/>
      <c r="DI2649" s="307"/>
      <c r="DJ2649" s="307"/>
      <c r="DK2649" s="307"/>
      <c r="DL2649" s="307"/>
      <c r="DM2649" s="307"/>
      <c r="DN2649" s="307"/>
      <c r="DO2649" s="307"/>
      <c r="DP2649" s="307"/>
      <c r="DQ2649" s="307"/>
      <c r="DR2649" s="307"/>
      <c r="DS2649" s="307"/>
      <c r="DT2649" s="307"/>
      <c r="DU2649" s="307"/>
      <c r="DV2649" s="307"/>
      <c r="DW2649" s="307"/>
      <c r="DX2649" s="307"/>
      <c r="DY2649" s="307"/>
      <c r="DZ2649" s="307"/>
      <c r="EA2649" s="307"/>
      <c r="EB2649" s="307"/>
      <c r="EC2649" s="307"/>
      <c r="ED2649" s="307"/>
      <c r="EE2649" s="307"/>
      <c r="EF2649" s="307"/>
      <c r="EG2649" s="307"/>
      <c r="EH2649" s="307"/>
      <c r="EI2649" s="307"/>
      <c r="EJ2649" s="307"/>
      <c r="EK2649" s="307"/>
    </row>
    <row r="2651" spans="1:141" s="306" customFormat="1" ht="24" customHeight="1" x14ac:dyDescent="0.2">
      <c r="A2651" s="135"/>
      <c r="B2651" s="135"/>
      <c r="C2651" s="135"/>
      <c r="D2651" s="135"/>
      <c r="E2651" s="135"/>
      <c r="F2651" s="147"/>
      <c r="G2651" s="147"/>
      <c r="H2651" s="135"/>
    </row>
    <row r="2652" spans="1:141" s="306" customFormat="1" ht="24" customHeight="1" x14ac:dyDescent="0.2">
      <c r="A2652" s="135"/>
      <c r="B2652" s="135"/>
      <c r="C2652" s="135"/>
      <c r="D2652" s="135"/>
      <c r="E2652" s="135"/>
      <c r="F2652" s="147"/>
      <c r="G2652" s="147"/>
      <c r="H2652" s="135"/>
    </row>
    <row r="2653" spans="1:141" s="306" customFormat="1" ht="24" customHeight="1" x14ac:dyDescent="0.2">
      <c r="A2653" s="135"/>
      <c r="B2653" s="135"/>
      <c r="C2653" s="135"/>
      <c r="D2653" s="135"/>
      <c r="E2653" s="135"/>
      <c r="F2653" s="147"/>
      <c r="G2653" s="147"/>
      <c r="H2653" s="135"/>
    </row>
    <row r="2654" spans="1:141" s="306" customFormat="1" ht="24" customHeight="1" x14ac:dyDescent="0.2">
      <c r="A2654" s="135"/>
      <c r="B2654" s="135"/>
      <c r="C2654" s="135"/>
      <c r="D2654" s="135"/>
      <c r="E2654" s="135"/>
      <c r="F2654" s="147"/>
      <c r="G2654" s="147"/>
      <c r="H2654" s="135"/>
    </row>
    <row r="2655" spans="1:141" s="306" customFormat="1" ht="24" customHeight="1" x14ac:dyDescent="0.2">
      <c r="A2655" s="135"/>
      <c r="B2655" s="135"/>
      <c r="C2655" s="135"/>
      <c r="D2655" s="135"/>
      <c r="E2655" s="135"/>
      <c r="F2655" s="147"/>
      <c r="G2655" s="147"/>
      <c r="H2655" s="135"/>
    </row>
    <row r="2656" spans="1:141" s="306" customFormat="1" ht="24" customHeight="1" x14ac:dyDescent="0.2">
      <c r="A2656" s="135"/>
      <c r="B2656" s="135"/>
      <c r="C2656" s="135"/>
      <c r="D2656" s="135"/>
      <c r="E2656" s="135"/>
      <c r="F2656" s="147"/>
      <c r="G2656" s="147"/>
      <c r="H2656" s="135"/>
    </row>
    <row r="2657" spans="1:8" s="306" customFormat="1" ht="24" customHeight="1" x14ac:dyDescent="0.2">
      <c r="A2657" s="135"/>
      <c r="B2657" s="135"/>
      <c r="C2657" s="135"/>
      <c r="D2657" s="135"/>
      <c r="E2657" s="135"/>
      <c r="F2657" s="147"/>
      <c r="G2657" s="147"/>
      <c r="H2657" s="135"/>
    </row>
    <row r="2658" spans="1:8" s="306" customFormat="1" ht="24" customHeight="1" x14ac:dyDescent="0.2">
      <c r="A2658" s="135"/>
      <c r="B2658" s="135"/>
      <c r="C2658" s="135"/>
      <c r="D2658" s="135"/>
      <c r="E2658" s="135"/>
      <c r="F2658" s="147"/>
      <c r="G2658" s="147"/>
      <c r="H2658" s="135"/>
    </row>
    <row r="2659" spans="1:8" s="306" customFormat="1" ht="24" customHeight="1" x14ac:dyDescent="0.2">
      <c r="A2659" s="135"/>
      <c r="B2659" s="135"/>
      <c r="C2659" s="135"/>
      <c r="D2659" s="135"/>
      <c r="E2659" s="135"/>
      <c r="F2659" s="147"/>
      <c r="G2659" s="147"/>
      <c r="H2659" s="135"/>
    </row>
    <row r="2660" spans="1:8" s="306" customFormat="1" ht="24" customHeight="1" x14ac:dyDescent="0.2">
      <c r="A2660" s="135"/>
      <c r="B2660" s="135"/>
      <c r="C2660" s="135"/>
      <c r="D2660" s="135"/>
      <c r="E2660" s="135"/>
      <c r="F2660" s="147"/>
      <c r="G2660" s="147"/>
      <c r="H2660" s="135"/>
    </row>
    <row r="2661" spans="1:8" s="306" customFormat="1" ht="24" customHeight="1" x14ac:dyDescent="0.2">
      <c r="A2661" s="135"/>
      <c r="B2661" s="135"/>
      <c r="C2661" s="135"/>
      <c r="D2661" s="135"/>
      <c r="E2661" s="135"/>
      <c r="F2661" s="147"/>
      <c r="G2661" s="147"/>
      <c r="H2661" s="135"/>
    </row>
    <row r="2662" spans="1:8" s="306" customFormat="1" ht="24" customHeight="1" x14ac:dyDescent="0.2">
      <c r="A2662" s="135"/>
      <c r="B2662" s="135"/>
      <c r="C2662" s="135"/>
      <c r="D2662" s="135"/>
      <c r="E2662" s="135"/>
      <c r="F2662" s="147"/>
      <c r="G2662" s="147"/>
      <c r="H2662" s="135"/>
    </row>
    <row r="2663" spans="1:8" s="306" customFormat="1" ht="24" customHeight="1" x14ac:dyDescent="0.2">
      <c r="A2663" s="135"/>
      <c r="B2663" s="135"/>
      <c r="C2663" s="135"/>
      <c r="D2663" s="135"/>
      <c r="E2663" s="135"/>
      <c r="F2663" s="147"/>
      <c r="G2663" s="147"/>
      <c r="H2663" s="135"/>
    </row>
    <row r="2664" spans="1:8" s="306" customFormat="1" ht="24" customHeight="1" x14ac:dyDescent="0.2">
      <c r="A2664" s="135"/>
      <c r="B2664" s="135"/>
      <c r="C2664" s="135"/>
      <c r="D2664" s="135"/>
      <c r="E2664" s="135"/>
      <c r="F2664" s="147"/>
      <c r="G2664" s="147"/>
      <c r="H2664" s="135"/>
    </row>
    <row r="2667" spans="1:8" s="306" customFormat="1" ht="24" customHeight="1" x14ac:dyDescent="0.2">
      <c r="A2667" s="135"/>
      <c r="B2667" s="135"/>
      <c r="C2667" s="135"/>
      <c r="D2667" s="135"/>
      <c r="E2667" s="135"/>
      <c r="F2667" s="147"/>
      <c r="G2667" s="147"/>
      <c r="H2667" s="135"/>
    </row>
    <row r="2668" spans="1:8" s="306" customFormat="1" ht="24" customHeight="1" x14ac:dyDescent="0.2">
      <c r="A2668" s="135"/>
      <c r="B2668" s="135"/>
      <c r="C2668" s="135"/>
      <c r="D2668" s="135"/>
      <c r="E2668" s="135"/>
      <c r="F2668" s="147"/>
      <c r="G2668" s="147"/>
      <c r="H2668" s="135"/>
    </row>
    <row r="2669" spans="1:8" s="306" customFormat="1" ht="24" customHeight="1" x14ac:dyDescent="0.2">
      <c r="A2669" s="135"/>
      <c r="B2669" s="135"/>
      <c r="C2669" s="135"/>
      <c r="D2669" s="135"/>
      <c r="E2669" s="135"/>
      <c r="F2669" s="147"/>
      <c r="G2669" s="147"/>
      <c r="H2669" s="135"/>
    </row>
    <row r="2670" spans="1:8" s="306" customFormat="1" ht="24" customHeight="1" x14ac:dyDescent="0.2">
      <c r="A2670" s="135"/>
      <c r="B2670" s="135"/>
      <c r="C2670" s="135"/>
      <c r="D2670" s="135"/>
      <c r="E2670" s="135"/>
      <c r="F2670" s="147"/>
      <c r="G2670" s="147"/>
      <c r="H2670" s="135"/>
    </row>
    <row r="2671" spans="1:8" s="306" customFormat="1" ht="24" customHeight="1" x14ac:dyDescent="0.2">
      <c r="A2671" s="135"/>
      <c r="B2671" s="135"/>
      <c r="C2671" s="135"/>
      <c r="D2671" s="135"/>
      <c r="E2671" s="135"/>
      <c r="F2671" s="147"/>
      <c r="G2671" s="147"/>
      <c r="H2671" s="135"/>
    </row>
    <row r="2672" spans="1:8" s="306" customFormat="1" ht="24" customHeight="1" x14ac:dyDescent="0.2">
      <c r="A2672" s="135"/>
      <c r="B2672" s="135"/>
      <c r="C2672" s="135"/>
      <c r="D2672" s="135"/>
      <c r="E2672" s="135"/>
      <c r="F2672" s="147"/>
      <c r="G2672" s="147"/>
      <c r="H2672" s="135"/>
    </row>
    <row r="2673" spans="1:8" s="306" customFormat="1" ht="24" customHeight="1" x14ac:dyDescent="0.2">
      <c r="A2673" s="135"/>
      <c r="B2673" s="135"/>
      <c r="C2673" s="135"/>
      <c r="D2673" s="135"/>
      <c r="E2673" s="135"/>
      <c r="F2673" s="147"/>
      <c r="G2673" s="147"/>
      <c r="H2673" s="135"/>
    </row>
    <row r="2674" spans="1:8" s="306" customFormat="1" ht="24" customHeight="1" x14ac:dyDescent="0.2">
      <c r="A2674" s="135"/>
      <c r="B2674" s="135"/>
      <c r="C2674" s="135"/>
      <c r="D2674" s="135"/>
      <c r="E2674" s="135"/>
      <c r="F2674" s="147"/>
      <c r="G2674" s="147"/>
      <c r="H2674" s="135"/>
    </row>
    <row r="2677" spans="1:8" s="306" customFormat="1" ht="24" customHeight="1" x14ac:dyDescent="0.2">
      <c r="A2677" s="135"/>
      <c r="B2677" s="135"/>
      <c r="C2677" s="135"/>
      <c r="D2677" s="135"/>
      <c r="E2677" s="135"/>
      <c r="F2677" s="147"/>
      <c r="G2677" s="147"/>
      <c r="H2677" s="135"/>
    </row>
    <row r="2678" spans="1:8" s="306" customFormat="1" ht="24" customHeight="1" x14ac:dyDescent="0.2">
      <c r="A2678" s="135"/>
      <c r="B2678" s="135"/>
      <c r="C2678" s="135"/>
      <c r="D2678" s="135"/>
      <c r="E2678" s="135"/>
      <c r="F2678" s="147"/>
      <c r="G2678" s="147"/>
      <c r="H2678" s="135"/>
    </row>
    <row r="2679" spans="1:8" s="306" customFormat="1" ht="24" customHeight="1" x14ac:dyDescent="0.2">
      <c r="A2679" s="135"/>
      <c r="B2679" s="135"/>
      <c r="C2679" s="135"/>
      <c r="D2679" s="135"/>
      <c r="E2679" s="135"/>
      <c r="F2679" s="147"/>
      <c r="G2679" s="147"/>
      <c r="H2679" s="135"/>
    </row>
    <row r="2680" spans="1:8" s="306" customFormat="1" ht="24" customHeight="1" x14ac:dyDescent="0.2">
      <c r="A2680" s="135"/>
      <c r="B2680" s="135"/>
      <c r="C2680" s="135"/>
      <c r="D2680" s="135"/>
      <c r="E2680" s="135"/>
      <c r="F2680" s="147"/>
      <c r="G2680" s="147"/>
      <c r="H2680" s="135"/>
    </row>
    <row r="2681" spans="1:8" s="306" customFormat="1" ht="24" customHeight="1" x14ac:dyDescent="0.2">
      <c r="A2681" s="135"/>
      <c r="B2681" s="135"/>
      <c r="C2681" s="135"/>
      <c r="D2681" s="135"/>
      <c r="E2681" s="135"/>
      <c r="F2681" s="147"/>
      <c r="G2681" s="147"/>
      <c r="H2681" s="135"/>
    </row>
    <row r="2682" spans="1:8" s="306" customFormat="1" ht="24" customHeight="1" x14ac:dyDescent="0.2">
      <c r="A2682" s="135"/>
      <c r="B2682" s="135"/>
      <c r="C2682" s="135"/>
      <c r="D2682" s="135"/>
      <c r="E2682" s="135"/>
      <c r="F2682" s="147"/>
      <c r="G2682" s="147"/>
      <c r="H2682" s="135"/>
    </row>
    <row r="2683" spans="1:8" s="306" customFormat="1" ht="24" customHeight="1" x14ac:dyDescent="0.2">
      <c r="A2683" s="135"/>
      <c r="B2683" s="135"/>
      <c r="C2683" s="135"/>
      <c r="D2683" s="135"/>
      <c r="E2683" s="135"/>
      <c r="F2683" s="147"/>
      <c r="G2683" s="147"/>
      <c r="H2683" s="135"/>
    </row>
    <row r="2684" spans="1:8" s="306" customFormat="1" ht="24" customHeight="1" x14ac:dyDescent="0.2">
      <c r="A2684" s="135"/>
      <c r="B2684" s="135"/>
      <c r="C2684" s="135"/>
      <c r="D2684" s="135"/>
      <c r="E2684" s="135"/>
      <c r="F2684" s="147"/>
      <c r="G2684" s="147"/>
      <c r="H2684" s="135"/>
    </row>
    <row r="2685" spans="1:8" s="306" customFormat="1" ht="24" customHeight="1" x14ac:dyDescent="0.2">
      <c r="A2685" s="135"/>
      <c r="B2685" s="135"/>
      <c r="C2685" s="135"/>
      <c r="D2685" s="135"/>
      <c r="E2685" s="135"/>
      <c r="F2685" s="147"/>
      <c r="G2685" s="147"/>
      <c r="H2685" s="135"/>
    </row>
    <row r="2699" spans="1:141" s="145" customFormat="1" ht="24" customHeight="1" x14ac:dyDescent="0.2">
      <c r="A2699" s="135"/>
      <c r="B2699" s="135"/>
      <c r="C2699" s="135"/>
      <c r="D2699" s="135"/>
      <c r="E2699" s="135"/>
      <c r="F2699" s="147"/>
      <c r="G2699" s="147"/>
      <c r="H2699" s="135"/>
      <c r="I2699" s="306"/>
      <c r="J2699" s="306"/>
      <c r="K2699" s="306"/>
      <c r="L2699" s="306"/>
      <c r="M2699" s="306"/>
      <c r="N2699" s="306"/>
      <c r="O2699" s="306"/>
      <c r="P2699" s="306"/>
      <c r="Q2699" s="306"/>
      <c r="R2699" s="306"/>
      <c r="S2699" s="306"/>
      <c r="T2699" s="306"/>
      <c r="U2699" s="307"/>
      <c r="V2699" s="307"/>
      <c r="W2699" s="307"/>
      <c r="X2699" s="307"/>
      <c r="Y2699" s="307"/>
      <c r="Z2699" s="307"/>
      <c r="AA2699" s="307"/>
      <c r="AB2699" s="307"/>
      <c r="AC2699" s="307"/>
      <c r="AD2699" s="307"/>
      <c r="AE2699" s="307"/>
      <c r="AF2699" s="307"/>
      <c r="AG2699" s="307"/>
      <c r="AH2699" s="307"/>
      <c r="AI2699" s="307"/>
      <c r="AJ2699" s="307"/>
      <c r="AK2699" s="307"/>
      <c r="AL2699" s="307"/>
      <c r="AM2699" s="307"/>
      <c r="AN2699" s="307"/>
      <c r="AO2699" s="307"/>
      <c r="AP2699" s="307"/>
      <c r="AQ2699" s="307"/>
      <c r="AR2699" s="307"/>
      <c r="AS2699" s="307"/>
      <c r="AT2699" s="307"/>
      <c r="AU2699" s="307"/>
      <c r="AV2699" s="307"/>
      <c r="AW2699" s="307"/>
      <c r="AX2699" s="307"/>
      <c r="AY2699" s="307"/>
      <c r="AZ2699" s="307"/>
      <c r="BA2699" s="307"/>
      <c r="BB2699" s="307"/>
      <c r="BC2699" s="307"/>
      <c r="BD2699" s="307"/>
      <c r="BE2699" s="307"/>
      <c r="BF2699" s="307"/>
      <c r="BG2699" s="307"/>
      <c r="BH2699" s="307"/>
      <c r="BI2699" s="307"/>
      <c r="BJ2699" s="307"/>
      <c r="BK2699" s="307"/>
      <c r="BL2699" s="307"/>
      <c r="BM2699" s="307"/>
      <c r="BN2699" s="307"/>
      <c r="BO2699" s="307"/>
      <c r="BP2699" s="307"/>
      <c r="BQ2699" s="307"/>
      <c r="BR2699" s="307"/>
      <c r="BS2699" s="307"/>
      <c r="BT2699" s="307"/>
      <c r="BU2699" s="307"/>
      <c r="BV2699" s="307"/>
      <c r="BW2699" s="307"/>
      <c r="BX2699" s="307"/>
      <c r="BY2699" s="307"/>
      <c r="BZ2699" s="307"/>
      <c r="CA2699" s="307"/>
      <c r="CB2699" s="307"/>
      <c r="CC2699" s="307"/>
      <c r="CD2699" s="307"/>
      <c r="CE2699" s="307"/>
      <c r="CF2699" s="307"/>
      <c r="CG2699" s="307"/>
      <c r="CH2699" s="307"/>
      <c r="CI2699" s="307"/>
      <c r="CJ2699" s="307"/>
      <c r="CK2699" s="307"/>
      <c r="CL2699" s="307"/>
      <c r="CM2699" s="307"/>
      <c r="CN2699" s="307"/>
      <c r="CO2699" s="307"/>
      <c r="CP2699" s="307"/>
      <c r="CQ2699" s="307"/>
      <c r="CR2699" s="307"/>
      <c r="CS2699" s="307"/>
      <c r="CT2699" s="307"/>
      <c r="CU2699" s="307"/>
      <c r="CV2699" s="307"/>
      <c r="CW2699" s="307"/>
      <c r="CX2699" s="307"/>
      <c r="CY2699" s="307"/>
      <c r="CZ2699" s="307"/>
      <c r="DA2699" s="307"/>
      <c r="DB2699" s="307"/>
      <c r="DC2699" s="307"/>
      <c r="DD2699" s="307"/>
      <c r="DE2699" s="307"/>
      <c r="DF2699" s="307"/>
      <c r="DG2699" s="307"/>
      <c r="DH2699" s="307"/>
      <c r="DI2699" s="307"/>
      <c r="DJ2699" s="307"/>
      <c r="DK2699" s="307"/>
      <c r="DL2699" s="307"/>
      <c r="DM2699" s="307"/>
      <c r="DN2699" s="307"/>
      <c r="DO2699" s="307"/>
      <c r="DP2699" s="307"/>
      <c r="DQ2699" s="307"/>
      <c r="DR2699" s="307"/>
      <c r="DS2699" s="307"/>
      <c r="DT2699" s="307"/>
      <c r="DU2699" s="307"/>
      <c r="DV2699" s="307"/>
      <c r="DW2699" s="307"/>
      <c r="DX2699" s="307"/>
      <c r="DY2699" s="307"/>
      <c r="DZ2699" s="307"/>
      <c r="EA2699" s="307"/>
      <c r="EB2699" s="307"/>
      <c r="EC2699" s="307"/>
      <c r="ED2699" s="307"/>
      <c r="EE2699" s="307"/>
      <c r="EF2699" s="307"/>
      <c r="EG2699" s="307"/>
      <c r="EH2699" s="307"/>
      <c r="EI2699" s="307"/>
      <c r="EJ2699" s="307"/>
      <c r="EK2699" s="307"/>
    </row>
    <row r="2701" spans="1:141" s="306" customFormat="1" ht="24" customHeight="1" x14ac:dyDescent="0.2">
      <c r="A2701" s="135"/>
      <c r="B2701" s="135"/>
      <c r="C2701" s="135"/>
      <c r="D2701" s="135"/>
      <c r="E2701" s="135"/>
      <c r="F2701" s="147"/>
      <c r="G2701" s="147"/>
      <c r="H2701" s="135"/>
    </row>
    <row r="2702" spans="1:141" s="306" customFormat="1" ht="24" customHeight="1" x14ac:dyDescent="0.2">
      <c r="A2702" s="135"/>
      <c r="B2702" s="135"/>
      <c r="C2702" s="135"/>
      <c r="D2702" s="135"/>
      <c r="E2702" s="135"/>
      <c r="F2702" s="147"/>
      <c r="G2702" s="147"/>
      <c r="H2702" s="135"/>
    </row>
    <row r="2703" spans="1:141" s="306" customFormat="1" ht="24" customHeight="1" x14ac:dyDescent="0.2">
      <c r="A2703" s="135"/>
      <c r="B2703" s="135"/>
      <c r="C2703" s="135"/>
      <c r="D2703" s="135"/>
      <c r="E2703" s="135"/>
      <c r="F2703" s="147"/>
      <c r="G2703" s="147"/>
      <c r="H2703" s="135"/>
    </row>
    <row r="2704" spans="1:141" s="306" customFormat="1" ht="24" customHeight="1" x14ac:dyDescent="0.2">
      <c r="A2704" s="135"/>
      <c r="B2704" s="135"/>
      <c r="C2704" s="135"/>
      <c r="D2704" s="135"/>
      <c r="E2704" s="135"/>
      <c r="F2704" s="147"/>
      <c r="G2704" s="147"/>
      <c r="H2704" s="135"/>
    </row>
    <row r="2705" spans="1:8" s="306" customFormat="1" ht="24" customHeight="1" x14ac:dyDescent="0.2">
      <c r="A2705" s="135"/>
      <c r="B2705" s="135"/>
      <c r="C2705" s="135"/>
      <c r="D2705" s="135"/>
      <c r="E2705" s="135"/>
      <c r="F2705" s="147"/>
      <c r="G2705" s="147"/>
      <c r="H2705" s="135"/>
    </row>
    <row r="2706" spans="1:8" s="306" customFormat="1" ht="24" customHeight="1" x14ac:dyDescent="0.2">
      <c r="A2706" s="135"/>
      <c r="B2706" s="135"/>
      <c r="C2706" s="135"/>
      <c r="D2706" s="135"/>
      <c r="E2706" s="135"/>
      <c r="F2706" s="147"/>
      <c r="G2706" s="147"/>
      <c r="H2706" s="135"/>
    </row>
    <row r="2707" spans="1:8" s="306" customFormat="1" ht="24" customHeight="1" x14ac:dyDescent="0.2">
      <c r="A2707" s="135"/>
      <c r="B2707" s="135"/>
      <c r="C2707" s="135"/>
      <c r="D2707" s="135"/>
      <c r="E2707" s="135"/>
      <c r="F2707" s="147"/>
      <c r="G2707" s="147"/>
      <c r="H2707" s="135"/>
    </row>
    <row r="2708" spans="1:8" s="306" customFormat="1" ht="24" customHeight="1" x14ac:dyDescent="0.2">
      <c r="A2708" s="135"/>
      <c r="B2708" s="135"/>
      <c r="C2708" s="135"/>
      <c r="D2708" s="135"/>
      <c r="E2708" s="135"/>
      <c r="F2708" s="147"/>
      <c r="G2708" s="147"/>
      <c r="H2708" s="135"/>
    </row>
    <row r="2709" spans="1:8" s="306" customFormat="1" ht="24" customHeight="1" x14ac:dyDescent="0.2">
      <c r="A2709" s="135"/>
      <c r="B2709" s="135"/>
      <c r="C2709" s="135"/>
      <c r="D2709" s="135"/>
      <c r="E2709" s="135"/>
      <c r="F2709" s="147"/>
      <c r="G2709" s="147"/>
      <c r="H2709" s="135"/>
    </row>
    <row r="2710" spans="1:8" s="306" customFormat="1" ht="24" customHeight="1" x14ac:dyDescent="0.2">
      <c r="A2710" s="135"/>
      <c r="B2710" s="135"/>
      <c r="C2710" s="135"/>
      <c r="D2710" s="135"/>
      <c r="E2710" s="135"/>
      <c r="F2710" s="147"/>
      <c r="G2710" s="147"/>
      <c r="H2710" s="135"/>
    </row>
    <row r="2711" spans="1:8" s="306" customFormat="1" ht="24" customHeight="1" x14ac:dyDescent="0.2">
      <c r="A2711" s="135"/>
      <c r="B2711" s="135"/>
      <c r="C2711" s="135"/>
      <c r="D2711" s="135"/>
      <c r="E2711" s="135"/>
      <c r="F2711" s="147"/>
      <c r="G2711" s="147"/>
      <c r="H2711" s="135"/>
    </row>
    <row r="2712" spans="1:8" s="306" customFormat="1" ht="24" customHeight="1" x14ac:dyDescent="0.2">
      <c r="A2712" s="135"/>
      <c r="B2712" s="135"/>
      <c r="C2712" s="135"/>
      <c r="D2712" s="135"/>
      <c r="E2712" s="135"/>
      <c r="F2712" s="147"/>
      <c r="G2712" s="147"/>
      <c r="H2712" s="135"/>
    </row>
    <row r="2713" spans="1:8" s="306" customFormat="1" ht="24" customHeight="1" x14ac:dyDescent="0.2">
      <c r="A2713" s="135"/>
      <c r="B2713" s="135"/>
      <c r="C2713" s="135"/>
      <c r="D2713" s="135"/>
      <c r="E2713" s="135"/>
      <c r="F2713" s="147"/>
      <c r="G2713" s="147"/>
      <c r="H2713" s="135"/>
    </row>
    <row r="2714" spans="1:8" s="306" customFormat="1" ht="24" customHeight="1" x14ac:dyDescent="0.2">
      <c r="A2714" s="135"/>
      <c r="B2714" s="135"/>
      <c r="C2714" s="135"/>
      <c r="D2714" s="135"/>
      <c r="E2714" s="135"/>
      <c r="F2714" s="147"/>
      <c r="G2714" s="147"/>
      <c r="H2714" s="135"/>
    </row>
    <row r="2717" spans="1:8" s="306" customFormat="1" ht="24" customHeight="1" x14ac:dyDescent="0.2">
      <c r="A2717" s="135"/>
      <c r="B2717" s="135"/>
      <c r="C2717" s="135"/>
      <c r="D2717" s="135"/>
      <c r="E2717" s="135"/>
      <c r="F2717" s="147"/>
      <c r="G2717" s="147"/>
      <c r="H2717" s="135"/>
    </row>
    <row r="2718" spans="1:8" s="306" customFormat="1" ht="24" customHeight="1" x14ac:dyDescent="0.2">
      <c r="A2718" s="135"/>
      <c r="B2718" s="135"/>
      <c r="C2718" s="135"/>
      <c r="D2718" s="135"/>
      <c r="E2718" s="135"/>
      <c r="F2718" s="147"/>
      <c r="G2718" s="147"/>
      <c r="H2718" s="135"/>
    </row>
    <row r="2719" spans="1:8" s="306" customFormat="1" ht="24" customHeight="1" x14ac:dyDescent="0.2">
      <c r="A2719" s="135"/>
      <c r="B2719" s="135"/>
      <c r="C2719" s="135"/>
      <c r="D2719" s="135"/>
      <c r="E2719" s="135"/>
      <c r="F2719" s="147"/>
      <c r="G2719" s="147"/>
      <c r="H2719" s="135"/>
    </row>
    <row r="2720" spans="1:8" s="306" customFormat="1" ht="24" customHeight="1" x14ac:dyDescent="0.2">
      <c r="A2720" s="135"/>
      <c r="B2720" s="135"/>
      <c r="C2720" s="135"/>
      <c r="D2720" s="135"/>
      <c r="E2720" s="135"/>
      <c r="F2720" s="147"/>
      <c r="G2720" s="147"/>
      <c r="H2720" s="135"/>
    </row>
    <row r="2721" spans="1:8" s="306" customFormat="1" ht="24" customHeight="1" x14ac:dyDescent="0.2">
      <c r="A2721" s="135"/>
      <c r="B2721" s="135"/>
      <c r="C2721" s="135"/>
      <c r="D2721" s="135"/>
      <c r="E2721" s="135"/>
      <c r="F2721" s="147"/>
      <c r="G2721" s="147"/>
      <c r="H2721" s="135"/>
    </row>
    <row r="2722" spans="1:8" s="306" customFormat="1" ht="24" customHeight="1" x14ac:dyDescent="0.2">
      <c r="A2722" s="135"/>
      <c r="B2722" s="135"/>
      <c r="C2722" s="135"/>
      <c r="D2722" s="135"/>
      <c r="E2722" s="135"/>
      <c r="F2722" s="147"/>
      <c r="G2722" s="147"/>
      <c r="H2722" s="135"/>
    </row>
    <row r="2723" spans="1:8" s="306" customFormat="1" ht="24" customHeight="1" x14ac:dyDescent="0.2">
      <c r="A2723" s="135"/>
      <c r="B2723" s="135"/>
      <c r="C2723" s="135"/>
      <c r="D2723" s="135"/>
      <c r="E2723" s="135"/>
      <c r="F2723" s="147"/>
      <c r="G2723" s="147"/>
      <c r="H2723" s="135"/>
    </row>
    <row r="2724" spans="1:8" s="306" customFormat="1" ht="24" customHeight="1" x14ac:dyDescent="0.2">
      <c r="A2724" s="135"/>
      <c r="B2724" s="135"/>
      <c r="C2724" s="135"/>
      <c r="D2724" s="135"/>
      <c r="E2724" s="135"/>
      <c r="F2724" s="147"/>
      <c r="G2724" s="147"/>
      <c r="H2724" s="135"/>
    </row>
    <row r="2727" spans="1:8" s="306" customFormat="1" ht="24" customHeight="1" x14ac:dyDescent="0.2">
      <c r="A2727" s="135"/>
      <c r="B2727" s="135"/>
      <c r="C2727" s="135"/>
      <c r="D2727" s="135"/>
      <c r="E2727" s="135"/>
      <c r="F2727" s="147"/>
      <c r="G2727" s="147"/>
      <c r="H2727" s="135"/>
    </row>
    <row r="2728" spans="1:8" s="306" customFormat="1" ht="24" customHeight="1" x14ac:dyDescent="0.2">
      <c r="A2728" s="135"/>
      <c r="B2728" s="135"/>
      <c r="C2728" s="135"/>
      <c r="D2728" s="135"/>
      <c r="E2728" s="135"/>
      <c r="F2728" s="147"/>
      <c r="G2728" s="147"/>
      <c r="H2728" s="135"/>
    </row>
    <row r="2729" spans="1:8" s="306" customFormat="1" ht="24" customHeight="1" x14ac:dyDescent="0.2">
      <c r="A2729" s="135"/>
      <c r="B2729" s="135"/>
      <c r="C2729" s="135"/>
      <c r="D2729" s="135"/>
      <c r="E2729" s="135"/>
      <c r="F2729" s="147"/>
      <c r="G2729" s="147"/>
      <c r="H2729" s="135"/>
    </row>
    <row r="2730" spans="1:8" s="306" customFormat="1" ht="24" customHeight="1" x14ac:dyDescent="0.2">
      <c r="A2730" s="135"/>
      <c r="B2730" s="135"/>
      <c r="C2730" s="135"/>
      <c r="D2730" s="135"/>
      <c r="E2730" s="135"/>
      <c r="F2730" s="147"/>
      <c r="G2730" s="147"/>
      <c r="H2730" s="135"/>
    </row>
    <row r="2731" spans="1:8" s="306" customFormat="1" ht="24" customHeight="1" x14ac:dyDescent="0.2">
      <c r="A2731" s="135"/>
      <c r="B2731" s="135"/>
      <c r="C2731" s="135"/>
      <c r="D2731" s="135"/>
      <c r="E2731" s="135"/>
      <c r="F2731" s="147"/>
      <c r="G2731" s="147"/>
      <c r="H2731" s="135"/>
    </row>
    <row r="2732" spans="1:8" s="306" customFormat="1" ht="24" customHeight="1" x14ac:dyDescent="0.2">
      <c r="A2732" s="135"/>
      <c r="B2732" s="135"/>
      <c r="C2732" s="135"/>
      <c r="D2732" s="135"/>
      <c r="E2732" s="135"/>
      <c r="F2732" s="147"/>
      <c r="G2732" s="147"/>
      <c r="H2732" s="135"/>
    </row>
    <row r="2733" spans="1:8" s="306" customFormat="1" ht="24" customHeight="1" x14ac:dyDescent="0.2">
      <c r="A2733" s="135"/>
      <c r="B2733" s="135"/>
      <c r="C2733" s="135"/>
      <c r="D2733" s="135"/>
      <c r="E2733" s="135"/>
      <c r="F2733" s="147"/>
      <c r="G2733" s="147"/>
      <c r="H2733" s="135"/>
    </row>
    <row r="2734" spans="1:8" s="306" customFormat="1" ht="24" customHeight="1" x14ac:dyDescent="0.2">
      <c r="A2734" s="135"/>
      <c r="B2734" s="135"/>
      <c r="C2734" s="135"/>
      <c r="D2734" s="135"/>
      <c r="E2734" s="135"/>
      <c r="F2734" s="147"/>
      <c r="G2734" s="147"/>
      <c r="H2734" s="135"/>
    </row>
    <row r="2735" spans="1:8" s="306" customFormat="1" ht="24" customHeight="1" x14ac:dyDescent="0.2">
      <c r="A2735" s="135"/>
      <c r="B2735" s="135"/>
      <c r="C2735" s="135"/>
      <c r="D2735" s="135"/>
      <c r="E2735" s="135"/>
      <c r="F2735" s="147"/>
      <c r="G2735" s="147"/>
      <c r="H2735" s="135"/>
    </row>
    <row r="2749" spans="1:141" s="145" customFormat="1" ht="24" customHeight="1" x14ac:dyDescent="0.2">
      <c r="A2749" s="135"/>
      <c r="B2749" s="135"/>
      <c r="C2749" s="135"/>
      <c r="D2749" s="135"/>
      <c r="E2749" s="135"/>
      <c r="F2749" s="147"/>
      <c r="G2749" s="147"/>
      <c r="H2749" s="135"/>
      <c r="I2749" s="306"/>
      <c r="J2749" s="306"/>
      <c r="K2749" s="306"/>
      <c r="L2749" s="306"/>
      <c r="M2749" s="306"/>
      <c r="N2749" s="306"/>
      <c r="O2749" s="306"/>
      <c r="P2749" s="306"/>
      <c r="Q2749" s="306"/>
      <c r="R2749" s="306"/>
      <c r="S2749" s="306"/>
      <c r="T2749" s="306"/>
      <c r="U2749" s="307"/>
      <c r="V2749" s="307"/>
      <c r="W2749" s="307"/>
      <c r="X2749" s="307"/>
      <c r="Y2749" s="307"/>
      <c r="Z2749" s="307"/>
      <c r="AA2749" s="307"/>
      <c r="AB2749" s="307"/>
      <c r="AC2749" s="307"/>
      <c r="AD2749" s="307"/>
      <c r="AE2749" s="307"/>
      <c r="AF2749" s="307"/>
      <c r="AG2749" s="307"/>
      <c r="AH2749" s="307"/>
      <c r="AI2749" s="307"/>
      <c r="AJ2749" s="307"/>
      <c r="AK2749" s="307"/>
      <c r="AL2749" s="307"/>
      <c r="AM2749" s="307"/>
      <c r="AN2749" s="307"/>
      <c r="AO2749" s="307"/>
      <c r="AP2749" s="307"/>
      <c r="AQ2749" s="307"/>
      <c r="AR2749" s="307"/>
      <c r="AS2749" s="307"/>
      <c r="AT2749" s="307"/>
      <c r="AU2749" s="307"/>
      <c r="AV2749" s="307"/>
      <c r="AW2749" s="307"/>
      <c r="AX2749" s="307"/>
      <c r="AY2749" s="307"/>
      <c r="AZ2749" s="307"/>
      <c r="BA2749" s="307"/>
      <c r="BB2749" s="307"/>
      <c r="BC2749" s="307"/>
      <c r="BD2749" s="307"/>
      <c r="BE2749" s="307"/>
      <c r="BF2749" s="307"/>
      <c r="BG2749" s="307"/>
      <c r="BH2749" s="307"/>
      <c r="BI2749" s="307"/>
      <c r="BJ2749" s="307"/>
      <c r="BK2749" s="307"/>
      <c r="BL2749" s="307"/>
      <c r="BM2749" s="307"/>
      <c r="BN2749" s="307"/>
      <c r="BO2749" s="307"/>
      <c r="BP2749" s="307"/>
      <c r="BQ2749" s="307"/>
      <c r="BR2749" s="307"/>
      <c r="BS2749" s="307"/>
      <c r="BT2749" s="307"/>
      <c r="BU2749" s="307"/>
      <c r="BV2749" s="307"/>
      <c r="BW2749" s="307"/>
      <c r="BX2749" s="307"/>
      <c r="BY2749" s="307"/>
      <c r="BZ2749" s="307"/>
      <c r="CA2749" s="307"/>
      <c r="CB2749" s="307"/>
      <c r="CC2749" s="307"/>
      <c r="CD2749" s="307"/>
      <c r="CE2749" s="307"/>
      <c r="CF2749" s="307"/>
      <c r="CG2749" s="307"/>
      <c r="CH2749" s="307"/>
      <c r="CI2749" s="307"/>
      <c r="CJ2749" s="307"/>
      <c r="CK2749" s="307"/>
      <c r="CL2749" s="307"/>
      <c r="CM2749" s="307"/>
      <c r="CN2749" s="307"/>
      <c r="CO2749" s="307"/>
      <c r="CP2749" s="307"/>
      <c r="CQ2749" s="307"/>
      <c r="CR2749" s="307"/>
      <c r="CS2749" s="307"/>
      <c r="CT2749" s="307"/>
      <c r="CU2749" s="307"/>
      <c r="CV2749" s="307"/>
      <c r="CW2749" s="307"/>
      <c r="CX2749" s="307"/>
      <c r="CY2749" s="307"/>
      <c r="CZ2749" s="307"/>
      <c r="DA2749" s="307"/>
      <c r="DB2749" s="307"/>
      <c r="DC2749" s="307"/>
      <c r="DD2749" s="307"/>
      <c r="DE2749" s="307"/>
      <c r="DF2749" s="307"/>
      <c r="DG2749" s="307"/>
      <c r="DH2749" s="307"/>
      <c r="DI2749" s="307"/>
      <c r="DJ2749" s="307"/>
      <c r="DK2749" s="307"/>
      <c r="DL2749" s="307"/>
      <c r="DM2749" s="307"/>
      <c r="DN2749" s="307"/>
      <c r="DO2749" s="307"/>
      <c r="DP2749" s="307"/>
      <c r="DQ2749" s="307"/>
      <c r="DR2749" s="307"/>
      <c r="DS2749" s="307"/>
      <c r="DT2749" s="307"/>
      <c r="DU2749" s="307"/>
      <c r="DV2749" s="307"/>
      <c r="DW2749" s="307"/>
      <c r="DX2749" s="307"/>
      <c r="DY2749" s="307"/>
      <c r="DZ2749" s="307"/>
      <c r="EA2749" s="307"/>
      <c r="EB2749" s="307"/>
      <c r="EC2749" s="307"/>
      <c r="ED2749" s="307"/>
      <c r="EE2749" s="307"/>
      <c r="EF2749" s="307"/>
      <c r="EG2749" s="307"/>
      <c r="EH2749" s="307"/>
      <c r="EI2749" s="307"/>
      <c r="EJ2749" s="307"/>
      <c r="EK2749" s="307"/>
    </row>
    <row r="2751" spans="1:141" s="306" customFormat="1" ht="24" customHeight="1" x14ac:dyDescent="0.2">
      <c r="A2751" s="135"/>
      <c r="B2751" s="135"/>
      <c r="C2751" s="135"/>
      <c r="D2751" s="135"/>
      <c r="E2751" s="135"/>
      <c r="F2751" s="147"/>
      <c r="G2751" s="147"/>
      <c r="H2751" s="135"/>
    </row>
    <row r="2752" spans="1:141" s="306" customFormat="1" ht="24" customHeight="1" x14ac:dyDescent="0.2">
      <c r="A2752" s="135"/>
      <c r="B2752" s="135"/>
      <c r="C2752" s="135"/>
      <c r="D2752" s="135"/>
      <c r="E2752" s="135"/>
      <c r="F2752" s="147"/>
      <c r="G2752" s="147"/>
      <c r="H2752" s="135"/>
    </row>
    <row r="2753" spans="1:8" s="306" customFormat="1" ht="24" customHeight="1" x14ac:dyDescent="0.2">
      <c r="A2753" s="135"/>
      <c r="B2753" s="135"/>
      <c r="C2753" s="135"/>
      <c r="D2753" s="135"/>
      <c r="E2753" s="135"/>
      <c r="F2753" s="147"/>
      <c r="G2753" s="147"/>
      <c r="H2753" s="135"/>
    </row>
    <row r="2754" spans="1:8" s="306" customFormat="1" ht="24" customHeight="1" x14ac:dyDescent="0.2">
      <c r="A2754" s="135"/>
      <c r="B2754" s="135"/>
      <c r="C2754" s="135"/>
      <c r="D2754" s="135"/>
      <c r="E2754" s="135"/>
      <c r="F2754" s="147"/>
      <c r="G2754" s="147"/>
      <c r="H2754" s="135"/>
    </row>
    <row r="2755" spans="1:8" s="306" customFormat="1" ht="24" customHeight="1" x14ac:dyDescent="0.2">
      <c r="A2755" s="135"/>
      <c r="B2755" s="135"/>
      <c r="C2755" s="135"/>
      <c r="D2755" s="135"/>
      <c r="E2755" s="135"/>
      <c r="F2755" s="147"/>
      <c r="G2755" s="147"/>
      <c r="H2755" s="135"/>
    </row>
    <row r="2756" spans="1:8" s="306" customFormat="1" ht="24" customHeight="1" x14ac:dyDescent="0.2">
      <c r="A2756" s="135"/>
      <c r="B2756" s="135"/>
      <c r="C2756" s="135"/>
      <c r="D2756" s="135"/>
      <c r="E2756" s="135"/>
      <c r="F2756" s="147"/>
      <c r="G2756" s="147"/>
      <c r="H2756" s="135"/>
    </row>
    <row r="2757" spans="1:8" s="306" customFormat="1" ht="24" customHeight="1" x14ac:dyDescent="0.2">
      <c r="A2757" s="135"/>
      <c r="B2757" s="135"/>
      <c r="C2757" s="135"/>
      <c r="D2757" s="135"/>
      <c r="E2757" s="135"/>
      <c r="F2757" s="147"/>
      <c r="G2757" s="147"/>
      <c r="H2757" s="135"/>
    </row>
    <row r="2758" spans="1:8" s="306" customFormat="1" ht="24" customHeight="1" x14ac:dyDescent="0.2">
      <c r="A2758" s="135"/>
      <c r="B2758" s="135"/>
      <c r="C2758" s="135"/>
      <c r="D2758" s="135"/>
      <c r="E2758" s="135"/>
      <c r="F2758" s="147"/>
      <c r="G2758" s="147"/>
      <c r="H2758" s="135"/>
    </row>
    <row r="2759" spans="1:8" s="306" customFormat="1" ht="24" customHeight="1" x14ac:dyDescent="0.2">
      <c r="A2759" s="135"/>
      <c r="B2759" s="135"/>
      <c r="C2759" s="135"/>
      <c r="D2759" s="135"/>
      <c r="E2759" s="135"/>
      <c r="F2759" s="147"/>
      <c r="G2759" s="147"/>
      <c r="H2759" s="135"/>
    </row>
    <row r="2760" spans="1:8" s="306" customFormat="1" ht="24" customHeight="1" x14ac:dyDescent="0.2">
      <c r="A2760" s="135"/>
      <c r="B2760" s="135"/>
      <c r="C2760" s="135"/>
      <c r="D2760" s="135"/>
      <c r="E2760" s="135"/>
      <c r="F2760" s="147"/>
      <c r="G2760" s="147"/>
      <c r="H2760" s="135"/>
    </row>
    <row r="2761" spans="1:8" s="306" customFormat="1" ht="24" customHeight="1" x14ac:dyDescent="0.2">
      <c r="A2761" s="135"/>
      <c r="B2761" s="135"/>
      <c r="C2761" s="135"/>
      <c r="D2761" s="135"/>
      <c r="E2761" s="135"/>
      <c r="F2761" s="147"/>
      <c r="G2761" s="147"/>
      <c r="H2761" s="135"/>
    </row>
    <row r="2762" spans="1:8" s="306" customFormat="1" ht="24" customHeight="1" x14ac:dyDescent="0.2">
      <c r="A2762" s="135"/>
      <c r="B2762" s="135"/>
      <c r="C2762" s="135"/>
      <c r="D2762" s="135"/>
      <c r="E2762" s="135"/>
      <c r="F2762" s="147"/>
      <c r="G2762" s="147"/>
      <c r="H2762" s="135"/>
    </row>
    <row r="2763" spans="1:8" s="306" customFormat="1" ht="24" customHeight="1" x14ac:dyDescent="0.2">
      <c r="A2763" s="135"/>
      <c r="B2763" s="135"/>
      <c r="C2763" s="135"/>
      <c r="D2763" s="135"/>
      <c r="E2763" s="135"/>
      <c r="F2763" s="147"/>
      <c r="G2763" s="147"/>
      <c r="H2763" s="135"/>
    </row>
    <row r="2764" spans="1:8" s="306" customFormat="1" ht="24" customHeight="1" x14ac:dyDescent="0.2">
      <c r="A2764" s="135"/>
      <c r="B2764" s="135"/>
      <c r="C2764" s="135"/>
      <c r="D2764" s="135"/>
      <c r="E2764" s="135"/>
      <c r="F2764" s="147"/>
      <c r="G2764" s="147"/>
      <c r="H2764" s="135"/>
    </row>
    <row r="2767" spans="1:8" s="306" customFormat="1" ht="24" customHeight="1" x14ac:dyDescent="0.2">
      <c r="A2767" s="135"/>
      <c r="B2767" s="135"/>
      <c r="C2767" s="135"/>
      <c r="D2767" s="135"/>
      <c r="E2767" s="135"/>
      <c r="F2767" s="147"/>
      <c r="G2767" s="147"/>
      <c r="H2767" s="135"/>
    </row>
    <row r="2768" spans="1:8" s="306" customFormat="1" ht="24" customHeight="1" x14ac:dyDescent="0.2">
      <c r="A2768" s="135"/>
      <c r="B2768" s="135"/>
      <c r="C2768" s="135"/>
      <c r="D2768" s="135"/>
      <c r="E2768" s="135"/>
      <c r="F2768" s="147"/>
      <c r="G2768" s="147"/>
      <c r="H2768" s="135"/>
    </row>
    <row r="2769" spans="1:8" s="306" customFormat="1" ht="24" customHeight="1" x14ac:dyDescent="0.2">
      <c r="A2769" s="135"/>
      <c r="B2769" s="135"/>
      <c r="C2769" s="135"/>
      <c r="D2769" s="135"/>
      <c r="E2769" s="135"/>
      <c r="F2769" s="147"/>
      <c r="G2769" s="147"/>
      <c r="H2769" s="135"/>
    </row>
    <row r="2770" spans="1:8" s="306" customFormat="1" ht="24" customHeight="1" x14ac:dyDescent="0.2">
      <c r="A2770" s="135"/>
      <c r="B2770" s="135"/>
      <c r="C2770" s="135"/>
      <c r="D2770" s="135"/>
      <c r="E2770" s="135"/>
      <c r="F2770" s="147"/>
      <c r="G2770" s="147"/>
      <c r="H2770" s="135"/>
    </row>
    <row r="2771" spans="1:8" s="306" customFormat="1" ht="24" customHeight="1" x14ac:dyDescent="0.2">
      <c r="A2771" s="135"/>
      <c r="B2771" s="135"/>
      <c r="C2771" s="135"/>
      <c r="D2771" s="135"/>
      <c r="E2771" s="135"/>
      <c r="F2771" s="147"/>
      <c r="G2771" s="147"/>
      <c r="H2771" s="135"/>
    </row>
    <row r="2772" spans="1:8" s="306" customFormat="1" ht="24" customHeight="1" x14ac:dyDescent="0.2">
      <c r="A2772" s="135"/>
      <c r="B2772" s="135"/>
      <c r="C2772" s="135"/>
      <c r="D2772" s="135"/>
      <c r="E2772" s="135"/>
      <c r="F2772" s="147"/>
      <c r="G2772" s="147"/>
      <c r="H2772" s="135"/>
    </row>
    <row r="2773" spans="1:8" s="306" customFormat="1" ht="24" customHeight="1" x14ac:dyDescent="0.2">
      <c r="A2773" s="135"/>
      <c r="B2773" s="135"/>
      <c r="C2773" s="135"/>
      <c r="D2773" s="135"/>
      <c r="E2773" s="135"/>
      <c r="F2773" s="147"/>
      <c r="G2773" s="147"/>
      <c r="H2773" s="135"/>
    </row>
    <row r="2774" spans="1:8" s="306" customFormat="1" ht="24" customHeight="1" x14ac:dyDescent="0.2">
      <c r="A2774" s="135"/>
      <c r="B2774" s="135"/>
      <c r="C2774" s="135"/>
      <c r="D2774" s="135"/>
      <c r="E2774" s="135"/>
      <c r="F2774" s="147"/>
      <c r="G2774" s="147"/>
      <c r="H2774" s="135"/>
    </row>
    <row r="2777" spans="1:8" s="306" customFormat="1" ht="24" customHeight="1" x14ac:dyDescent="0.2">
      <c r="A2777" s="135"/>
      <c r="B2777" s="135"/>
      <c r="C2777" s="135"/>
      <c r="D2777" s="135"/>
      <c r="E2777" s="135"/>
      <c r="F2777" s="147"/>
      <c r="G2777" s="147"/>
      <c r="H2777" s="135"/>
    </row>
    <row r="2778" spans="1:8" s="306" customFormat="1" ht="24" customHeight="1" x14ac:dyDescent="0.2">
      <c r="A2778" s="135"/>
      <c r="B2778" s="135"/>
      <c r="C2778" s="135"/>
      <c r="D2778" s="135"/>
      <c r="E2778" s="135"/>
      <c r="F2778" s="147"/>
      <c r="G2778" s="147"/>
      <c r="H2778" s="135"/>
    </row>
    <row r="2779" spans="1:8" s="306" customFormat="1" ht="24" customHeight="1" x14ac:dyDescent="0.2">
      <c r="A2779" s="135"/>
      <c r="B2779" s="135"/>
      <c r="C2779" s="135"/>
      <c r="D2779" s="135"/>
      <c r="E2779" s="135"/>
      <c r="F2779" s="147"/>
      <c r="G2779" s="147"/>
      <c r="H2779" s="135"/>
    </row>
    <row r="2780" spans="1:8" s="306" customFormat="1" ht="24" customHeight="1" x14ac:dyDescent="0.2">
      <c r="A2780" s="135"/>
      <c r="B2780" s="135"/>
      <c r="C2780" s="135"/>
      <c r="D2780" s="135"/>
      <c r="E2780" s="135"/>
      <c r="F2780" s="147"/>
      <c r="G2780" s="147"/>
      <c r="H2780" s="135"/>
    </row>
    <row r="2781" spans="1:8" s="306" customFormat="1" ht="24" customHeight="1" x14ac:dyDescent="0.2">
      <c r="A2781" s="135"/>
      <c r="B2781" s="135"/>
      <c r="C2781" s="135"/>
      <c r="D2781" s="135"/>
      <c r="E2781" s="135"/>
      <c r="F2781" s="147"/>
      <c r="G2781" s="147"/>
      <c r="H2781" s="135"/>
    </row>
    <row r="2782" spans="1:8" s="306" customFormat="1" ht="24" customHeight="1" x14ac:dyDescent="0.2">
      <c r="A2782" s="135"/>
      <c r="B2782" s="135"/>
      <c r="C2782" s="135"/>
      <c r="D2782" s="135"/>
      <c r="E2782" s="135"/>
      <c r="F2782" s="147"/>
      <c r="G2782" s="147"/>
      <c r="H2782" s="135"/>
    </row>
    <row r="2783" spans="1:8" s="306" customFormat="1" ht="24" customHeight="1" x14ac:dyDescent="0.2">
      <c r="A2783" s="135"/>
      <c r="B2783" s="135"/>
      <c r="C2783" s="135"/>
      <c r="D2783" s="135"/>
      <c r="E2783" s="135"/>
      <c r="F2783" s="147"/>
      <c r="G2783" s="147"/>
      <c r="H2783" s="135"/>
    </row>
    <row r="2784" spans="1:8" s="306" customFormat="1" ht="24" customHeight="1" x14ac:dyDescent="0.2">
      <c r="A2784" s="135"/>
      <c r="B2784" s="135"/>
      <c r="C2784" s="135"/>
      <c r="D2784" s="135"/>
      <c r="E2784" s="135"/>
      <c r="F2784" s="147"/>
      <c r="G2784" s="147"/>
      <c r="H2784" s="135"/>
    </row>
    <row r="2785" spans="1:141" s="306" customFormat="1" ht="24" customHeight="1" x14ac:dyDescent="0.2">
      <c r="A2785" s="135"/>
      <c r="B2785" s="135"/>
      <c r="C2785" s="135"/>
      <c r="D2785" s="135"/>
      <c r="E2785" s="135"/>
      <c r="F2785" s="147"/>
      <c r="G2785" s="147"/>
      <c r="H2785" s="135"/>
    </row>
    <row r="2799" spans="1:141" s="145" customFormat="1" ht="24" customHeight="1" x14ac:dyDescent="0.2">
      <c r="A2799" s="135"/>
      <c r="B2799" s="135"/>
      <c r="C2799" s="135"/>
      <c r="D2799" s="135"/>
      <c r="E2799" s="135"/>
      <c r="F2799" s="147"/>
      <c r="G2799" s="147"/>
      <c r="H2799" s="135"/>
      <c r="I2799" s="306"/>
      <c r="J2799" s="306"/>
      <c r="K2799" s="306"/>
      <c r="L2799" s="306"/>
      <c r="M2799" s="306"/>
      <c r="N2799" s="306"/>
      <c r="O2799" s="306"/>
      <c r="P2799" s="306"/>
      <c r="Q2799" s="306"/>
      <c r="R2799" s="306"/>
      <c r="S2799" s="306"/>
      <c r="T2799" s="306"/>
      <c r="U2799" s="307"/>
      <c r="V2799" s="307"/>
      <c r="W2799" s="307"/>
      <c r="X2799" s="307"/>
      <c r="Y2799" s="307"/>
      <c r="Z2799" s="307"/>
      <c r="AA2799" s="307"/>
      <c r="AB2799" s="307"/>
      <c r="AC2799" s="307"/>
      <c r="AD2799" s="307"/>
      <c r="AE2799" s="307"/>
      <c r="AF2799" s="307"/>
      <c r="AG2799" s="307"/>
      <c r="AH2799" s="307"/>
      <c r="AI2799" s="307"/>
      <c r="AJ2799" s="307"/>
      <c r="AK2799" s="307"/>
      <c r="AL2799" s="307"/>
      <c r="AM2799" s="307"/>
      <c r="AN2799" s="307"/>
      <c r="AO2799" s="307"/>
      <c r="AP2799" s="307"/>
      <c r="AQ2799" s="307"/>
      <c r="AR2799" s="307"/>
      <c r="AS2799" s="307"/>
      <c r="AT2799" s="307"/>
      <c r="AU2799" s="307"/>
      <c r="AV2799" s="307"/>
      <c r="AW2799" s="307"/>
      <c r="AX2799" s="307"/>
      <c r="AY2799" s="307"/>
      <c r="AZ2799" s="307"/>
      <c r="BA2799" s="307"/>
      <c r="BB2799" s="307"/>
      <c r="BC2799" s="307"/>
      <c r="BD2799" s="307"/>
      <c r="BE2799" s="307"/>
      <c r="BF2799" s="307"/>
      <c r="BG2799" s="307"/>
      <c r="BH2799" s="307"/>
      <c r="BI2799" s="307"/>
      <c r="BJ2799" s="307"/>
      <c r="BK2799" s="307"/>
      <c r="BL2799" s="307"/>
      <c r="BM2799" s="307"/>
      <c r="BN2799" s="307"/>
      <c r="BO2799" s="307"/>
      <c r="BP2799" s="307"/>
      <c r="BQ2799" s="307"/>
      <c r="BR2799" s="307"/>
      <c r="BS2799" s="307"/>
      <c r="BT2799" s="307"/>
      <c r="BU2799" s="307"/>
      <c r="BV2799" s="307"/>
      <c r="BW2799" s="307"/>
      <c r="BX2799" s="307"/>
      <c r="BY2799" s="307"/>
      <c r="BZ2799" s="307"/>
      <c r="CA2799" s="307"/>
      <c r="CB2799" s="307"/>
      <c r="CC2799" s="307"/>
      <c r="CD2799" s="307"/>
      <c r="CE2799" s="307"/>
      <c r="CF2799" s="307"/>
      <c r="CG2799" s="307"/>
      <c r="CH2799" s="307"/>
      <c r="CI2799" s="307"/>
      <c r="CJ2799" s="307"/>
      <c r="CK2799" s="307"/>
      <c r="CL2799" s="307"/>
      <c r="CM2799" s="307"/>
      <c r="CN2799" s="307"/>
      <c r="CO2799" s="307"/>
      <c r="CP2799" s="307"/>
      <c r="CQ2799" s="307"/>
      <c r="CR2799" s="307"/>
      <c r="CS2799" s="307"/>
      <c r="CT2799" s="307"/>
      <c r="CU2799" s="307"/>
      <c r="CV2799" s="307"/>
      <c r="CW2799" s="307"/>
      <c r="CX2799" s="307"/>
      <c r="CY2799" s="307"/>
      <c r="CZ2799" s="307"/>
      <c r="DA2799" s="307"/>
      <c r="DB2799" s="307"/>
      <c r="DC2799" s="307"/>
      <c r="DD2799" s="307"/>
      <c r="DE2799" s="307"/>
      <c r="DF2799" s="307"/>
      <c r="DG2799" s="307"/>
      <c r="DH2799" s="307"/>
      <c r="DI2799" s="307"/>
      <c r="DJ2799" s="307"/>
      <c r="DK2799" s="307"/>
      <c r="DL2799" s="307"/>
      <c r="DM2799" s="307"/>
      <c r="DN2799" s="307"/>
      <c r="DO2799" s="307"/>
      <c r="DP2799" s="307"/>
      <c r="DQ2799" s="307"/>
      <c r="DR2799" s="307"/>
      <c r="DS2799" s="307"/>
      <c r="DT2799" s="307"/>
      <c r="DU2799" s="307"/>
      <c r="DV2799" s="307"/>
      <c r="DW2799" s="307"/>
      <c r="DX2799" s="307"/>
      <c r="DY2799" s="307"/>
      <c r="DZ2799" s="307"/>
      <c r="EA2799" s="307"/>
      <c r="EB2799" s="307"/>
      <c r="EC2799" s="307"/>
      <c r="ED2799" s="307"/>
      <c r="EE2799" s="307"/>
      <c r="EF2799" s="307"/>
      <c r="EG2799" s="307"/>
      <c r="EH2799" s="307"/>
      <c r="EI2799" s="307"/>
      <c r="EJ2799" s="307"/>
      <c r="EK2799" s="307"/>
    </row>
    <row r="2801" spans="1:8" s="306" customFormat="1" ht="24" customHeight="1" x14ac:dyDescent="0.2">
      <c r="A2801" s="135"/>
      <c r="B2801" s="135"/>
      <c r="C2801" s="135"/>
      <c r="D2801" s="135"/>
      <c r="E2801" s="135"/>
      <c r="F2801" s="147"/>
      <c r="G2801" s="147"/>
      <c r="H2801" s="135"/>
    </row>
    <row r="2802" spans="1:8" s="306" customFormat="1" ht="24" customHeight="1" x14ac:dyDescent="0.2">
      <c r="A2802" s="135"/>
      <c r="B2802" s="135"/>
      <c r="C2802" s="135"/>
      <c r="D2802" s="135"/>
      <c r="E2802" s="135"/>
      <c r="F2802" s="147"/>
      <c r="G2802" s="147"/>
      <c r="H2802" s="135"/>
    </row>
    <row r="2803" spans="1:8" s="306" customFormat="1" ht="24" customHeight="1" x14ac:dyDescent="0.2">
      <c r="A2803" s="135"/>
      <c r="B2803" s="135"/>
      <c r="C2803" s="135"/>
      <c r="D2803" s="135"/>
      <c r="E2803" s="135"/>
      <c r="F2803" s="147"/>
      <c r="G2803" s="147"/>
      <c r="H2803" s="135"/>
    </row>
    <row r="2804" spans="1:8" s="306" customFormat="1" ht="24" customHeight="1" x14ac:dyDescent="0.2">
      <c r="A2804" s="135"/>
      <c r="B2804" s="135"/>
      <c r="C2804" s="135"/>
      <c r="D2804" s="135"/>
      <c r="E2804" s="135"/>
      <c r="F2804" s="147"/>
      <c r="G2804" s="147"/>
      <c r="H2804" s="135"/>
    </row>
    <row r="2805" spans="1:8" s="306" customFormat="1" ht="24" customHeight="1" x14ac:dyDescent="0.2">
      <c r="A2805" s="135"/>
      <c r="B2805" s="135"/>
      <c r="C2805" s="135"/>
      <c r="D2805" s="135"/>
      <c r="E2805" s="135"/>
      <c r="F2805" s="147"/>
      <c r="G2805" s="147"/>
      <c r="H2805" s="135"/>
    </row>
    <row r="2806" spans="1:8" s="306" customFormat="1" ht="24" customHeight="1" x14ac:dyDescent="0.2">
      <c r="A2806" s="135"/>
      <c r="B2806" s="135"/>
      <c r="C2806" s="135"/>
      <c r="D2806" s="135"/>
      <c r="E2806" s="135"/>
      <c r="F2806" s="147"/>
      <c r="G2806" s="147"/>
      <c r="H2806" s="135"/>
    </row>
    <row r="2807" spans="1:8" s="306" customFormat="1" ht="24" customHeight="1" x14ac:dyDescent="0.2">
      <c r="A2807" s="135"/>
      <c r="B2807" s="135"/>
      <c r="C2807" s="135"/>
      <c r="D2807" s="135"/>
      <c r="E2807" s="135"/>
      <c r="F2807" s="147"/>
      <c r="G2807" s="147"/>
      <c r="H2807" s="135"/>
    </row>
    <row r="2808" spans="1:8" s="306" customFormat="1" ht="24" customHeight="1" x14ac:dyDescent="0.2">
      <c r="A2808" s="135"/>
      <c r="B2808" s="135"/>
      <c r="C2808" s="135"/>
      <c r="D2808" s="135"/>
      <c r="E2808" s="135"/>
      <c r="F2808" s="147"/>
      <c r="G2808" s="147"/>
      <c r="H2808" s="135"/>
    </row>
    <row r="2809" spans="1:8" s="306" customFormat="1" ht="24" customHeight="1" x14ac:dyDescent="0.2">
      <c r="A2809" s="135"/>
      <c r="B2809" s="135"/>
      <c r="C2809" s="135"/>
      <c r="D2809" s="135"/>
      <c r="E2809" s="135"/>
      <c r="F2809" s="147"/>
      <c r="G2809" s="147"/>
      <c r="H2809" s="135"/>
    </row>
    <row r="2810" spans="1:8" s="306" customFormat="1" ht="24" customHeight="1" x14ac:dyDescent="0.2">
      <c r="A2810" s="135"/>
      <c r="B2810" s="135"/>
      <c r="C2810" s="135"/>
      <c r="D2810" s="135"/>
      <c r="E2810" s="135"/>
      <c r="F2810" s="147"/>
      <c r="G2810" s="147"/>
      <c r="H2810" s="135"/>
    </row>
    <row r="2811" spans="1:8" s="306" customFormat="1" ht="24" customHeight="1" x14ac:dyDescent="0.2">
      <c r="A2811" s="135"/>
      <c r="B2811" s="135"/>
      <c r="C2811" s="135"/>
      <c r="D2811" s="135"/>
      <c r="E2811" s="135"/>
      <c r="F2811" s="147"/>
      <c r="G2811" s="147"/>
      <c r="H2811" s="135"/>
    </row>
    <row r="2812" spans="1:8" s="306" customFormat="1" ht="24" customHeight="1" x14ac:dyDescent="0.2">
      <c r="A2812" s="135"/>
      <c r="B2812" s="135"/>
      <c r="C2812" s="135"/>
      <c r="D2812" s="135"/>
      <c r="E2812" s="135"/>
      <c r="F2812" s="147"/>
      <c r="G2812" s="147"/>
      <c r="H2812" s="135"/>
    </row>
    <row r="2813" spans="1:8" s="306" customFormat="1" ht="24" customHeight="1" x14ac:dyDescent="0.2">
      <c r="A2813" s="135"/>
      <c r="B2813" s="135"/>
      <c r="C2813" s="135"/>
      <c r="D2813" s="135"/>
      <c r="E2813" s="135"/>
      <c r="F2813" s="147"/>
      <c r="G2813" s="147"/>
      <c r="H2813" s="135"/>
    </row>
    <row r="2814" spans="1:8" s="306" customFormat="1" ht="24" customHeight="1" x14ac:dyDescent="0.2">
      <c r="A2814" s="135"/>
      <c r="B2814" s="135"/>
      <c r="C2814" s="135"/>
      <c r="D2814" s="135"/>
      <c r="E2814" s="135"/>
      <c r="F2814" s="147"/>
      <c r="G2814" s="147"/>
      <c r="H2814" s="135"/>
    </row>
    <row r="2817" spans="1:8" s="306" customFormat="1" ht="24" customHeight="1" x14ac:dyDescent="0.2">
      <c r="A2817" s="135"/>
      <c r="B2817" s="135"/>
      <c r="C2817" s="135"/>
      <c r="D2817" s="135"/>
      <c r="E2817" s="135"/>
      <c r="F2817" s="147"/>
      <c r="G2817" s="147"/>
      <c r="H2817" s="135"/>
    </row>
    <row r="2818" spans="1:8" s="306" customFormat="1" ht="24" customHeight="1" x14ac:dyDescent="0.2">
      <c r="A2818" s="135"/>
      <c r="B2818" s="135"/>
      <c r="C2818" s="135"/>
      <c r="D2818" s="135"/>
      <c r="E2818" s="135"/>
      <c r="F2818" s="147"/>
      <c r="G2818" s="147"/>
      <c r="H2818" s="135"/>
    </row>
    <row r="2819" spans="1:8" s="306" customFormat="1" ht="24" customHeight="1" x14ac:dyDescent="0.2">
      <c r="A2819" s="135"/>
      <c r="B2819" s="135"/>
      <c r="C2819" s="135"/>
      <c r="D2819" s="135"/>
      <c r="E2819" s="135"/>
      <c r="F2819" s="147"/>
      <c r="G2819" s="147"/>
      <c r="H2819" s="135"/>
    </row>
    <row r="2820" spans="1:8" s="306" customFormat="1" ht="24" customHeight="1" x14ac:dyDescent="0.2">
      <c r="A2820" s="135"/>
      <c r="B2820" s="135"/>
      <c r="C2820" s="135"/>
      <c r="D2820" s="135"/>
      <c r="E2820" s="135"/>
      <c r="F2820" s="147"/>
      <c r="G2820" s="147"/>
      <c r="H2820" s="135"/>
    </row>
    <row r="2821" spans="1:8" s="306" customFormat="1" ht="24" customHeight="1" x14ac:dyDescent="0.2">
      <c r="A2821" s="135"/>
      <c r="B2821" s="135"/>
      <c r="C2821" s="135"/>
      <c r="D2821" s="135"/>
      <c r="E2821" s="135"/>
      <c r="F2821" s="147"/>
      <c r="G2821" s="147"/>
      <c r="H2821" s="135"/>
    </row>
    <row r="2822" spans="1:8" s="306" customFormat="1" ht="24" customHeight="1" x14ac:dyDescent="0.2">
      <c r="A2822" s="135"/>
      <c r="B2822" s="135"/>
      <c r="C2822" s="135"/>
      <c r="D2822" s="135"/>
      <c r="E2822" s="135"/>
      <c r="F2822" s="147"/>
      <c r="G2822" s="147"/>
      <c r="H2822" s="135"/>
    </row>
    <row r="2823" spans="1:8" s="306" customFormat="1" ht="24" customHeight="1" x14ac:dyDescent="0.2">
      <c r="A2823" s="135"/>
      <c r="B2823" s="135"/>
      <c r="C2823" s="135"/>
      <c r="D2823" s="135"/>
      <c r="E2823" s="135"/>
      <c r="F2823" s="147"/>
      <c r="G2823" s="147"/>
      <c r="H2823" s="135"/>
    </row>
    <row r="2824" spans="1:8" s="306" customFormat="1" ht="24" customHeight="1" x14ac:dyDescent="0.2">
      <c r="A2824" s="135"/>
      <c r="B2824" s="135"/>
      <c r="C2824" s="135"/>
      <c r="D2824" s="135"/>
      <c r="E2824" s="135"/>
      <c r="F2824" s="147"/>
      <c r="G2824" s="147"/>
      <c r="H2824" s="135"/>
    </row>
    <row r="2827" spans="1:8" s="306" customFormat="1" ht="24" customHeight="1" x14ac:dyDescent="0.2">
      <c r="A2827" s="135"/>
      <c r="B2827" s="135"/>
      <c r="C2827" s="135"/>
      <c r="D2827" s="135"/>
      <c r="E2827" s="135"/>
      <c r="F2827" s="147"/>
      <c r="G2827" s="147"/>
      <c r="H2827" s="135"/>
    </row>
    <row r="2828" spans="1:8" s="306" customFormat="1" ht="24" customHeight="1" x14ac:dyDescent="0.2">
      <c r="A2828" s="135"/>
      <c r="B2828" s="135"/>
      <c r="C2828" s="135"/>
      <c r="D2828" s="135"/>
      <c r="E2828" s="135"/>
      <c r="F2828" s="147"/>
      <c r="G2828" s="147"/>
      <c r="H2828" s="135"/>
    </row>
    <row r="2829" spans="1:8" s="306" customFormat="1" ht="24" customHeight="1" x14ac:dyDescent="0.2">
      <c r="A2829" s="135"/>
      <c r="B2829" s="135"/>
      <c r="C2829" s="135"/>
      <c r="D2829" s="135"/>
      <c r="E2829" s="135"/>
      <c r="F2829" s="147"/>
      <c r="G2829" s="147"/>
      <c r="H2829" s="135"/>
    </row>
    <row r="2830" spans="1:8" s="306" customFormat="1" ht="24" customHeight="1" x14ac:dyDescent="0.2">
      <c r="A2830" s="135"/>
      <c r="B2830" s="135"/>
      <c r="C2830" s="135"/>
      <c r="D2830" s="135"/>
      <c r="E2830" s="135"/>
      <c r="F2830" s="147"/>
      <c r="G2830" s="147"/>
      <c r="H2830" s="135"/>
    </row>
    <row r="2831" spans="1:8" s="306" customFormat="1" ht="24" customHeight="1" x14ac:dyDescent="0.2">
      <c r="A2831" s="135"/>
      <c r="B2831" s="135"/>
      <c r="C2831" s="135"/>
      <c r="D2831" s="135"/>
      <c r="E2831" s="135"/>
      <c r="F2831" s="147"/>
      <c r="G2831" s="147"/>
      <c r="H2831" s="135"/>
    </row>
    <row r="2832" spans="1:8" s="306" customFormat="1" ht="24" customHeight="1" x14ac:dyDescent="0.2">
      <c r="A2832" s="135"/>
      <c r="B2832" s="135"/>
      <c r="C2832" s="135"/>
      <c r="D2832" s="135"/>
      <c r="E2832" s="135"/>
      <c r="F2832" s="147"/>
      <c r="G2832" s="147"/>
      <c r="H2832" s="135"/>
    </row>
    <row r="2833" spans="1:8" s="306" customFormat="1" ht="24" customHeight="1" x14ac:dyDescent="0.2">
      <c r="A2833" s="135"/>
      <c r="B2833" s="135"/>
      <c r="C2833" s="135"/>
      <c r="D2833" s="135"/>
      <c r="E2833" s="135"/>
      <c r="F2833" s="147"/>
      <c r="G2833" s="147"/>
      <c r="H2833" s="135"/>
    </row>
    <row r="2834" spans="1:8" s="306" customFormat="1" ht="24" customHeight="1" x14ac:dyDescent="0.2">
      <c r="A2834" s="135"/>
      <c r="B2834" s="135"/>
      <c r="C2834" s="135"/>
      <c r="D2834" s="135"/>
      <c r="E2834" s="135"/>
      <c r="F2834" s="147"/>
      <c r="G2834" s="147"/>
      <c r="H2834" s="135"/>
    </row>
    <row r="2835" spans="1:8" s="306" customFormat="1" ht="24" customHeight="1" x14ac:dyDescent="0.2">
      <c r="A2835" s="135"/>
      <c r="B2835" s="135"/>
      <c r="C2835" s="135"/>
      <c r="D2835" s="135"/>
      <c r="E2835" s="135"/>
      <c r="F2835" s="147"/>
      <c r="G2835" s="147"/>
      <c r="H2835" s="135"/>
    </row>
    <row r="2849" spans="1:141" s="145" customFormat="1" ht="24" customHeight="1" x14ac:dyDescent="0.2">
      <c r="A2849" s="135"/>
      <c r="B2849" s="135"/>
      <c r="C2849" s="135"/>
      <c r="D2849" s="135"/>
      <c r="E2849" s="135"/>
      <c r="F2849" s="147"/>
      <c r="G2849" s="147"/>
      <c r="H2849" s="135"/>
      <c r="I2849" s="306"/>
      <c r="J2849" s="306"/>
      <c r="K2849" s="306"/>
      <c r="L2849" s="306"/>
      <c r="M2849" s="306"/>
      <c r="N2849" s="306"/>
      <c r="O2849" s="306"/>
      <c r="P2849" s="306"/>
      <c r="Q2849" s="306"/>
      <c r="R2849" s="306"/>
      <c r="S2849" s="306"/>
      <c r="T2849" s="306"/>
      <c r="U2849" s="307"/>
      <c r="V2849" s="307"/>
      <c r="W2849" s="307"/>
      <c r="X2849" s="307"/>
      <c r="Y2849" s="307"/>
      <c r="Z2849" s="307"/>
      <c r="AA2849" s="307"/>
      <c r="AB2849" s="307"/>
      <c r="AC2849" s="307"/>
      <c r="AD2849" s="307"/>
      <c r="AE2849" s="307"/>
      <c r="AF2849" s="307"/>
      <c r="AG2849" s="307"/>
      <c r="AH2849" s="307"/>
      <c r="AI2849" s="307"/>
      <c r="AJ2849" s="307"/>
      <c r="AK2849" s="307"/>
      <c r="AL2849" s="307"/>
      <c r="AM2849" s="307"/>
      <c r="AN2849" s="307"/>
      <c r="AO2849" s="307"/>
      <c r="AP2849" s="307"/>
      <c r="AQ2849" s="307"/>
      <c r="AR2849" s="307"/>
      <c r="AS2849" s="307"/>
      <c r="AT2849" s="307"/>
      <c r="AU2849" s="307"/>
      <c r="AV2849" s="307"/>
      <c r="AW2849" s="307"/>
      <c r="AX2849" s="307"/>
      <c r="AY2849" s="307"/>
      <c r="AZ2849" s="307"/>
      <c r="BA2849" s="307"/>
      <c r="BB2849" s="307"/>
      <c r="BC2849" s="307"/>
      <c r="BD2849" s="307"/>
      <c r="BE2849" s="307"/>
      <c r="BF2849" s="307"/>
      <c r="BG2849" s="307"/>
      <c r="BH2849" s="307"/>
      <c r="BI2849" s="307"/>
      <c r="BJ2849" s="307"/>
      <c r="BK2849" s="307"/>
      <c r="BL2849" s="307"/>
      <c r="BM2849" s="307"/>
      <c r="BN2849" s="307"/>
      <c r="BO2849" s="307"/>
      <c r="BP2849" s="307"/>
      <c r="BQ2849" s="307"/>
      <c r="BR2849" s="307"/>
      <c r="BS2849" s="307"/>
      <c r="BT2849" s="307"/>
      <c r="BU2849" s="307"/>
      <c r="BV2849" s="307"/>
      <c r="BW2849" s="307"/>
      <c r="BX2849" s="307"/>
      <c r="BY2849" s="307"/>
      <c r="BZ2849" s="307"/>
      <c r="CA2849" s="307"/>
      <c r="CB2849" s="307"/>
      <c r="CC2849" s="307"/>
      <c r="CD2849" s="307"/>
      <c r="CE2849" s="307"/>
      <c r="CF2849" s="307"/>
      <c r="CG2849" s="307"/>
      <c r="CH2849" s="307"/>
      <c r="CI2849" s="307"/>
      <c r="CJ2849" s="307"/>
      <c r="CK2849" s="307"/>
      <c r="CL2849" s="307"/>
      <c r="CM2849" s="307"/>
      <c r="CN2849" s="307"/>
      <c r="CO2849" s="307"/>
      <c r="CP2849" s="307"/>
      <c r="CQ2849" s="307"/>
      <c r="CR2849" s="307"/>
      <c r="CS2849" s="307"/>
      <c r="CT2849" s="307"/>
      <c r="CU2849" s="307"/>
      <c r="CV2849" s="307"/>
      <c r="CW2849" s="307"/>
      <c r="CX2849" s="307"/>
      <c r="CY2849" s="307"/>
      <c r="CZ2849" s="307"/>
      <c r="DA2849" s="307"/>
      <c r="DB2849" s="307"/>
      <c r="DC2849" s="307"/>
      <c r="DD2849" s="307"/>
      <c r="DE2849" s="307"/>
      <c r="DF2849" s="307"/>
      <c r="DG2849" s="307"/>
      <c r="DH2849" s="307"/>
      <c r="DI2849" s="307"/>
      <c r="DJ2849" s="307"/>
      <c r="DK2849" s="307"/>
      <c r="DL2849" s="307"/>
      <c r="DM2849" s="307"/>
      <c r="DN2849" s="307"/>
      <c r="DO2849" s="307"/>
      <c r="DP2849" s="307"/>
      <c r="DQ2849" s="307"/>
      <c r="DR2849" s="307"/>
      <c r="DS2849" s="307"/>
      <c r="DT2849" s="307"/>
      <c r="DU2849" s="307"/>
      <c r="DV2849" s="307"/>
      <c r="DW2849" s="307"/>
      <c r="DX2849" s="307"/>
      <c r="DY2849" s="307"/>
      <c r="DZ2849" s="307"/>
      <c r="EA2849" s="307"/>
      <c r="EB2849" s="307"/>
      <c r="EC2849" s="307"/>
      <c r="ED2849" s="307"/>
      <c r="EE2849" s="307"/>
      <c r="EF2849" s="307"/>
      <c r="EG2849" s="307"/>
      <c r="EH2849" s="307"/>
      <c r="EI2849" s="307"/>
      <c r="EJ2849" s="307"/>
      <c r="EK2849" s="307"/>
    </row>
    <row r="2851" spans="1:141" s="306" customFormat="1" ht="24" customHeight="1" x14ac:dyDescent="0.2">
      <c r="A2851" s="135"/>
      <c r="B2851" s="135"/>
      <c r="C2851" s="135"/>
      <c r="D2851" s="135"/>
      <c r="E2851" s="135"/>
      <c r="F2851" s="147"/>
      <c r="G2851" s="147"/>
      <c r="H2851" s="135"/>
    </row>
    <row r="2852" spans="1:141" s="306" customFormat="1" ht="24" customHeight="1" x14ac:dyDescent="0.2">
      <c r="A2852" s="135"/>
      <c r="B2852" s="135"/>
      <c r="C2852" s="135"/>
      <c r="D2852" s="135"/>
      <c r="E2852" s="135"/>
      <c r="F2852" s="147"/>
      <c r="G2852" s="147"/>
      <c r="H2852" s="135"/>
    </row>
    <row r="2853" spans="1:141" s="306" customFormat="1" ht="24" customHeight="1" x14ac:dyDescent="0.2">
      <c r="A2853" s="135"/>
      <c r="B2853" s="135"/>
      <c r="C2853" s="135"/>
      <c r="D2853" s="135"/>
      <c r="E2853" s="135"/>
      <c r="F2853" s="147"/>
      <c r="G2853" s="147"/>
      <c r="H2853" s="135"/>
    </row>
    <row r="2854" spans="1:141" s="306" customFormat="1" ht="24" customHeight="1" x14ac:dyDescent="0.2">
      <c r="A2854" s="135"/>
      <c r="B2854" s="135"/>
      <c r="C2854" s="135"/>
      <c r="D2854" s="135"/>
      <c r="E2854" s="135"/>
      <c r="F2854" s="147"/>
      <c r="G2854" s="147"/>
      <c r="H2854" s="135"/>
    </row>
    <row r="2855" spans="1:141" s="306" customFormat="1" ht="24" customHeight="1" x14ac:dyDescent="0.2">
      <c r="A2855" s="135"/>
      <c r="B2855" s="135"/>
      <c r="C2855" s="135"/>
      <c r="D2855" s="135"/>
      <c r="E2855" s="135"/>
      <c r="F2855" s="147"/>
      <c r="G2855" s="147"/>
      <c r="H2855" s="135"/>
    </row>
    <row r="2856" spans="1:141" s="306" customFormat="1" ht="24" customHeight="1" x14ac:dyDescent="0.2">
      <c r="A2856" s="135"/>
      <c r="B2856" s="135"/>
      <c r="C2856" s="135"/>
      <c r="D2856" s="135"/>
      <c r="E2856" s="135"/>
      <c r="F2856" s="147"/>
      <c r="G2856" s="147"/>
      <c r="H2856" s="135"/>
    </row>
    <row r="2857" spans="1:141" s="306" customFormat="1" ht="24" customHeight="1" x14ac:dyDescent="0.2">
      <c r="A2857" s="135"/>
      <c r="B2857" s="135"/>
      <c r="C2857" s="135"/>
      <c r="D2857" s="135"/>
      <c r="E2857" s="135"/>
      <c r="F2857" s="147"/>
      <c r="G2857" s="147"/>
      <c r="H2857" s="135"/>
    </row>
    <row r="2858" spans="1:141" s="306" customFormat="1" ht="24" customHeight="1" x14ac:dyDescent="0.2">
      <c r="A2858" s="135"/>
      <c r="B2858" s="135"/>
      <c r="C2858" s="135"/>
      <c r="D2858" s="135"/>
      <c r="E2858" s="135"/>
      <c r="F2858" s="147"/>
      <c r="G2858" s="147"/>
      <c r="H2858" s="135"/>
    </row>
    <row r="2859" spans="1:141" s="306" customFormat="1" ht="24" customHeight="1" x14ac:dyDescent="0.2">
      <c r="A2859" s="135"/>
      <c r="B2859" s="135"/>
      <c r="C2859" s="135"/>
      <c r="D2859" s="135"/>
      <c r="E2859" s="135"/>
      <c r="F2859" s="147"/>
      <c r="G2859" s="147"/>
      <c r="H2859" s="135"/>
    </row>
    <row r="2860" spans="1:141" s="306" customFormat="1" ht="24" customHeight="1" x14ac:dyDescent="0.2">
      <c r="A2860" s="135"/>
      <c r="B2860" s="135"/>
      <c r="C2860" s="135"/>
      <c r="D2860" s="135"/>
      <c r="E2860" s="135"/>
      <c r="F2860" s="147"/>
      <c r="G2860" s="147"/>
      <c r="H2860" s="135"/>
    </row>
    <row r="2861" spans="1:141" s="306" customFormat="1" ht="24" customHeight="1" x14ac:dyDescent="0.2">
      <c r="A2861" s="135"/>
      <c r="B2861" s="135"/>
      <c r="C2861" s="135"/>
      <c r="D2861" s="135"/>
      <c r="E2861" s="135"/>
      <c r="F2861" s="147"/>
      <c r="G2861" s="147"/>
      <c r="H2861" s="135"/>
    </row>
    <row r="2862" spans="1:141" s="306" customFormat="1" ht="24" customHeight="1" x14ac:dyDescent="0.2">
      <c r="A2862" s="135"/>
      <c r="B2862" s="135"/>
      <c r="C2862" s="135"/>
      <c r="D2862" s="135"/>
      <c r="E2862" s="135"/>
      <c r="F2862" s="147"/>
      <c r="G2862" s="147"/>
      <c r="H2862" s="135"/>
    </row>
    <row r="2863" spans="1:141" s="306" customFormat="1" ht="24" customHeight="1" x14ac:dyDescent="0.2">
      <c r="A2863" s="135"/>
      <c r="B2863" s="135"/>
      <c r="C2863" s="135"/>
      <c r="D2863" s="135"/>
      <c r="E2863" s="135"/>
      <c r="F2863" s="147"/>
      <c r="G2863" s="147"/>
      <c r="H2863" s="135"/>
    </row>
    <row r="2864" spans="1:141" s="306" customFormat="1" ht="24" customHeight="1" x14ac:dyDescent="0.2">
      <c r="A2864" s="135"/>
      <c r="B2864" s="135"/>
      <c r="C2864" s="135"/>
      <c r="D2864" s="135"/>
      <c r="E2864" s="135"/>
      <c r="F2864" s="147"/>
      <c r="G2864" s="147"/>
      <c r="H2864" s="135"/>
    </row>
    <row r="2867" spans="1:8" s="306" customFormat="1" ht="24" customHeight="1" x14ac:dyDescent="0.2">
      <c r="A2867" s="135"/>
      <c r="B2867" s="135"/>
      <c r="C2867" s="135"/>
      <c r="D2867" s="135"/>
      <c r="E2867" s="135"/>
      <c r="F2867" s="147"/>
      <c r="G2867" s="147"/>
      <c r="H2867" s="135"/>
    </row>
    <row r="2868" spans="1:8" s="306" customFormat="1" ht="24" customHeight="1" x14ac:dyDescent="0.2">
      <c r="A2868" s="135"/>
      <c r="B2868" s="135"/>
      <c r="C2868" s="135"/>
      <c r="D2868" s="135"/>
      <c r="E2868" s="135"/>
      <c r="F2868" s="147"/>
      <c r="G2868" s="147"/>
      <c r="H2868" s="135"/>
    </row>
    <row r="2869" spans="1:8" s="306" customFormat="1" ht="24" customHeight="1" x14ac:dyDescent="0.2">
      <c r="A2869" s="135"/>
      <c r="B2869" s="135"/>
      <c r="C2869" s="135"/>
      <c r="D2869" s="135"/>
      <c r="E2869" s="135"/>
      <c r="F2869" s="147"/>
      <c r="G2869" s="147"/>
      <c r="H2869" s="135"/>
    </row>
    <row r="2870" spans="1:8" s="306" customFormat="1" ht="24" customHeight="1" x14ac:dyDescent="0.2">
      <c r="A2870" s="135"/>
      <c r="B2870" s="135"/>
      <c r="C2870" s="135"/>
      <c r="D2870" s="135"/>
      <c r="E2870" s="135"/>
      <c r="F2870" s="147"/>
      <c r="G2870" s="147"/>
      <c r="H2870" s="135"/>
    </row>
    <row r="2871" spans="1:8" s="306" customFormat="1" ht="24" customHeight="1" x14ac:dyDescent="0.2">
      <c r="A2871" s="135"/>
      <c r="B2871" s="135"/>
      <c r="C2871" s="135"/>
      <c r="D2871" s="135"/>
      <c r="E2871" s="135"/>
      <c r="F2871" s="147"/>
      <c r="G2871" s="147"/>
      <c r="H2871" s="135"/>
    </row>
    <row r="2872" spans="1:8" s="306" customFormat="1" ht="24" customHeight="1" x14ac:dyDescent="0.2">
      <c r="A2872" s="135"/>
      <c r="B2872" s="135"/>
      <c r="C2872" s="135"/>
      <c r="D2872" s="135"/>
      <c r="E2872" s="135"/>
      <c r="F2872" s="147"/>
      <c r="G2872" s="147"/>
      <c r="H2872" s="135"/>
    </row>
    <row r="2873" spans="1:8" s="306" customFormat="1" ht="24" customHeight="1" x14ac:dyDescent="0.2">
      <c r="A2873" s="135"/>
      <c r="B2873" s="135"/>
      <c r="C2873" s="135"/>
      <c r="D2873" s="135"/>
      <c r="E2873" s="135"/>
      <c r="F2873" s="147"/>
      <c r="G2873" s="147"/>
      <c r="H2873" s="135"/>
    </row>
    <row r="2874" spans="1:8" s="306" customFormat="1" ht="24" customHeight="1" x14ac:dyDescent="0.2">
      <c r="A2874" s="135"/>
      <c r="B2874" s="135"/>
      <c r="C2874" s="135"/>
      <c r="D2874" s="135"/>
      <c r="E2874" s="135"/>
      <c r="F2874" s="147"/>
      <c r="G2874" s="147"/>
      <c r="H2874" s="135"/>
    </row>
    <row r="2877" spans="1:8" s="306" customFormat="1" ht="24" customHeight="1" x14ac:dyDescent="0.2">
      <c r="A2877" s="135"/>
      <c r="B2877" s="135"/>
      <c r="C2877" s="135"/>
      <c r="D2877" s="135"/>
      <c r="E2877" s="135"/>
      <c r="F2877" s="147"/>
      <c r="G2877" s="147"/>
      <c r="H2877" s="135"/>
    </row>
    <row r="2878" spans="1:8" s="306" customFormat="1" ht="24" customHeight="1" x14ac:dyDescent="0.2">
      <c r="A2878" s="135"/>
      <c r="B2878" s="135"/>
      <c r="C2878" s="135"/>
      <c r="D2878" s="135"/>
      <c r="E2878" s="135"/>
      <c r="F2878" s="147"/>
      <c r="G2878" s="147"/>
      <c r="H2878" s="135"/>
    </row>
    <row r="2879" spans="1:8" s="306" customFormat="1" ht="24" customHeight="1" x14ac:dyDescent="0.2">
      <c r="A2879" s="135"/>
      <c r="B2879" s="135"/>
      <c r="C2879" s="135"/>
      <c r="D2879" s="135"/>
      <c r="E2879" s="135"/>
      <c r="F2879" s="147"/>
      <c r="G2879" s="147"/>
      <c r="H2879" s="135"/>
    </row>
    <row r="2880" spans="1:8" s="306" customFormat="1" ht="24" customHeight="1" x14ac:dyDescent="0.2">
      <c r="A2880" s="135"/>
      <c r="B2880" s="135"/>
      <c r="C2880" s="135"/>
      <c r="D2880" s="135"/>
      <c r="E2880" s="135"/>
      <c r="F2880" s="147"/>
      <c r="G2880" s="147"/>
      <c r="H2880" s="135"/>
    </row>
    <row r="2881" spans="1:8" s="306" customFormat="1" ht="24" customHeight="1" x14ac:dyDescent="0.2">
      <c r="A2881" s="135"/>
      <c r="B2881" s="135"/>
      <c r="C2881" s="135"/>
      <c r="D2881" s="135"/>
      <c r="E2881" s="135"/>
      <c r="F2881" s="147"/>
      <c r="G2881" s="147"/>
      <c r="H2881" s="135"/>
    </row>
    <row r="2882" spans="1:8" s="306" customFormat="1" ht="24" customHeight="1" x14ac:dyDescent="0.2">
      <c r="A2882" s="135"/>
      <c r="B2882" s="135"/>
      <c r="C2882" s="135"/>
      <c r="D2882" s="135"/>
      <c r="E2882" s="135"/>
      <c r="F2882" s="147"/>
      <c r="G2882" s="147"/>
      <c r="H2882" s="135"/>
    </row>
    <row r="2883" spans="1:8" s="306" customFormat="1" ht="24" customHeight="1" x14ac:dyDescent="0.2">
      <c r="A2883" s="135"/>
      <c r="B2883" s="135"/>
      <c r="C2883" s="135"/>
      <c r="D2883" s="135"/>
      <c r="E2883" s="135"/>
      <c r="F2883" s="147"/>
      <c r="G2883" s="147"/>
      <c r="H2883" s="135"/>
    </row>
    <row r="2884" spans="1:8" s="306" customFormat="1" ht="24" customHeight="1" x14ac:dyDescent="0.2">
      <c r="A2884" s="135"/>
      <c r="B2884" s="135"/>
      <c r="C2884" s="135"/>
      <c r="D2884" s="135"/>
      <c r="E2884" s="135"/>
      <c r="F2884" s="147"/>
      <c r="G2884" s="147"/>
      <c r="H2884" s="135"/>
    </row>
    <row r="2885" spans="1:8" s="306" customFormat="1" ht="24" customHeight="1" x14ac:dyDescent="0.2">
      <c r="A2885" s="135"/>
      <c r="B2885" s="135"/>
      <c r="C2885" s="135"/>
      <c r="D2885" s="135"/>
      <c r="E2885" s="135"/>
      <c r="F2885" s="147"/>
      <c r="G2885" s="147"/>
      <c r="H2885" s="135"/>
    </row>
    <row r="2899" spans="1:141" s="145" customFormat="1" ht="24" customHeight="1" x14ac:dyDescent="0.2">
      <c r="A2899" s="135"/>
      <c r="B2899" s="135"/>
      <c r="C2899" s="135"/>
      <c r="D2899" s="135"/>
      <c r="E2899" s="135"/>
      <c r="F2899" s="147"/>
      <c r="G2899" s="147"/>
      <c r="H2899" s="135"/>
      <c r="I2899" s="306"/>
      <c r="J2899" s="306"/>
      <c r="K2899" s="306"/>
      <c r="L2899" s="306"/>
      <c r="M2899" s="306"/>
      <c r="N2899" s="306"/>
      <c r="O2899" s="306"/>
      <c r="P2899" s="306"/>
      <c r="Q2899" s="306"/>
      <c r="R2899" s="306"/>
      <c r="S2899" s="306"/>
      <c r="T2899" s="306"/>
      <c r="U2899" s="307"/>
      <c r="V2899" s="307"/>
      <c r="W2899" s="307"/>
      <c r="X2899" s="307"/>
      <c r="Y2899" s="307"/>
      <c r="Z2899" s="307"/>
      <c r="AA2899" s="307"/>
      <c r="AB2899" s="307"/>
      <c r="AC2899" s="307"/>
      <c r="AD2899" s="307"/>
      <c r="AE2899" s="307"/>
      <c r="AF2899" s="307"/>
      <c r="AG2899" s="307"/>
      <c r="AH2899" s="307"/>
      <c r="AI2899" s="307"/>
      <c r="AJ2899" s="307"/>
      <c r="AK2899" s="307"/>
      <c r="AL2899" s="307"/>
      <c r="AM2899" s="307"/>
      <c r="AN2899" s="307"/>
      <c r="AO2899" s="307"/>
      <c r="AP2899" s="307"/>
      <c r="AQ2899" s="307"/>
      <c r="AR2899" s="307"/>
      <c r="AS2899" s="307"/>
      <c r="AT2899" s="307"/>
      <c r="AU2899" s="307"/>
      <c r="AV2899" s="307"/>
      <c r="AW2899" s="307"/>
      <c r="AX2899" s="307"/>
      <c r="AY2899" s="307"/>
      <c r="AZ2899" s="307"/>
      <c r="BA2899" s="307"/>
      <c r="BB2899" s="307"/>
      <c r="BC2899" s="307"/>
      <c r="BD2899" s="307"/>
      <c r="BE2899" s="307"/>
      <c r="BF2899" s="307"/>
      <c r="BG2899" s="307"/>
      <c r="BH2899" s="307"/>
      <c r="BI2899" s="307"/>
      <c r="BJ2899" s="307"/>
      <c r="BK2899" s="307"/>
      <c r="BL2899" s="307"/>
      <c r="BM2899" s="307"/>
      <c r="BN2899" s="307"/>
      <c r="BO2899" s="307"/>
      <c r="BP2899" s="307"/>
      <c r="BQ2899" s="307"/>
      <c r="BR2899" s="307"/>
      <c r="BS2899" s="307"/>
      <c r="BT2899" s="307"/>
      <c r="BU2899" s="307"/>
      <c r="BV2899" s="307"/>
      <c r="BW2899" s="307"/>
      <c r="BX2899" s="307"/>
      <c r="BY2899" s="307"/>
      <c r="BZ2899" s="307"/>
      <c r="CA2899" s="307"/>
      <c r="CB2899" s="307"/>
      <c r="CC2899" s="307"/>
      <c r="CD2899" s="307"/>
      <c r="CE2899" s="307"/>
      <c r="CF2899" s="307"/>
      <c r="CG2899" s="307"/>
      <c r="CH2899" s="307"/>
      <c r="CI2899" s="307"/>
      <c r="CJ2899" s="307"/>
      <c r="CK2899" s="307"/>
      <c r="CL2899" s="307"/>
      <c r="CM2899" s="307"/>
      <c r="CN2899" s="307"/>
      <c r="CO2899" s="307"/>
      <c r="CP2899" s="307"/>
      <c r="CQ2899" s="307"/>
      <c r="CR2899" s="307"/>
      <c r="CS2899" s="307"/>
      <c r="CT2899" s="307"/>
      <c r="CU2899" s="307"/>
      <c r="CV2899" s="307"/>
      <c r="CW2899" s="307"/>
      <c r="CX2899" s="307"/>
      <c r="CY2899" s="307"/>
      <c r="CZ2899" s="307"/>
      <c r="DA2899" s="307"/>
      <c r="DB2899" s="307"/>
      <c r="DC2899" s="307"/>
      <c r="DD2899" s="307"/>
      <c r="DE2899" s="307"/>
      <c r="DF2899" s="307"/>
      <c r="DG2899" s="307"/>
      <c r="DH2899" s="307"/>
      <c r="DI2899" s="307"/>
      <c r="DJ2899" s="307"/>
      <c r="DK2899" s="307"/>
      <c r="DL2899" s="307"/>
      <c r="DM2899" s="307"/>
      <c r="DN2899" s="307"/>
      <c r="DO2899" s="307"/>
      <c r="DP2899" s="307"/>
      <c r="DQ2899" s="307"/>
      <c r="DR2899" s="307"/>
      <c r="DS2899" s="307"/>
      <c r="DT2899" s="307"/>
      <c r="DU2899" s="307"/>
      <c r="DV2899" s="307"/>
      <c r="DW2899" s="307"/>
      <c r="DX2899" s="307"/>
      <c r="DY2899" s="307"/>
      <c r="DZ2899" s="307"/>
      <c r="EA2899" s="307"/>
      <c r="EB2899" s="307"/>
      <c r="EC2899" s="307"/>
      <c r="ED2899" s="307"/>
      <c r="EE2899" s="307"/>
      <c r="EF2899" s="307"/>
      <c r="EG2899" s="307"/>
      <c r="EH2899" s="307"/>
      <c r="EI2899" s="307"/>
      <c r="EJ2899" s="307"/>
      <c r="EK2899" s="307"/>
    </row>
    <row r="2901" spans="1:141" s="306" customFormat="1" ht="24" customHeight="1" x14ac:dyDescent="0.2">
      <c r="A2901" s="135"/>
      <c r="B2901" s="135"/>
      <c r="C2901" s="135"/>
      <c r="D2901" s="135"/>
      <c r="E2901" s="135"/>
      <c r="F2901" s="147"/>
      <c r="G2901" s="147"/>
      <c r="H2901" s="135"/>
    </row>
    <row r="2902" spans="1:141" s="306" customFormat="1" ht="24" customHeight="1" x14ac:dyDescent="0.2">
      <c r="A2902" s="135"/>
      <c r="B2902" s="135"/>
      <c r="C2902" s="135"/>
      <c r="D2902" s="135"/>
      <c r="E2902" s="135"/>
      <c r="F2902" s="147"/>
      <c r="G2902" s="147"/>
      <c r="H2902" s="135"/>
    </row>
    <row r="2903" spans="1:141" s="306" customFormat="1" ht="24" customHeight="1" x14ac:dyDescent="0.2">
      <c r="A2903" s="135"/>
      <c r="B2903" s="135"/>
      <c r="C2903" s="135"/>
      <c r="D2903" s="135"/>
      <c r="E2903" s="135"/>
      <c r="F2903" s="147"/>
      <c r="G2903" s="147"/>
      <c r="H2903" s="135"/>
    </row>
    <row r="2904" spans="1:141" s="306" customFormat="1" ht="24" customHeight="1" x14ac:dyDescent="0.2">
      <c r="A2904" s="135"/>
      <c r="B2904" s="135"/>
      <c r="C2904" s="135"/>
      <c r="D2904" s="135"/>
      <c r="E2904" s="135"/>
      <c r="F2904" s="147"/>
      <c r="G2904" s="147"/>
      <c r="H2904" s="135"/>
    </row>
    <row r="2905" spans="1:141" s="306" customFormat="1" ht="24" customHeight="1" x14ac:dyDescent="0.2">
      <c r="A2905" s="135"/>
      <c r="B2905" s="135"/>
      <c r="C2905" s="135"/>
      <c r="D2905" s="135"/>
      <c r="E2905" s="135"/>
      <c r="F2905" s="147"/>
      <c r="G2905" s="147"/>
      <c r="H2905" s="135"/>
    </row>
    <row r="2906" spans="1:141" s="306" customFormat="1" ht="24" customHeight="1" x14ac:dyDescent="0.2">
      <c r="A2906" s="135"/>
      <c r="B2906" s="135"/>
      <c r="C2906" s="135"/>
      <c r="D2906" s="135"/>
      <c r="E2906" s="135"/>
      <c r="F2906" s="147"/>
      <c r="G2906" s="147"/>
      <c r="H2906" s="135"/>
    </row>
    <row r="2907" spans="1:141" s="306" customFormat="1" ht="24" customHeight="1" x14ac:dyDescent="0.2">
      <c r="A2907" s="135"/>
      <c r="B2907" s="135"/>
      <c r="C2907" s="135"/>
      <c r="D2907" s="135"/>
      <c r="E2907" s="135"/>
      <c r="F2907" s="147"/>
      <c r="G2907" s="147"/>
      <c r="H2907" s="135"/>
    </row>
    <row r="2908" spans="1:141" s="306" customFormat="1" ht="24" customHeight="1" x14ac:dyDescent="0.2">
      <c r="A2908" s="135"/>
      <c r="B2908" s="135"/>
      <c r="C2908" s="135"/>
      <c r="D2908" s="135"/>
      <c r="E2908" s="135"/>
      <c r="F2908" s="147"/>
      <c r="G2908" s="147"/>
      <c r="H2908" s="135"/>
    </row>
    <row r="2909" spans="1:141" s="306" customFormat="1" ht="24" customHeight="1" x14ac:dyDescent="0.2">
      <c r="A2909" s="135"/>
      <c r="B2909" s="135"/>
      <c r="C2909" s="135"/>
      <c r="D2909" s="135"/>
      <c r="E2909" s="135"/>
      <c r="F2909" s="147"/>
      <c r="G2909" s="147"/>
      <c r="H2909" s="135"/>
    </row>
    <row r="2910" spans="1:141" s="306" customFormat="1" ht="24" customHeight="1" x14ac:dyDescent="0.2">
      <c r="A2910" s="135"/>
      <c r="B2910" s="135"/>
      <c r="C2910" s="135"/>
      <c r="D2910" s="135"/>
      <c r="E2910" s="135"/>
      <c r="F2910" s="147"/>
      <c r="G2910" s="147"/>
      <c r="H2910" s="135"/>
    </row>
    <row r="2911" spans="1:141" s="306" customFormat="1" ht="24" customHeight="1" x14ac:dyDescent="0.2">
      <c r="A2911" s="135"/>
      <c r="B2911" s="135"/>
      <c r="C2911" s="135"/>
      <c r="D2911" s="135"/>
      <c r="E2911" s="135"/>
      <c r="F2911" s="147"/>
      <c r="G2911" s="147"/>
      <c r="H2911" s="135"/>
    </row>
    <row r="2912" spans="1:141" s="306" customFormat="1" ht="24" customHeight="1" x14ac:dyDescent="0.2">
      <c r="A2912" s="135"/>
      <c r="B2912" s="135"/>
      <c r="C2912" s="135"/>
      <c r="D2912" s="135"/>
      <c r="E2912" s="135"/>
      <c r="F2912" s="147"/>
      <c r="G2912" s="147"/>
      <c r="H2912" s="135"/>
    </row>
    <row r="2913" spans="1:8" s="306" customFormat="1" ht="24" customHeight="1" x14ac:dyDescent="0.2">
      <c r="A2913" s="135"/>
      <c r="B2913" s="135"/>
      <c r="C2913" s="135"/>
      <c r="D2913" s="135"/>
      <c r="E2913" s="135"/>
      <c r="F2913" s="147"/>
      <c r="G2913" s="147"/>
      <c r="H2913" s="135"/>
    </row>
    <row r="2914" spans="1:8" s="306" customFormat="1" ht="24" customHeight="1" x14ac:dyDescent="0.2">
      <c r="A2914" s="135"/>
      <c r="B2914" s="135"/>
      <c r="C2914" s="135"/>
      <c r="D2914" s="135"/>
      <c r="E2914" s="135"/>
      <c r="F2914" s="147"/>
      <c r="G2914" s="147"/>
      <c r="H2914" s="135"/>
    </row>
    <row r="2917" spans="1:8" s="306" customFormat="1" ht="24" customHeight="1" x14ac:dyDescent="0.2">
      <c r="A2917" s="135"/>
      <c r="B2917" s="135"/>
      <c r="C2917" s="135"/>
      <c r="D2917" s="135"/>
      <c r="E2917" s="135"/>
      <c r="F2917" s="147"/>
      <c r="G2917" s="147"/>
      <c r="H2917" s="135"/>
    </row>
    <row r="2918" spans="1:8" s="306" customFormat="1" ht="24" customHeight="1" x14ac:dyDescent="0.2">
      <c r="A2918" s="135"/>
      <c r="B2918" s="135"/>
      <c r="C2918" s="135"/>
      <c r="D2918" s="135"/>
      <c r="E2918" s="135"/>
      <c r="F2918" s="147"/>
      <c r="G2918" s="147"/>
      <c r="H2918" s="135"/>
    </row>
    <row r="2919" spans="1:8" s="306" customFormat="1" ht="24" customHeight="1" x14ac:dyDescent="0.2">
      <c r="A2919" s="135"/>
      <c r="B2919" s="135"/>
      <c r="C2919" s="135"/>
      <c r="D2919" s="135"/>
      <c r="E2919" s="135"/>
      <c r="F2919" s="147"/>
      <c r="G2919" s="147"/>
      <c r="H2919" s="135"/>
    </row>
    <row r="2920" spans="1:8" s="306" customFormat="1" ht="24" customHeight="1" x14ac:dyDescent="0.2">
      <c r="A2920" s="135"/>
      <c r="B2920" s="135"/>
      <c r="C2920" s="135"/>
      <c r="D2920" s="135"/>
      <c r="E2920" s="135"/>
      <c r="F2920" s="147"/>
      <c r="G2920" s="147"/>
      <c r="H2920" s="135"/>
    </row>
    <row r="2921" spans="1:8" s="306" customFormat="1" ht="24" customHeight="1" x14ac:dyDescent="0.2">
      <c r="A2921" s="135"/>
      <c r="B2921" s="135"/>
      <c r="C2921" s="135"/>
      <c r="D2921" s="135"/>
      <c r="E2921" s="135"/>
      <c r="F2921" s="147"/>
      <c r="G2921" s="147"/>
      <c r="H2921" s="135"/>
    </row>
    <row r="2922" spans="1:8" s="306" customFormat="1" ht="24" customHeight="1" x14ac:dyDescent="0.2">
      <c r="A2922" s="135"/>
      <c r="B2922" s="135"/>
      <c r="C2922" s="135"/>
      <c r="D2922" s="135"/>
      <c r="E2922" s="135"/>
      <c r="F2922" s="147"/>
      <c r="G2922" s="147"/>
      <c r="H2922" s="135"/>
    </row>
    <row r="2923" spans="1:8" s="306" customFormat="1" ht="24" customHeight="1" x14ac:dyDescent="0.2">
      <c r="A2923" s="135"/>
      <c r="B2923" s="135"/>
      <c r="C2923" s="135"/>
      <c r="D2923" s="135"/>
      <c r="E2923" s="135"/>
      <c r="F2923" s="147"/>
      <c r="G2923" s="147"/>
      <c r="H2923" s="135"/>
    </row>
    <row r="2924" spans="1:8" s="306" customFormat="1" ht="24" customHeight="1" x14ac:dyDescent="0.2">
      <c r="A2924" s="135"/>
      <c r="B2924" s="135"/>
      <c r="C2924" s="135"/>
      <c r="D2924" s="135"/>
      <c r="E2924" s="135"/>
      <c r="F2924" s="147"/>
      <c r="G2924" s="147"/>
      <c r="H2924" s="135"/>
    </row>
    <row r="2927" spans="1:8" s="306" customFormat="1" ht="24" customHeight="1" x14ac:dyDescent="0.2">
      <c r="A2927" s="135"/>
      <c r="B2927" s="135"/>
      <c r="C2927" s="135"/>
      <c r="D2927" s="135"/>
      <c r="E2927" s="135"/>
      <c r="F2927" s="147"/>
      <c r="G2927" s="147"/>
      <c r="H2927" s="135"/>
    </row>
    <row r="2928" spans="1:8" s="306" customFormat="1" ht="24" customHeight="1" x14ac:dyDescent="0.2">
      <c r="A2928" s="135"/>
      <c r="B2928" s="135"/>
      <c r="C2928" s="135"/>
      <c r="D2928" s="135"/>
      <c r="E2928" s="135"/>
      <c r="F2928" s="147"/>
      <c r="G2928" s="147"/>
      <c r="H2928" s="135"/>
    </row>
    <row r="2929" spans="1:8" s="306" customFormat="1" ht="24" customHeight="1" x14ac:dyDescent="0.2">
      <c r="A2929" s="135"/>
      <c r="B2929" s="135"/>
      <c r="C2929" s="135"/>
      <c r="D2929" s="135"/>
      <c r="E2929" s="135"/>
      <c r="F2929" s="147"/>
      <c r="G2929" s="147"/>
      <c r="H2929" s="135"/>
    </row>
    <row r="2930" spans="1:8" s="306" customFormat="1" ht="24" customHeight="1" x14ac:dyDescent="0.2">
      <c r="A2930" s="135"/>
      <c r="B2930" s="135"/>
      <c r="C2930" s="135"/>
      <c r="D2930" s="135"/>
      <c r="E2930" s="135"/>
      <c r="F2930" s="147"/>
      <c r="G2930" s="147"/>
      <c r="H2930" s="135"/>
    </row>
    <row r="2931" spans="1:8" s="306" customFormat="1" ht="24" customHeight="1" x14ac:dyDescent="0.2">
      <c r="A2931" s="135"/>
      <c r="B2931" s="135"/>
      <c r="C2931" s="135"/>
      <c r="D2931" s="135"/>
      <c r="E2931" s="135"/>
      <c r="F2931" s="147"/>
      <c r="G2931" s="147"/>
      <c r="H2931" s="135"/>
    </row>
    <row r="2932" spans="1:8" s="306" customFormat="1" ht="24" customHeight="1" x14ac:dyDescent="0.2">
      <c r="A2932" s="135"/>
      <c r="B2932" s="135"/>
      <c r="C2932" s="135"/>
      <c r="D2932" s="135"/>
      <c r="E2932" s="135"/>
      <c r="F2932" s="147"/>
      <c r="G2932" s="147"/>
      <c r="H2932" s="135"/>
    </row>
    <row r="2933" spans="1:8" s="306" customFormat="1" ht="24" customHeight="1" x14ac:dyDescent="0.2">
      <c r="A2933" s="135"/>
      <c r="B2933" s="135"/>
      <c r="C2933" s="135"/>
      <c r="D2933" s="135"/>
      <c r="E2933" s="135"/>
      <c r="F2933" s="147"/>
      <c r="G2933" s="147"/>
      <c r="H2933" s="135"/>
    </row>
    <row r="2934" spans="1:8" s="306" customFormat="1" ht="24" customHeight="1" x14ac:dyDescent="0.2">
      <c r="A2934" s="135"/>
      <c r="B2934" s="135"/>
      <c r="C2934" s="135"/>
      <c r="D2934" s="135"/>
      <c r="E2934" s="135"/>
      <c r="F2934" s="147"/>
      <c r="G2934" s="147"/>
      <c r="H2934" s="135"/>
    </row>
    <row r="2935" spans="1:8" s="306" customFormat="1" ht="24" customHeight="1" x14ac:dyDescent="0.2">
      <c r="A2935" s="135"/>
      <c r="B2935" s="135"/>
      <c r="C2935" s="135"/>
      <c r="D2935" s="135"/>
      <c r="E2935" s="135"/>
      <c r="F2935" s="147"/>
      <c r="G2935" s="147"/>
      <c r="H2935" s="135"/>
    </row>
    <row r="2949" spans="1:141" s="145" customFormat="1" ht="24" customHeight="1" x14ac:dyDescent="0.2">
      <c r="A2949" s="135"/>
      <c r="B2949" s="135"/>
      <c r="C2949" s="135"/>
      <c r="D2949" s="135"/>
      <c r="E2949" s="135"/>
      <c r="F2949" s="147"/>
      <c r="G2949" s="147"/>
      <c r="H2949" s="135"/>
      <c r="I2949" s="306"/>
      <c r="J2949" s="306"/>
      <c r="K2949" s="306"/>
      <c r="L2949" s="306"/>
      <c r="M2949" s="306"/>
      <c r="N2949" s="306"/>
      <c r="O2949" s="306"/>
      <c r="P2949" s="306"/>
      <c r="Q2949" s="306"/>
      <c r="R2949" s="306"/>
      <c r="S2949" s="306"/>
      <c r="T2949" s="306"/>
      <c r="U2949" s="307"/>
      <c r="V2949" s="307"/>
      <c r="W2949" s="307"/>
      <c r="X2949" s="307"/>
      <c r="Y2949" s="307"/>
      <c r="Z2949" s="307"/>
      <c r="AA2949" s="307"/>
      <c r="AB2949" s="307"/>
      <c r="AC2949" s="307"/>
      <c r="AD2949" s="307"/>
      <c r="AE2949" s="307"/>
      <c r="AF2949" s="307"/>
      <c r="AG2949" s="307"/>
      <c r="AH2949" s="307"/>
      <c r="AI2949" s="307"/>
      <c r="AJ2949" s="307"/>
      <c r="AK2949" s="307"/>
      <c r="AL2949" s="307"/>
      <c r="AM2949" s="307"/>
      <c r="AN2949" s="307"/>
      <c r="AO2949" s="307"/>
      <c r="AP2949" s="307"/>
      <c r="AQ2949" s="307"/>
      <c r="AR2949" s="307"/>
      <c r="AS2949" s="307"/>
      <c r="AT2949" s="307"/>
      <c r="AU2949" s="307"/>
      <c r="AV2949" s="307"/>
      <c r="AW2949" s="307"/>
      <c r="AX2949" s="307"/>
      <c r="AY2949" s="307"/>
      <c r="AZ2949" s="307"/>
      <c r="BA2949" s="307"/>
      <c r="BB2949" s="307"/>
      <c r="BC2949" s="307"/>
      <c r="BD2949" s="307"/>
      <c r="BE2949" s="307"/>
      <c r="BF2949" s="307"/>
      <c r="BG2949" s="307"/>
      <c r="BH2949" s="307"/>
      <c r="BI2949" s="307"/>
      <c r="BJ2949" s="307"/>
      <c r="BK2949" s="307"/>
      <c r="BL2949" s="307"/>
      <c r="BM2949" s="307"/>
      <c r="BN2949" s="307"/>
      <c r="BO2949" s="307"/>
      <c r="BP2949" s="307"/>
      <c r="BQ2949" s="307"/>
      <c r="BR2949" s="307"/>
      <c r="BS2949" s="307"/>
      <c r="BT2949" s="307"/>
      <c r="BU2949" s="307"/>
      <c r="BV2949" s="307"/>
      <c r="BW2949" s="307"/>
      <c r="BX2949" s="307"/>
      <c r="BY2949" s="307"/>
      <c r="BZ2949" s="307"/>
      <c r="CA2949" s="307"/>
      <c r="CB2949" s="307"/>
      <c r="CC2949" s="307"/>
      <c r="CD2949" s="307"/>
      <c r="CE2949" s="307"/>
      <c r="CF2949" s="307"/>
      <c r="CG2949" s="307"/>
      <c r="CH2949" s="307"/>
      <c r="CI2949" s="307"/>
      <c r="CJ2949" s="307"/>
      <c r="CK2949" s="307"/>
      <c r="CL2949" s="307"/>
      <c r="CM2949" s="307"/>
      <c r="CN2949" s="307"/>
      <c r="CO2949" s="307"/>
      <c r="CP2949" s="307"/>
      <c r="CQ2949" s="307"/>
      <c r="CR2949" s="307"/>
      <c r="CS2949" s="307"/>
      <c r="CT2949" s="307"/>
      <c r="CU2949" s="307"/>
      <c r="CV2949" s="307"/>
      <c r="CW2949" s="307"/>
      <c r="CX2949" s="307"/>
      <c r="CY2949" s="307"/>
      <c r="CZ2949" s="307"/>
      <c r="DA2949" s="307"/>
      <c r="DB2949" s="307"/>
      <c r="DC2949" s="307"/>
      <c r="DD2949" s="307"/>
      <c r="DE2949" s="307"/>
      <c r="DF2949" s="307"/>
      <c r="DG2949" s="307"/>
      <c r="DH2949" s="307"/>
      <c r="DI2949" s="307"/>
      <c r="DJ2949" s="307"/>
      <c r="DK2949" s="307"/>
      <c r="DL2949" s="307"/>
      <c r="DM2949" s="307"/>
      <c r="DN2949" s="307"/>
      <c r="DO2949" s="307"/>
      <c r="DP2949" s="307"/>
      <c r="DQ2949" s="307"/>
      <c r="DR2949" s="307"/>
      <c r="DS2949" s="307"/>
      <c r="DT2949" s="307"/>
      <c r="DU2949" s="307"/>
      <c r="DV2949" s="307"/>
      <c r="DW2949" s="307"/>
      <c r="DX2949" s="307"/>
      <c r="DY2949" s="307"/>
      <c r="DZ2949" s="307"/>
      <c r="EA2949" s="307"/>
      <c r="EB2949" s="307"/>
      <c r="EC2949" s="307"/>
      <c r="ED2949" s="307"/>
      <c r="EE2949" s="307"/>
      <c r="EF2949" s="307"/>
      <c r="EG2949" s="307"/>
      <c r="EH2949" s="307"/>
      <c r="EI2949" s="307"/>
      <c r="EJ2949" s="307"/>
      <c r="EK2949" s="307"/>
    </row>
    <row r="2951" spans="1:141" s="306" customFormat="1" ht="24" customHeight="1" x14ac:dyDescent="0.2">
      <c r="A2951" s="135"/>
      <c r="B2951" s="135"/>
      <c r="C2951" s="135"/>
      <c r="D2951" s="135"/>
      <c r="E2951" s="135"/>
      <c r="F2951" s="147"/>
      <c r="G2951" s="147"/>
      <c r="H2951" s="135"/>
    </row>
    <row r="2952" spans="1:141" s="306" customFormat="1" ht="24" customHeight="1" x14ac:dyDescent="0.2">
      <c r="A2952" s="135"/>
      <c r="B2952" s="135"/>
      <c r="C2952" s="135"/>
      <c r="D2952" s="135"/>
      <c r="E2952" s="135"/>
      <c r="F2952" s="147"/>
      <c r="G2952" s="147"/>
      <c r="H2952" s="135"/>
    </row>
    <row r="2953" spans="1:141" s="306" customFormat="1" ht="24" customHeight="1" x14ac:dyDescent="0.2">
      <c r="A2953" s="135"/>
      <c r="B2953" s="135"/>
      <c r="C2953" s="135"/>
      <c r="D2953" s="135"/>
      <c r="E2953" s="135"/>
      <c r="F2953" s="147"/>
      <c r="G2953" s="147"/>
      <c r="H2953" s="135"/>
    </row>
    <row r="2954" spans="1:141" s="306" customFormat="1" ht="24" customHeight="1" x14ac:dyDescent="0.2">
      <c r="A2954" s="135"/>
      <c r="B2954" s="135"/>
      <c r="C2954" s="135"/>
      <c r="D2954" s="135"/>
      <c r="E2954" s="135"/>
      <c r="F2954" s="147"/>
      <c r="G2954" s="147"/>
      <c r="H2954" s="135"/>
    </row>
    <row r="2955" spans="1:141" s="306" customFormat="1" ht="24" customHeight="1" x14ac:dyDescent="0.2">
      <c r="A2955" s="135"/>
      <c r="B2955" s="135"/>
      <c r="C2955" s="135"/>
      <c r="D2955" s="135"/>
      <c r="E2955" s="135"/>
      <c r="F2955" s="147"/>
      <c r="G2955" s="147"/>
      <c r="H2955" s="135"/>
    </row>
    <row r="2956" spans="1:141" s="306" customFormat="1" ht="24" customHeight="1" x14ac:dyDescent="0.2">
      <c r="A2956" s="135"/>
      <c r="B2956" s="135"/>
      <c r="C2956" s="135"/>
      <c r="D2956" s="135"/>
      <c r="E2956" s="135"/>
      <c r="F2956" s="147"/>
      <c r="G2956" s="147"/>
      <c r="H2956" s="135"/>
    </row>
    <row r="2957" spans="1:141" s="306" customFormat="1" ht="24" customHeight="1" x14ac:dyDescent="0.2">
      <c r="A2957" s="135"/>
      <c r="B2957" s="135"/>
      <c r="C2957" s="135"/>
      <c r="D2957" s="135"/>
      <c r="E2957" s="135"/>
      <c r="F2957" s="147"/>
      <c r="G2957" s="147"/>
      <c r="H2957" s="135"/>
    </row>
    <row r="2958" spans="1:141" s="306" customFormat="1" ht="24" customHeight="1" x14ac:dyDescent="0.2">
      <c r="A2958" s="135"/>
      <c r="B2958" s="135"/>
      <c r="C2958" s="135"/>
      <c r="D2958" s="135"/>
      <c r="E2958" s="135"/>
      <c r="F2958" s="147"/>
      <c r="G2958" s="147"/>
      <c r="H2958" s="135"/>
    </row>
    <row r="2959" spans="1:141" s="306" customFormat="1" ht="24" customHeight="1" x14ac:dyDescent="0.2">
      <c r="A2959" s="135"/>
      <c r="B2959" s="135"/>
      <c r="C2959" s="135"/>
      <c r="D2959" s="135"/>
      <c r="E2959" s="135"/>
      <c r="F2959" s="147"/>
      <c r="G2959" s="147"/>
      <c r="H2959" s="135"/>
    </row>
    <row r="2960" spans="1:141" s="306" customFormat="1" ht="24" customHeight="1" x14ac:dyDescent="0.2">
      <c r="A2960" s="135"/>
      <c r="B2960" s="135"/>
      <c r="C2960" s="135"/>
      <c r="D2960" s="135"/>
      <c r="E2960" s="135"/>
      <c r="F2960" s="147"/>
      <c r="G2960" s="147"/>
      <c r="H2960" s="135"/>
    </row>
    <row r="2961" spans="1:8" s="306" customFormat="1" ht="24" customHeight="1" x14ac:dyDescent="0.2">
      <c r="A2961" s="135"/>
      <c r="B2961" s="135"/>
      <c r="C2961" s="135"/>
      <c r="D2961" s="135"/>
      <c r="E2961" s="135"/>
      <c r="F2961" s="147"/>
      <c r="G2961" s="147"/>
      <c r="H2961" s="135"/>
    </row>
    <row r="2962" spans="1:8" s="306" customFormat="1" ht="24" customHeight="1" x14ac:dyDescent="0.2">
      <c r="A2962" s="135"/>
      <c r="B2962" s="135"/>
      <c r="C2962" s="135"/>
      <c r="D2962" s="135"/>
      <c r="E2962" s="135"/>
      <c r="F2962" s="147"/>
      <c r="G2962" s="147"/>
      <c r="H2962" s="135"/>
    </row>
    <row r="2963" spans="1:8" s="306" customFormat="1" ht="24" customHeight="1" x14ac:dyDescent="0.2">
      <c r="A2963" s="135"/>
      <c r="B2963" s="135"/>
      <c r="C2963" s="135"/>
      <c r="D2963" s="135"/>
      <c r="E2963" s="135"/>
      <c r="F2963" s="147"/>
      <c r="G2963" s="147"/>
      <c r="H2963" s="135"/>
    </row>
    <row r="2964" spans="1:8" s="306" customFormat="1" ht="24" customHeight="1" x14ac:dyDescent="0.2">
      <c r="A2964" s="135"/>
      <c r="B2964" s="135"/>
      <c r="C2964" s="135"/>
      <c r="D2964" s="135"/>
      <c r="E2964" s="135"/>
      <c r="F2964" s="147"/>
      <c r="G2964" s="147"/>
      <c r="H2964" s="135"/>
    </row>
    <row r="2967" spans="1:8" s="306" customFormat="1" ht="24" customHeight="1" x14ac:dyDescent="0.2">
      <c r="A2967" s="135"/>
      <c r="B2967" s="135"/>
      <c r="C2967" s="135"/>
      <c r="D2967" s="135"/>
      <c r="E2967" s="135"/>
      <c r="F2967" s="147"/>
      <c r="G2967" s="147"/>
      <c r="H2967" s="135"/>
    </row>
    <row r="2968" spans="1:8" s="306" customFormat="1" ht="24" customHeight="1" x14ac:dyDescent="0.2">
      <c r="A2968" s="135"/>
      <c r="B2968" s="135"/>
      <c r="C2968" s="135"/>
      <c r="D2968" s="135"/>
      <c r="E2968" s="135"/>
      <c r="F2968" s="147"/>
      <c r="G2968" s="147"/>
      <c r="H2968" s="135"/>
    </row>
    <row r="2969" spans="1:8" s="306" customFormat="1" ht="24" customHeight="1" x14ac:dyDescent="0.2">
      <c r="A2969" s="135"/>
      <c r="B2969" s="135"/>
      <c r="C2969" s="135"/>
      <c r="D2969" s="135"/>
      <c r="E2969" s="135"/>
      <c r="F2969" s="147"/>
      <c r="G2969" s="147"/>
      <c r="H2969" s="135"/>
    </row>
    <row r="2970" spans="1:8" s="306" customFormat="1" ht="24" customHeight="1" x14ac:dyDescent="0.2">
      <c r="A2970" s="135"/>
      <c r="B2970" s="135"/>
      <c r="C2970" s="135"/>
      <c r="D2970" s="135"/>
      <c r="E2970" s="135"/>
      <c r="F2970" s="147"/>
      <c r="G2970" s="147"/>
      <c r="H2970" s="135"/>
    </row>
    <row r="2971" spans="1:8" s="306" customFormat="1" ht="24" customHeight="1" x14ac:dyDescent="0.2">
      <c r="A2971" s="135"/>
      <c r="B2971" s="135"/>
      <c r="C2971" s="135"/>
      <c r="D2971" s="135"/>
      <c r="E2971" s="135"/>
      <c r="F2971" s="147"/>
      <c r="G2971" s="147"/>
      <c r="H2971" s="135"/>
    </row>
    <row r="2972" spans="1:8" s="306" customFormat="1" ht="24" customHeight="1" x14ac:dyDescent="0.2">
      <c r="A2972" s="135"/>
      <c r="B2972" s="135"/>
      <c r="C2972" s="135"/>
      <c r="D2972" s="135"/>
      <c r="E2972" s="135"/>
      <c r="F2972" s="147"/>
      <c r="G2972" s="147"/>
      <c r="H2972" s="135"/>
    </row>
    <row r="2973" spans="1:8" s="306" customFormat="1" ht="24" customHeight="1" x14ac:dyDescent="0.2">
      <c r="A2973" s="135"/>
      <c r="B2973" s="135"/>
      <c r="C2973" s="135"/>
      <c r="D2973" s="135"/>
      <c r="E2973" s="135"/>
      <c r="F2973" s="147"/>
      <c r="G2973" s="147"/>
      <c r="H2973" s="135"/>
    </row>
    <row r="2974" spans="1:8" s="306" customFormat="1" ht="24" customHeight="1" x14ac:dyDescent="0.2">
      <c r="A2974" s="135"/>
      <c r="B2974" s="135"/>
      <c r="C2974" s="135"/>
      <c r="D2974" s="135"/>
      <c r="E2974" s="135"/>
      <c r="F2974" s="147"/>
      <c r="G2974" s="147"/>
      <c r="H2974" s="135"/>
    </row>
    <row r="2977" spans="1:8" s="306" customFormat="1" ht="24" customHeight="1" x14ac:dyDescent="0.2">
      <c r="A2977" s="135"/>
      <c r="B2977" s="135"/>
      <c r="C2977" s="135"/>
      <c r="D2977" s="135"/>
      <c r="E2977" s="135"/>
      <c r="F2977" s="147"/>
      <c r="G2977" s="147"/>
      <c r="H2977" s="135"/>
    </row>
    <row r="2978" spans="1:8" s="306" customFormat="1" ht="24" customHeight="1" x14ac:dyDescent="0.2">
      <c r="A2978" s="135"/>
      <c r="B2978" s="135"/>
      <c r="C2978" s="135"/>
      <c r="D2978" s="135"/>
      <c r="E2978" s="135"/>
      <c r="F2978" s="147"/>
      <c r="G2978" s="147"/>
      <c r="H2978" s="135"/>
    </row>
    <row r="2979" spans="1:8" s="306" customFormat="1" ht="24" customHeight="1" x14ac:dyDescent="0.2">
      <c r="A2979" s="135"/>
      <c r="B2979" s="135"/>
      <c r="C2979" s="135"/>
      <c r="D2979" s="135"/>
      <c r="E2979" s="135"/>
      <c r="F2979" s="147"/>
      <c r="G2979" s="147"/>
      <c r="H2979" s="135"/>
    </row>
    <row r="2980" spans="1:8" s="306" customFormat="1" ht="24" customHeight="1" x14ac:dyDescent="0.2">
      <c r="A2980" s="135"/>
      <c r="B2980" s="135"/>
      <c r="C2980" s="135"/>
      <c r="D2980" s="135"/>
      <c r="E2980" s="135"/>
      <c r="F2980" s="147"/>
      <c r="G2980" s="147"/>
      <c r="H2980" s="135"/>
    </row>
    <row r="2981" spans="1:8" s="306" customFormat="1" ht="24" customHeight="1" x14ac:dyDescent="0.2">
      <c r="A2981" s="135"/>
      <c r="B2981" s="135"/>
      <c r="C2981" s="135"/>
      <c r="D2981" s="135"/>
      <c r="E2981" s="135"/>
      <c r="F2981" s="147"/>
      <c r="G2981" s="147"/>
      <c r="H2981" s="135"/>
    </row>
    <row r="2982" spans="1:8" s="306" customFormat="1" ht="24" customHeight="1" x14ac:dyDescent="0.2">
      <c r="A2982" s="135"/>
      <c r="B2982" s="135"/>
      <c r="C2982" s="135"/>
      <c r="D2982" s="135"/>
      <c r="E2982" s="135"/>
      <c r="F2982" s="147"/>
      <c r="G2982" s="147"/>
      <c r="H2982" s="135"/>
    </row>
    <row r="2983" spans="1:8" s="306" customFormat="1" ht="24" customHeight="1" x14ac:dyDescent="0.2">
      <c r="A2983" s="135"/>
      <c r="B2983" s="135"/>
      <c r="C2983" s="135"/>
      <c r="D2983" s="135"/>
      <c r="E2983" s="135"/>
      <c r="F2983" s="147"/>
      <c r="G2983" s="147"/>
      <c r="H2983" s="135"/>
    </row>
    <row r="2984" spans="1:8" s="306" customFormat="1" ht="24" customHeight="1" x14ac:dyDescent="0.2">
      <c r="A2984" s="135"/>
      <c r="B2984" s="135"/>
      <c r="C2984" s="135"/>
      <c r="D2984" s="135"/>
      <c r="E2984" s="135"/>
      <c r="F2984" s="147"/>
      <c r="G2984" s="147"/>
      <c r="H2984" s="135"/>
    </row>
    <row r="2985" spans="1:8" s="306" customFormat="1" ht="24" customHeight="1" x14ac:dyDescent="0.2">
      <c r="A2985" s="135"/>
      <c r="B2985" s="135"/>
      <c r="C2985" s="135"/>
      <c r="D2985" s="135"/>
      <c r="E2985" s="135"/>
      <c r="F2985" s="147"/>
      <c r="G2985" s="147"/>
      <c r="H2985" s="135"/>
    </row>
    <row r="2999" spans="1:141" s="145" customFormat="1" ht="24" customHeight="1" x14ac:dyDescent="0.2">
      <c r="A2999" s="135"/>
      <c r="B2999" s="135"/>
      <c r="C2999" s="135"/>
      <c r="D2999" s="135"/>
      <c r="E2999" s="135"/>
      <c r="F2999" s="147"/>
      <c r="G2999" s="147"/>
      <c r="H2999" s="135"/>
      <c r="I2999" s="306"/>
      <c r="J2999" s="306"/>
      <c r="K2999" s="306"/>
      <c r="L2999" s="306"/>
      <c r="M2999" s="306"/>
      <c r="N2999" s="306"/>
      <c r="O2999" s="306"/>
      <c r="P2999" s="306"/>
      <c r="Q2999" s="306"/>
      <c r="R2999" s="306"/>
      <c r="S2999" s="306"/>
      <c r="T2999" s="306"/>
      <c r="U2999" s="307"/>
      <c r="V2999" s="307"/>
      <c r="W2999" s="307"/>
      <c r="X2999" s="307"/>
      <c r="Y2999" s="307"/>
      <c r="Z2999" s="307"/>
      <c r="AA2999" s="307"/>
      <c r="AB2999" s="307"/>
      <c r="AC2999" s="307"/>
      <c r="AD2999" s="307"/>
      <c r="AE2999" s="307"/>
      <c r="AF2999" s="307"/>
      <c r="AG2999" s="307"/>
      <c r="AH2999" s="307"/>
      <c r="AI2999" s="307"/>
      <c r="AJ2999" s="307"/>
      <c r="AK2999" s="307"/>
      <c r="AL2999" s="307"/>
      <c r="AM2999" s="307"/>
      <c r="AN2999" s="307"/>
      <c r="AO2999" s="307"/>
      <c r="AP2999" s="307"/>
      <c r="AQ2999" s="307"/>
      <c r="AR2999" s="307"/>
      <c r="AS2999" s="307"/>
      <c r="AT2999" s="307"/>
      <c r="AU2999" s="307"/>
      <c r="AV2999" s="307"/>
      <c r="AW2999" s="307"/>
      <c r="AX2999" s="307"/>
      <c r="AY2999" s="307"/>
      <c r="AZ2999" s="307"/>
      <c r="BA2999" s="307"/>
      <c r="BB2999" s="307"/>
      <c r="BC2999" s="307"/>
      <c r="BD2999" s="307"/>
      <c r="BE2999" s="307"/>
      <c r="BF2999" s="307"/>
      <c r="BG2999" s="307"/>
      <c r="BH2999" s="307"/>
      <c r="BI2999" s="307"/>
      <c r="BJ2999" s="307"/>
      <c r="BK2999" s="307"/>
      <c r="BL2999" s="307"/>
      <c r="BM2999" s="307"/>
      <c r="BN2999" s="307"/>
      <c r="BO2999" s="307"/>
      <c r="BP2999" s="307"/>
      <c r="BQ2999" s="307"/>
      <c r="BR2999" s="307"/>
      <c r="BS2999" s="307"/>
      <c r="BT2999" s="307"/>
      <c r="BU2999" s="307"/>
      <c r="BV2999" s="307"/>
      <c r="BW2999" s="307"/>
      <c r="BX2999" s="307"/>
      <c r="BY2999" s="307"/>
      <c r="BZ2999" s="307"/>
      <c r="CA2999" s="307"/>
      <c r="CB2999" s="307"/>
      <c r="CC2999" s="307"/>
      <c r="CD2999" s="307"/>
      <c r="CE2999" s="307"/>
      <c r="CF2999" s="307"/>
      <c r="CG2999" s="307"/>
      <c r="CH2999" s="307"/>
      <c r="CI2999" s="307"/>
      <c r="CJ2999" s="307"/>
      <c r="CK2999" s="307"/>
      <c r="CL2999" s="307"/>
      <c r="CM2999" s="307"/>
      <c r="CN2999" s="307"/>
      <c r="CO2999" s="307"/>
      <c r="CP2999" s="307"/>
      <c r="CQ2999" s="307"/>
      <c r="CR2999" s="307"/>
      <c r="CS2999" s="307"/>
      <c r="CT2999" s="307"/>
      <c r="CU2999" s="307"/>
      <c r="CV2999" s="307"/>
      <c r="CW2999" s="307"/>
      <c r="CX2999" s="307"/>
      <c r="CY2999" s="307"/>
      <c r="CZ2999" s="307"/>
      <c r="DA2999" s="307"/>
      <c r="DB2999" s="307"/>
      <c r="DC2999" s="307"/>
      <c r="DD2999" s="307"/>
      <c r="DE2999" s="307"/>
      <c r="DF2999" s="307"/>
      <c r="DG2999" s="307"/>
      <c r="DH2999" s="307"/>
      <c r="DI2999" s="307"/>
      <c r="DJ2999" s="307"/>
      <c r="DK2999" s="307"/>
      <c r="DL2999" s="307"/>
      <c r="DM2999" s="307"/>
      <c r="DN2999" s="307"/>
      <c r="DO2999" s="307"/>
      <c r="DP2999" s="307"/>
      <c r="DQ2999" s="307"/>
      <c r="DR2999" s="307"/>
      <c r="DS2999" s="307"/>
      <c r="DT2999" s="307"/>
      <c r="DU2999" s="307"/>
      <c r="DV2999" s="307"/>
      <c r="DW2999" s="307"/>
      <c r="DX2999" s="307"/>
      <c r="DY2999" s="307"/>
      <c r="DZ2999" s="307"/>
      <c r="EA2999" s="307"/>
      <c r="EB2999" s="307"/>
      <c r="EC2999" s="307"/>
      <c r="ED2999" s="307"/>
      <c r="EE2999" s="307"/>
      <c r="EF2999" s="307"/>
      <c r="EG2999" s="307"/>
      <c r="EH2999" s="307"/>
      <c r="EI2999" s="307"/>
      <c r="EJ2999" s="307"/>
      <c r="EK2999" s="307"/>
    </row>
    <row r="3001" spans="1:141" s="306" customFormat="1" ht="24" customHeight="1" x14ac:dyDescent="0.2">
      <c r="A3001" s="135"/>
      <c r="B3001" s="135"/>
      <c r="C3001" s="135"/>
      <c r="D3001" s="135"/>
      <c r="E3001" s="135"/>
      <c r="F3001" s="147"/>
      <c r="G3001" s="147"/>
      <c r="H3001" s="135"/>
    </row>
    <row r="3002" spans="1:141" s="306" customFormat="1" ht="24" customHeight="1" x14ac:dyDescent="0.2">
      <c r="A3002" s="135"/>
      <c r="B3002" s="135"/>
      <c r="C3002" s="135"/>
      <c r="D3002" s="135"/>
      <c r="E3002" s="135"/>
      <c r="F3002" s="147"/>
      <c r="G3002" s="147"/>
      <c r="H3002" s="135"/>
    </row>
    <row r="3003" spans="1:141" s="306" customFormat="1" ht="24" customHeight="1" x14ac:dyDescent="0.2">
      <c r="A3003" s="135"/>
      <c r="B3003" s="135"/>
      <c r="C3003" s="135"/>
      <c r="D3003" s="135"/>
      <c r="E3003" s="135"/>
      <c r="F3003" s="147"/>
      <c r="G3003" s="147"/>
      <c r="H3003" s="135"/>
    </row>
    <row r="3004" spans="1:141" s="306" customFormat="1" ht="24" customHeight="1" x14ac:dyDescent="0.2">
      <c r="A3004" s="135"/>
      <c r="B3004" s="135"/>
      <c r="C3004" s="135"/>
      <c r="D3004" s="135"/>
      <c r="E3004" s="135"/>
      <c r="F3004" s="147"/>
      <c r="G3004" s="147"/>
      <c r="H3004" s="135"/>
    </row>
    <row r="3005" spans="1:141" s="306" customFormat="1" ht="24" customHeight="1" x14ac:dyDescent="0.2">
      <c r="A3005" s="135"/>
      <c r="B3005" s="135"/>
      <c r="C3005" s="135"/>
      <c r="D3005" s="135"/>
      <c r="E3005" s="135"/>
      <c r="F3005" s="147"/>
      <c r="G3005" s="147"/>
      <c r="H3005" s="135"/>
    </row>
    <row r="3006" spans="1:141" s="306" customFormat="1" ht="24" customHeight="1" x14ac:dyDescent="0.2">
      <c r="A3006" s="135"/>
      <c r="B3006" s="135"/>
      <c r="C3006" s="135"/>
      <c r="D3006" s="135"/>
      <c r="E3006" s="135"/>
      <c r="F3006" s="147"/>
      <c r="G3006" s="147"/>
      <c r="H3006" s="135"/>
    </row>
    <row r="3007" spans="1:141" s="306" customFormat="1" ht="24" customHeight="1" x14ac:dyDescent="0.2">
      <c r="A3007" s="135"/>
      <c r="B3007" s="135"/>
      <c r="C3007" s="135"/>
      <c r="D3007" s="135"/>
      <c r="E3007" s="135"/>
      <c r="F3007" s="147"/>
      <c r="G3007" s="147"/>
      <c r="H3007" s="135"/>
    </row>
    <row r="3008" spans="1:141" s="306" customFormat="1" ht="24" customHeight="1" x14ac:dyDescent="0.2">
      <c r="A3008" s="135"/>
      <c r="B3008" s="135"/>
      <c r="C3008" s="135"/>
      <c r="D3008" s="135"/>
      <c r="E3008" s="135"/>
      <c r="F3008" s="147"/>
      <c r="G3008" s="147"/>
      <c r="H3008" s="135"/>
    </row>
    <row r="3009" spans="1:8" s="306" customFormat="1" ht="24" customHeight="1" x14ac:dyDescent="0.2">
      <c r="A3009" s="135"/>
      <c r="B3009" s="135"/>
      <c r="C3009" s="135"/>
      <c r="D3009" s="135"/>
      <c r="E3009" s="135"/>
      <c r="F3009" s="147"/>
      <c r="G3009" s="147"/>
      <c r="H3009" s="135"/>
    </row>
    <row r="3010" spans="1:8" s="306" customFormat="1" ht="24" customHeight="1" x14ac:dyDescent="0.2">
      <c r="A3010" s="135"/>
      <c r="B3010" s="135"/>
      <c r="C3010" s="135"/>
      <c r="D3010" s="135"/>
      <c r="E3010" s="135"/>
      <c r="F3010" s="147"/>
      <c r="G3010" s="147"/>
      <c r="H3010" s="135"/>
    </row>
    <row r="3011" spans="1:8" s="306" customFormat="1" ht="24" customHeight="1" x14ac:dyDescent="0.2">
      <c r="A3011" s="135"/>
      <c r="B3011" s="135"/>
      <c r="C3011" s="135"/>
      <c r="D3011" s="135"/>
      <c r="E3011" s="135"/>
      <c r="F3011" s="147"/>
      <c r="G3011" s="147"/>
      <c r="H3011" s="135"/>
    </row>
    <row r="3012" spans="1:8" s="306" customFormat="1" ht="24" customHeight="1" x14ac:dyDescent="0.2">
      <c r="A3012" s="135"/>
      <c r="B3012" s="135"/>
      <c r="C3012" s="135"/>
      <c r="D3012" s="135"/>
      <c r="E3012" s="135"/>
      <c r="F3012" s="147"/>
      <c r="G3012" s="147"/>
      <c r="H3012" s="135"/>
    </row>
    <row r="3013" spans="1:8" s="306" customFormat="1" ht="24" customHeight="1" x14ac:dyDescent="0.2">
      <c r="A3013" s="135"/>
      <c r="B3013" s="135"/>
      <c r="C3013" s="135"/>
      <c r="D3013" s="135"/>
      <c r="E3013" s="135"/>
      <c r="F3013" s="147"/>
      <c r="G3013" s="147"/>
      <c r="H3013" s="135"/>
    </row>
    <row r="3014" spans="1:8" s="306" customFormat="1" ht="24" customHeight="1" x14ac:dyDescent="0.2">
      <c r="A3014" s="135"/>
      <c r="B3014" s="135"/>
      <c r="C3014" s="135"/>
      <c r="D3014" s="135"/>
      <c r="E3014" s="135"/>
      <c r="F3014" s="147"/>
      <c r="G3014" s="147"/>
      <c r="H3014" s="135"/>
    </row>
    <row r="3017" spans="1:8" s="306" customFormat="1" ht="24" customHeight="1" x14ac:dyDescent="0.2">
      <c r="A3017" s="135"/>
      <c r="B3017" s="135"/>
      <c r="C3017" s="135"/>
      <c r="D3017" s="135"/>
      <c r="E3017" s="135"/>
      <c r="F3017" s="147"/>
      <c r="G3017" s="147"/>
      <c r="H3017" s="135"/>
    </row>
    <row r="3018" spans="1:8" s="306" customFormat="1" ht="24" customHeight="1" x14ac:dyDescent="0.2">
      <c r="A3018" s="135"/>
      <c r="B3018" s="135"/>
      <c r="C3018" s="135"/>
      <c r="D3018" s="135"/>
      <c r="E3018" s="135"/>
      <c r="F3018" s="147"/>
      <c r="G3018" s="147"/>
      <c r="H3018" s="135"/>
    </row>
    <row r="3019" spans="1:8" s="306" customFormat="1" ht="24" customHeight="1" x14ac:dyDescent="0.2">
      <c r="A3019" s="135"/>
      <c r="B3019" s="135"/>
      <c r="C3019" s="135"/>
      <c r="D3019" s="135"/>
      <c r="E3019" s="135"/>
      <c r="F3019" s="147"/>
      <c r="G3019" s="147"/>
      <c r="H3019" s="135"/>
    </row>
    <row r="3020" spans="1:8" s="306" customFormat="1" ht="24" customHeight="1" x14ac:dyDescent="0.2">
      <c r="A3020" s="135"/>
      <c r="B3020" s="135"/>
      <c r="C3020" s="135"/>
      <c r="D3020" s="135"/>
      <c r="E3020" s="135"/>
      <c r="F3020" s="147"/>
      <c r="G3020" s="147"/>
      <c r="H3020" s="135"/>
    </row>
    <row r="3021" spans="1:8" s="306" customFormat="1" ht="24" customHeight="1" x14ac:dyDescent="0.2">
      <c r="A3021" s="135"/>
      <c r="B3021" s="135"/>
      <c r="C3021" s="135"/>
      <c r="D3021" s="135"/>
      <c r="E3021" s="135"/>
      <c r="F3021" s="147"/>
      <c r="G3021" s="147"/>
      <c r="H3021" s="135"/>
    </row>
    <row r="3022" spans="1:8" s="306" customFormat="1" ht="24" customHeight="1" x14ac:dyDescent="0.2">
      <c r="A3022" s="135"/>
      <c r="B3022" s="135"/>
      <c r="C3022" s="135"/>
      <c r="D3022" s="135"/>
      <c r="E3022" s="135"/>
      <c r="F3022" s="147"/>
      <c r="G3022" s="147"/>
      <c r="H3022" s="135"/>
    </row>
    <row r="3023" spans="1:8" s="306" customFormat="1" ht="24" customHeight="1" x14ac:dyDescent="0.2">
      <c r="A3023" s="135"/>
      <c r="B3023" s="135"/>
      <c r="C3023" s="135"/>
      <c r="D3023" s="135"/>
      <c r="E3023" s="135"/>
      <c r="F3023" s="147"/>
      <c r="G3023" s="147"/>
      <c r="H3023" s="135"/>
    </row>
    <row r="3024" spans="1:8" s="306" customFormat="1" ht="24" customHeight="1" x14ac:dyDescent="0.2">
      <c r="A3024" s="135"/>
      <c r="B3024" s="135"/>
      <c r="C3024" s="135"/>
      <c r="D3024" s="135"/>
      <c r="E3024" s="135"/>
      <c r="F3024" s="147"/>
      <c r="G3024" s="147"/>
      <c r="H3024" s="135"/>
    </row>
    <row r="3027" spans="1:8" s="306" customFormat="1" ht="24" customHeight="1" x14ac:dyDescent="0.2">
      <c r="A3027" s="135"/>
      <c r="B3027" s="135"/>
      <c r="C3027" s="135"/>
      <c r="D3027" s="135"/>
      <c r="E3027" s="135"/>
      <c r="F3027" s="147"/>
      <c r="G3027" s="147"/>
      <c r="H3027" s="135"/>
    </row>
    <row r="3028" spans="1:8" s="306" customFormat="1" ht="24" customHeight="1" x14ac:dyDescent="0.2">
      <c r="A3028" s="135"/>
      <c r="B3028" s="135"/>
      <c r="C3028" s="135"/>
      <c r="D3028" s="135"/>
      <c r="E3028" s="135"/>
      <c r="F3028" s="147"/>
      <c r="G3028" s="147"/>
      <c r="H3028" s="135"/>
    </row>
    <row r="3029" spans="1:8" s="306" customFormat="1" ht="24" customHeight="1" x14ac:dyDescent="0.2">
      <c r="A3029" s="135"/>
      <c r="B3029" s="135"/>
      <c r="C3029" s="135"/>
      <c r="D3029" s="135"/>
      <c r="E3029" s="135"/>
      <c r="F3029" s="147"/>
      <c r="G3029" s="147"/>
      <c r="H3029" s="135"/>
    </row>
    <row r="3030" spans="1:8" s="306" customFormat="1" ht="24" customHeight="1" x14ac:dyDescent="0.2">
      <c r="A3030" s="135"/>
      <c r="B3030" s="135"/>
      <c r="C3030" s="135"/>
      <c r="D3030" s="135"/>
      <c r="E3030" s="135"/>
      <c r="F3030" s="147"/>
      <c r="G3030" s="147"/>
      <c r="H3030" s="135"/>
    </row>
    <row r="3031" spans="1:8" s="306" customFormat="1" ht="24" customHeight="1" x14ac:dyDescent="0.2">
      <c r="A3031" s="135"/>
      <c r="B3031" s="135"/>
      <c r="C3031" s="135"/>
      <c r="D3031" s="135"/>
      <c r="E3031" s="135"/>
      <c r="F3031" s="147"/>
      <c r="G3031" s="147"/>
      <c r="H3031" s="135"/>
    </row>
    <row r="3032" spans="1:8" s="306" customFormat="1" ht="24" customHeight="1" x14ac:dyDescent="0.2">
      <c r="A3032" s="135"/>
      <c r="B3032" s="135"/>
      <c r="C3032" s="135"/>
      <c r="D3032" s="135"/>
      <c r="E3032" s="135"/>
      <c r="F3032" s="147"/>
      <c r="G3032" s="147"/>
      <c r="H3032" s="135"/>
    </row>
    <row r="3033" spans="1:8" s="306" customFormat="1" ht="24" customHeight="1" x14ac:dyDescent="0.2">
      <c r="A3033" s="135"/>
      <c r="B3033" s="135"/>
      <c r="C3033" s="135"/>
      <c r="D3033" s="135"/>
      <c r="E3033" s="135"/>
      <c r="F3033" s="147"/>
      <c r="G3033" s="147"/>
      <c r="H3033" s="135"/>
    </row>
    <row r="3034" spans="1:8" s="306" customFormat="1" ht="24" customHeight="1" x14ac:dyDescent="0.2">
      <c r="A3034" s="135"/>
      <c r="B3034" s="135"/>
      <c r="C3034" s="135"/>
      <c r="D3034" s="135"/>
      <c r="E3034" s="135"/>
      <c r="F3034" s="147"/>
      <c r="G3034" s="147"/>
      <c r="H3034" s="135"/>
    </row>
    <row r="3035" spans="1:8" s="306" customFormat="1" ht="24" customHeight="1" x14ac:dyDescent="0.2">
      <c r="A3035" s="135"/>
      <c r="B3035" s="135"/>
      <c r="C3035" s="135"/>
      <c r="D3035" s="135"/>
      <c r="E3035" s="135"/>
      <c r="F3035" s="147"/>
      <c r="G3035" s="147"/>
      <c r="H3035" s="135"/>
    </row>
    <row r="3049" spans="1:141" s="145" customFormat="1" ht="24" customHeight="1" x14ac:dyDescent="0.2">
      <c r="A3049" s="135"/>
      <c r="B3049" s="135"/>
      <c r="C3049" s="135"/>
      <c r="D3049" s="135"/>
      <c r="E3049" s="135"/>
      <c r="F3049" s="147"/>
      <c r="G3049" s="147"/>
      <c r="H3049" s="135"/>
      <c r="I3049" s="306"/>
      <c r="J3049" s="306"/>
      <c r="K3049" s="306"/>
      <c r="L3049" s="306"/>
      <c r="M3049" s="306"/>
      <c r="N3049" s="306"/>
      <c r="O3049" s="306"/>
      <c r="P3049" s="306"/>
      <c r="Q3049" s="306"/>
      <c r="R3049" s="306"/>
      <c r="S3049" s="306"/>
      <c r="T3049" s="306"/>
      <c r="U3049" s="307"/>
      <c r="V3049" s="307"/>
      <c r="W3049" s="307"/>
      <c r="X3049" s="307"/>
      <c r="Y3049" s="307"/>
      <c r="Z3049" s="307"/>
      <c r="AA3049" s="307"/>
      <c r="AB3049" s="307"/>
      <c r="AC3049" s="307"/>
      <c r="AD3049" s="307"/>
      <c r="AE3049" s="307"/>
      <c r="AF3049" s="307"/>
      <c r="AG3049" s="307"/>
      <c r="AH3049" s="307"/>
      <c r="AI3049" s="307"/>
      <c r="AJ3049" s="307"/>
      <c r="AK3049" s="307"/>
      <c r="AL3049" s="307"/>
      <c r="AM3049" s="307"/>
      <c r="AN3049" s="307"/>
      <c r="AO3049" s="307"/>
      <c r="AP3049" s="307"/>
      <c r="AQ3049" s="307"/>
      <c r="AR3049" s="307"/>
      <c r="AS3049" s="307"/>
      <c r="AT3049" s="307"/>
      <c r="AU3049" s="307"/>
      <c r="AV3049" s="307"/>
      <c r="AW3049" s="307"/>
      <c r="AX3049" s="307"/>
      <c r="AY3049" s="307"/>
      <c r="AZ3049" s="307"/>
      <c r="BA3049" s="307"/>
      <c r="BB3049" s="307"/>
      <c r="BC3049" s="307"/>
      <c r="BD3049" s="307"/>
      <c r="BE3049" s="307"/>
      <c r="BF3049" s="307"/>
      <c r="BG3049" s="307"/>
      <c r="BH3049" s="307"/>
      <c r="BI3049" s="307"/>
      <c r="BJ3049" s="307"/>
      <c r="BK3049" s="307"/>
      <c r="BL3049" s="307"/>
      <c r="BM3049" s="307"/>
      <c r="BN3049" s="307"/>
      <c r="BO3049" s="307"/>
      <c r="BP3049" s="307"/>
      <c r="BQ3049" s="307"/>
      <c r="BR3049" s="307"/>
      <c r="BS3049" s="307"/>
      <c r="BT3049" s="307"/>
      <c r="BU3049" s="307"/>
      <c r="BV3049" s="307"/>
      <c r="BW3049" s="307"/>
      <c r="BX3049" s="307"/>
      <c r="BY3049" s="307"/>
      <c r="BZ3049" s="307"/>
      <c r="CA3049" s="307"/>
      <c r="CB3049" s="307"/>
      <c r="CC3049" s="307"/>
      <c r="CD3049" s="307"/>
      <c r="CE3049" s="307"/>
      <c r="CF3049" s="307"/>
      <c r="CG3049" s="307"/>
      <c r="CH3049" s="307"/>
      <c r="CI3049" s="307"/>
      <c r="CJ3049" s="307"/>
      <c r="CK3049" s="307"/>
      <c r="CL3049" s="307"/>
      <c r="CM3049" s="307"/>
      <c r="CN3049" s="307"/>
      <c r="CO3049" s="307"/>
      <c r="CP3049" s="307"/>
      <c r="CQ3049" s="307"/>
      <c r="CR3049" s="307"/>
      <c r="CS3049" s="307"/>
      <c r="CT3049" s="307"/>
      <c r="CU3049" s="307"/>
      <c r="CV3049" s="307"/>
      <c r="CW3049" s="307"/>
      <c r="CX3049" s="307"/>
      <c r="CY3049" s="307"/>
      <c r="CZ3049" s="307"/>
      <c r="DA3049" s="307"/>
      <c r="DB3049" s="307"/>
      <c r="DC3049" s="307"/>
      <c r="DD3049" s="307"/>
      <c r="DE3049" s="307"/>
      <c r="DF3049" s="307"/>
      <c r="DG3049" s="307"/>
      <c r="DH3049" s="307"/>
      <c r="DI3049" s="307"/>
      <c r="DJ3049" s="307"/>
      <c r="DK3049" s="307"/>
      <c r="DL3049" s="307"/>
      <c r="DM3049" s="307"/>
      <c r="DN3049" s="307"/>
      <c r="DO3049" s="307"/>
      <c r="DP3049" s="307"/>
      <c r="DQ3049" s="307"/>
      <c r="DR3049" s="307"/>
      <c r="DS3049" s="307"/>
      <c r="DT3049" s="307"/>
      <c r="DU3049" s="307"/>
      <c r="DV3049" s="307"/>
      <c r="DW3049" s="307"/>
      <c r="DX3049" s="307"/>
      <c r="DY3049" s="307"/>
      <c r="DZ3049" s="307"/>
      <c r="EA3049" s="307"/>
      <c r="EB3049" s="307"/>
      <c r="EC3049" s="307"/>
      <c r="ED3049" s="307"/>
      <c r="EE3049" s="307"/>
      <c r="EF3049" s="307"/>
      <c r="EG3049" s="307"/>
      <c r="EH3049" s="307"/>
      <c r="EI3049" s="307"/>
      <c r="EJ3049" s="307"/>
      <c r="EK3049" s="307"/>
    </row>
    <row r="3051" spans="1:141" s="306" customFormat="1" ht="24" customHeight="1" x14ac:dyDescent="0.2">
      <c r="A3051" s="135"/>
      <c r="B3051" s="135"/>
      <c r="C3051" s="135"/>
      <c r="D3051" s="135"/>
      <c r="E3051" s="135"/>
      <c r="F3051" s="147"/>
      <c r="G3051" s="147"/>
      <c r="H3051" s="135"/>
    </row>
    <row r="3052" spans="1:141" s="306" customFormat="1" ht="24" customHeight="1" x14ac:dyDescent="0.2">
      <c r="A3052" s="135"/>
      <c r="B3052" s="135"/>
      <c r="C3052" s="135"/>
      <c r="D3052" s="135"/>
      <c r="E3052" s="135"/>
      <c r="F3052" s="147"/>
      <c r="G3052" s="147"/>
      <c r="H3052" s="135"/>
    </row>
    <row r="3053" spans="1:141" s="306" customFormat="1" ht="24" customHeight="1" x14ac:dyDescent="0.2">
      <c r="A3053" s="135"/>
      <c r="B3053" s="135"/>
      <c r="C3053" s="135"/>
      <c r="D3053" s="135"/>
      <c r="E3053" s="135"/>
      <c r="F3053" s="147"/>
      <c r="G3053" s="147"/>
      <c r="H3053" s="135"/>
    </row>
    <row r="3054" spans="1:141" s="306" customFormat="1" ht="24" customHeight="1" x14ac:dyDescent="0.2">
      <c r="A3054" s="135"/>
      <c r="B3054" s="135"/>
      <c r="C3054" s="135"/>
      <c r="D3054" s="135"/>
      <c r="E3054" s="135"/>
      <c r="F3054" s="147"/>
      <c r="G3054" s="147"/>
      <c r="H3054" s="135"/>
    </row>
    <row r="3055" spans="1:141" s="306" customFormat="1" ht="24" customHeight="1" x14ac:dyDescent="0.2">
      <c r="A3055" s="135"/>
      <c r="B3055" s="135"/>
      <c r="C3055" s="135"/>
      <c r="D3055" s="135"/>
      <c r="E3055" s="135"/>
      <c r="F3055" s="147"/>
      <c r="G3055" s="147"/>
      <c r="H3055" s="135"/>
    </row>
    <row r="3056" spans="1:141" s="306" customFormat="1" ht="24" customHeight="1" x14ac:dyDescent="0.2">
      <c r="A3056" s="135"/>
      <c r="B3056" s="135"/>
      <c r="C3056" s="135"/>
      <c r="D3056" s="135"/>
      <c r="E3056" s="135"/>
      <c r="F3056" s="147"/>
      <c r="G3056" s="147"/>
      <c r="H3056" s="135"/>
    </row>
    <row r="3057" spans="1:8" s="306" customFormat="1" ht="24" customHeight="1" x14ac:dyDescent="0.2">
      <c r="A3057" s="135"/>
      <c r="B3057" s="135"/>
      <c r="C3057" s="135"/>
      <c r="D3057" s="135"/>
      <c r="E3057" s="135"/>
      <c r="F3057" s="147"/>
      <c r="G3057" s="147"/>
      <c r="H3057" s="135"/>
    </row>
    <row r="3058" spans="1:8" s="306" customFormat="1" ht="24" customHeight="1" x14ac:dyDescent="0.2">
      <c r="A3058" s="135"/>
      <c r="B3058" s="135"/>
      <c r="C3058" s="135"/>
      <c r="D3058" s="135"/>
      <c r="E3058" s="135"/>
      <c r="F3058" s="147"/>
      <c r="G3058" s="147"/>
      <c r="H3058" s="135"/>
    </row>
    <row r="3059" spans="1:8" s="306" customFormat="1" ht="24" customHeight="1" x14ac:dyDescent="0.2">
      <c r="A3059" s="135"/>
      <c r="B3059" s="135"/>
      <c r="C3059" s="135"/>
      <c r="D3059" s="135"/>
      <c r="E3059" s="135"/>
      <c r="F3059" s="147"/>
      <c r="G3059" s="147"/>
      <c r="H3059" s="135"/>
    </row>
    <row r="3060" spans="1:8" s="306" customFormat="1" ht="24" customHeight="1" x14ac:dyDescent="0.2">
      <c r="A3060" s="135"/>
      <c r="B3060" s="135"/>
      <c r="C3060" s="135"/>
      <c r="D3060" s="135"/>
      <c r="E3060" s="135"/>
      <c r="F3060" s="147"/>
      <c r="G3060" s="147"/>
      <c r="H3060" s="135"/>
    </row>
    <row r="3061" spans="1:8" s="306" customFormat="1" ht="24" customHeight="1" x14ac:dyDescent="0.2">
      <c r="A3061" s="135"/>
      <c r="B3061" s="135"/>
      <c r="C3061" s="135"/>
      <c r="D3061" s="135"/>
      <c r="E3061" s="135"/>
      <c r="F3061" s="147"/>
      <c r="G3061" s="147"/>
      <c r="H3061" s="135"/>
    </row>
    <row r="3062" spans="1:8" s="306" customFormat="1" ht="24" customHeight="1" x14ac:dyDescent="0.2">
      <c r="A3062" s="135"/>
      <c r="B3062" s="135"/>
      <c r="C3062" s="135"/>
      <c r="D3062" s="135"/>
      <c r="E3062" s="135"/>
      <c r="F3062" s="147"/>
      <c r="G3062" s="147"/>
      <c r="H3062" s="135"/>
    </row>
    <row r="3063" spans="1:8" s="306" customFormat="1" ht="24" customHeight="1" x14ac:dyDescent="0.2">
      <c r="A3063" s="135"/>
      <c r="B3063" s="135"/>
      <c r="C3063" s="135"/>
      <c r="D3063" s="135"/>
      <c r="E3063" s="135"/>
      <c r="F3063" s="147"/>
      <c r="G3063" s="147"/>
      <c r="H3063" s="135"/>
    </row>
    <row r="3064" spans="1:8" s="306" customFormat="1" ht="24" customHeight="1" x14ac:dyDescent="0.2">
      <c r="A3064" s="135"/>
      <c r="B3064" s="135"/>
      <c r="C3064" s="135"/>
      <c r="D3064" s="135"/>
      <c r="E3064" s="135"/>
      <c r="F3064" s="147"/>
      <c r="G3064" s="147"/>
      <c r="H3064" s="135"/>
    </row>
    <row r="3067" spans="1:8" s="306" customFormat="1" ht="24" customHeight="1" x14ac:dyDescent="0.2">
      <c r="A3067" s="135"/>
      <c r="B3067" s="135"/>
      <c r="C3067" s="135"/>
      <c r="D3067" s="135"/>
      <c r="E3067" s="135"/>
      <c r="F3067" s="147"/>
      <c r="G3067" s="147"/>
      <c r="H3067" s="135"/>
    </row>
    <row r="3068" spans="1:8" s="306" customFormat="1" ht="24" customHeight="1" x14ac:dyDescent="0.2">
      <c r="A3068" s="135"/>
      <c r="B3068" s="135"/>
      <c r="C3068" s="135"/>
      <c r="D3068" s="135"/>
      <c r="E3068" s="135"/>
      <c r="F3068" s="147"/>
      <c r="G3068" s="147"/>
      <c r="H3068" s="135"/>
    </row>
    <row r="3069" spans="1:8" s="306" customFormat="1" ht="24" customHeight="1" x14ac:dyDescent="0.2">
      <c r="A3069" s="135"/>
      <c r="B3069" s="135"/>
      <c r="C3069" s="135"/>
      <c r="D3069" s="135"/>
      <c r="E3069" s="135"/>
      <c r="F3069" s="147"/>
      <c r="G3069" s="147"/>
      <c r="H3069" s="135"/>
    </row>
    <row r="3070" spans="1:8" s="306" customFormat="1" ht="24" customHeight="1" x14ac:dyDescent="0.2">
      <c r="A3070" s="135"/>
      <c r="B3070" s="135"/>
      <c r="C3070" s="135"/>
      <c r="D3070" s="135"/>
      <c r="E3070" s="135"/>
      <c r="F3070" s="147"/>
      <c r="G3070" s="147"/>
      <c r="H3070" s="135"/>
    </row>
    <row r="3071" spans="1:8" s="306" customFormat="1" ht="24" customHeight="1" x14ac:dyDescent="0.2">
      <c r="A3071" s="135"/>
      <c r="B3071" s="135"/>
      <c r="C3071" s="135"/>
      <c r="D3071" s="135"/>
      <c r="E3071" s="135"/>
      <c r="F3071" s="147"/>
      <c r="G3071" s="147"/>
      <c r="H3071" s="135"/>
    </row>
    <row r="3072" spans="1:8" s="306" customFormat="1" ht="24" customHeight="1" x14ac:dyDescent="0.2">
      <c r="A3072" s="135"/>
      <c r="B3072" s="135"/>
      <c r="C3072" s="135"/>
      <c r="D3072" s="135"/>
      <c r="E3072" s="135"/>
      <c r="F3072" s="147"/>
      <c r="G3072" s="147"/>
      <c r="H3072" s="135"/>
    </row>
    <row r="3073" spans="1:8" s="306" customFormat="1" ht="24" customHeight="1" x14ac:dyDescent="0.2">
      <c r="A3073" s="135"/>
      <c r="B3073" s="135"/>
      <c r="C3073" s="135"/>
      <c r="D3073" s="135"/>
      <c r="E3073" s="135"/>
      <c r="F3073" s="147"/>
      <c r="G3073" s="147"/>
      <c r="H3073" s="135"/>
    </row>
    <row r="3074" spans="1:8" s="306" customFormat="1" ht="24" customHeight="1" x14ac:dyDescent="0.2">
      <c r="A3074" s="135"/>
      <c r="B3074" s="135"/>
      <c r="C3074" s="135"/>
      <c r="D3074" s="135"/>
      <c r="E3074" s="135"/>
      <c r="F3074" s="147"/>
      <c r="G3074" s="147"/>
      <c r="H3074" s="135"/>
    </row>
    <row r="3077" spans="1:8" s="306" customFormat="1" ht="24" customHeight="1" x14ac:dyDescent="0.2">
      <c r="A3077" s="135"/>
      <c r="B3077" s="135"/>
      <c r="C3077" s="135"/>
      <c r="D3077" s="135"/>
      <c r="E3077" s="135"/>
      <c r="F3077" s="147"/>
      <c r="G3077" s="147"/>
      <c r="H3077" s="135"/>
    </row>
    <row r="3078" spans="1:8" s="306" customFormat="1" ht="24" customHeight="1" x14ac:dyDescent="0.2">
      <c r="A3078" s="135"/>
      <c r="B3078" s="135"/>
      <c r="C3078" s="135"/>
      <c r="D3078" s="135"/>
      <c r="E3078" s="135"/>
      <c r="F3078" s="147"/>
      <c r="G3078" s="147"/>
      <c r="H3078" s="135"/>
    </row>
    <row r="3079" spans="1:8" s="306" customFormat="1" ht="24" customHeight="1" x14ac:dyDescent="0.2">
      <c r="A3079" s="135"/>
      <c r="B3079" s="135"/>
      <c r="C3079" s="135"/>
      <c r="D3079" s="135"/>
      <c r="E3079" s="135"/>
      <c r="F3079" s="147"/>
      <c r="G3079" s="147"/>
      <c r="H3079" s="135"/>
    </row>
    <row r="3080" spans="1:8" s="306" customFormat="1" ht="24" customHeight="1" x14ac:dyDescent="0.2">
      <c r="A3080" s="135"/>
      <c r="B3080" s="135"/>
      <c r="C3080" s="135"/>
      <c r="D3080" s="135"/>
      <c r="E3080" s="135"/>
      <c r="F3080" s="147"/>
      <c r="G3080" s="147"/>
      <c r="H3080" s="135"/>
    </row>
    <row r="3081" spans="1:8" s="306" customFormat="1" ht="24" customHeight="1" x14ac:dyDescent="0.2">
      <c r="A3081" s="135"/>
      <c r="B3081" s="135"/>
      <c r="C3081" s="135"/>
      <c r="D3081" s="135"/>
      <c r="E3081" s="135"/>
      <c r="F3081" s="147"/>
      <c r="G3081" s="147"/>
      <c r="H3081" s="135"/>
    </row>
    <row r="3082" spans="1:8" s="306" customFormat="1" ht="24" customHeight="1" x14ac:dyDescent="0.2">
      <c r="A3082" s="135"/>
      <c r="B3082" s="135"/>
      <c r="C3082" s="135"/>
      <c r="D3082" s="135"/>
      <c r="E3082" s="135"/>
      <c r="F3082" s="147"/>
      <c r="G3082" s="147"/>
      <c r="H3082" s="135"/>
    </row>
    <row r="3083" spans="1:8" s="306" customFormat="1" ht="24" customHeight="1" x14ac:dyDescent="0.2">
      <c r="A3083" s="135"/>
      <c r="B3083" s="135"/>
      <c r="C3083" s="135"/>
      <c r="D3083" s="135"/>
      <c r="E3083" s="135"/>
      <c r="F3083" s="147"/>
      <c r="G3083" s="147"/>
      <c r="H3083" s="135"/>
    </row>
    <row r="3084" spans="1:8" s="306" customFormat="1" ht="24" customHeight="1" x14ac:dyDescent="0.2">
      <c r="A3084" s="135"/>
      <c r="B3084" s="135"/>
      <c r="C3084" s="135"/>
      <c r="D3084" s="135"/>
      <c r="E3084" s="135"/>
      <c r="F3084" s="147"/>
      <c r="G3084" s="147"/>
      <c r="H3084" s="135"/>
    </row>
    <row r="3085" spans="1:8" s="306" customFormat="1" ht="24" customHeight="1" x14ac:dyDescent="0.2">
      <c r="A3085" s="135"/>
      <c r="B3085" s="135"/>
      <c r="C3085" s="135"/>
      <c r="D3085" s="135"/>
      <c r="E3085" s="135"/>
      <c r="F3085" s="147"/>
      <c r="G3085" s="147"/>
      <c r="H3085" s="135"/>
    </row>
    <row r="3099" spans="1:141" s="145" customFormat="1" ht="24" customHeight="1" x14ac:dyDescent="0.2">
      <c r="A3099" s="135"/>
      <c r="B3099" s="135"/>
      <c r="C3099" s="135"/>
      <c r="D3099" s="135"/>
      <c r="E3099" s="135"/>
      <c r="F3099" s="147"/>
      <c r="G3099" s="147"/>
      <c r="H3099" s="135"/>
      <c r="I3099" s="306"/>
      <c r="J3099" s="306"/>
      <c r="K3099" s="306"/>
      <c r="L3099" s="306"/>
      <c r="M3099" s="306"/>
      <c r="N3099" s="306"/>
      <c r="O3099" s="306"/>
      <c r="P3099" s="306"/>
      <c r="Q3099" s="306"/>
      <c r="R3099" s="306"/>
      <c r="S3099" s="306"/>
      <c r="T3099" s="306"/>
      <c r="U3099" s="307"/>
      <c r="V3099" s="307"/>
      <c r="W3099" s="307"/>
      <c r="X3099" s="307"/>
      <c r="Y3099" s="307"/>
      <c r="Z3099" s="307"/>
      <c r="AA3099" s="307"/>
      <c r="AB3099" s="307"/>
      <c r="AC3099" s="307"/>
      <c r="AD3099" s="307"/>
      <c r="AE3099" s="307"/>
      <c r="AF3099" s="307"/>
      <c r="AG3099" s="307"/>
      <c r="AH3099" s="307"/>
      <c r="AI3099" s="307"/>
      <c r="AJ3099" s="307"/>
      <c r="AK3099" s="307"/>
      <c r="AL3099" s="307"/>
      <c r="AM3099" s="307"/>
      <c r="AN3099" s="307"/>
      <c r="AO3099" s="307"/>
      <c r="AP3099" s="307"/>
      <c r="AQ3099" s="307"/>
      <c r="AR3099" s="307"/>
      <c r="AS3099" s="307"/>
      <c r="AT3099" s="307"/>
      <c r="AU3099" s="307"/>
      <c r="AV3099" s="307"/>
      <c r="AW3099" s="307"/>
      <c r="AX3099" s="307"/>
      <c r="AY3099" s="307"/>
      <c r="AZ3099" s="307"/>
      <c r="BA3099" s="307"/>
      <c r="BB3099" s="307"/>
      <c r="BC3099" s="307"/>
      <c r="BD3099" s="307"/>
      <c r="BE3099" s="307"/>
      <c r="BF3099" s="307"/>
      <c r="BG3099" s="307"/>
      <c r="BH3099" s="307"/>
      <c r="BI3099" s="307"/>
      <c r="BJ3099" s="307"/>
      <c r="BK3099" s="307"/>
      <c r="BL3099" s="307"/>
      <c r="BM3099" s="307"/>
      <c r="BN3099" s="307"/>
      <c r="BO3099" s="307"/>
      <c r="BP3099" s="307"/>
      <c r="BQ3099" s="307"/>
      <c r="BR3099" s="307"/>
      <c r="BS3099" s="307"/>
      <c r="BT3099" s="307"/>
      <c r="BU3099" s="307"/>
      <c r="BV3099" s="307"/>
      <c r="BW3099" s="307"/>
      <c r="BX3099" s="307"/>
      <c r="BY3099" s="307"/>
      <c r="BZ3099" s="307"/>
      <c r="CA3099" s="307"/>
      <c r="CB3099" s="307"/>
      <c r="CC3099" s="307"/>
      <c r="CD3099" s="307"/>
      <c r="CE3099" s="307"/>
      <c r="CF3099" s="307"/>
      <c r="CG3099" s="307"/>
      <c r="CH3099" s="307"/>
      <c r="CI3099" s="307"/>
      <c r="CJ3099" s="307"/>
      <c r="CK3099" s="307"/>
      <c r="CL3099" s="307"/>
      <c r="CM3099" s="307"/>
      <c r="CN3099" s="307"/>
      <c r="CO3099" s="307"/>
      <c r="CP3099" s="307"/>
      <c r="CQ3099" s="307"/>
      <c r="CR3099" s="307"/>
      <c r="CS3099" s="307"/>
      <c r="CT3099" s="307"/>
      <c r="CU3099" s="307"/>
      <c r="CV3099" s="307"/>
      <c r="CW3099" s="307"/>
      <c r="CX3099" s="307"/>
      <c r="CY3099" s="307"/>
      <c r="CZ3099" s="307"/>
      <c r="DA3099" s="307"/>
      <c r="DB3099" s="307"/>
      <c r="DC3099" s="307"/>
      <c r="DD3099" s="307"/>
      <c r="DE3099" s="307"/>
      <c r="DF3099" s="307"/>
      <c r="DG3099" s="307"/>
      <c r="DH3099" s="307"/>
      <c r="DI3099" s="307"/>
      <c r="DJ3099" s="307"/>
      <c r="DK3099" s="307"/>
      <c r="DL3099" s="307"/>
      <c r="DM3099" s="307"/>
      <c r="DN3099" s="307"/>
      <c r="DO3099" s="307"/>
      <c r="DP3099" s="307"/>
      <c r="DQ3099" s="307"/>
      <c r="DR3099" s="307"/>
      <c r="DS3099" s="307"/>
      <c r="DT3099" s="307"/>
      <c r="DU3099" s="307"/>
      <c r="DV3099" s="307"/>
      <c r="DW3099" s="307"/>
      <c r="DX3099" s="307"/>
      <c r="DY3099" s="307"/>
      <c r="DZ3099" s="307"/>
      <c r="EA3099" s="307"/>
      <c r="EB3099" s="307"/>
      <c r="EC3099" s="307"/>
      <c r="ED3099" s="307"/>
      <c r="EE3099" s="307"/>
      <c r="EF3099" s="307"/>
      <c r="EG3099" s="307"/>
      <c r="EH3099" s="307"/>
      <c r="EI3099" s="307"/>
      <c r="EJ3099" s="307"/>
      <c r="EK3099" s="307"/>
    </row>
    <row r="3101" spans="1:141" s="306" customFormat="1" ht="24" customHeight="1" x14ac:dyDescent="0.2">
      <c r="A3101" s="135"/>
      <c r="B3101" s="135"/>
      <c r="C3101" s="135"/>
      <c r="D3101" s="135"/>
      <c r="E3101" s="135"/>
      <c r="F3101" s="147"/>
      <c r="G3101" s="147"/>
      <c r="H3101" s="135"/>
    </row>
    <row r="3102" spans="1:141" s="306" customFormat="1" ht="24" customHeight="1" x14ac:dyDescent="0.2">
      <c r="A3102" s="135"/>
      <c r="B3102" s="135"/>
      <c r="C3102" s="135"/>
      <c r="D3102" s="135"/>
      <c r="E3102" s="135"/>
      <c r="F3102" s="147"/>
      <c r="G3102" s="147"/>
      <c r="H3102" s="135"/>
    </row>
    <row r="3103" spans="1:141" s="306" customFormat="1" ht="24" customHeight="1" x14ac:dyDescent="0.2">
      <c r="A3103" s="135"/>
      <c r="B3103" s="135"/>
      <c r="C3103" s="135"/>
      <c r="D3103" s="135"/>
      <c r="E3103" s="135"/>
      <c r="F3103" s="147"/>
      <c r="G3103" s="147"/>
      <c r="H3103" s="135"/>
    </row>
    <row r="3104" spans="1:141" s="306" customFormat="1" ht="24" customHeight="1" x14ac:dyDescent="0.2">
      <c r="A3104" s="135"/>
      <c r="B3104" s="135"/>
      <c r="C3104" s="135"/>
      <c r="D3104" s="135"/>
      <c r="E3104" s="135"/>
      <c r="F3104" s="147"/>
      <c r="G3104" s="147"/>
      <c r="H3104" s="135"/>
    </row>
    <row r="3105" spans="1:8" s="306" customFormat="1" ht="24" customHeight="1" x14ac:dyDescent="0.2">
      <c r="A3105" s="135"/>
      <c r="B3105" s="135"/>
      <c r="C3105" s="135"/>
      <c r="D3105" s="135"/>
      <c r="E3105" s="135"/>
      <c r="F3105" s="147"/>
      <c r="G3105" s="147"/>
      <c r="H3105" s="135"/>
    </row>
    <row r="3106" spans="1:8" s="306" customFormat="1" ht="24" customHeight="1" x14ac:dyDescent="0.2">
      <c r="A3106" s="135"/>
      <c r="B3106" s="135"/>
      <c r="C3106" s="135"/>
      <c r="D3106" s="135"/>
      <c r="E3106" s="135"/>
      <c r="F3106" s="147"/>
      <c r="G3106" s="147"/>
      <c r="H3106" s="135"/>
    </row>
    <row r="3107" spans="1:8" s="306" customFormat="1" ht="24" customHeight="1" x14ac:dyDescent="0.2">
      <c r="A3107" s="135"/>
      <c r="B3107" s="135"/>
      <c r="C3107" s="135"/>
      <c r="D3107" s="135"/>
      <c r="E3107" s="135"/>
      <c r="F3107" s="147"/>
      <c r="G3107" s="147"/>
      <c r="H3107" s="135"/>
    </row>
    <row r="3108" spans="1:8" s="306" customFormat="1" ht="24" customHeight="1" x14ac:dyDescent="0.2">
      <c r="A3108" s="135"/>
      <c r="B3108" s="135"/>
      <c r="C3108" s="135"/>
      <c r="D3108" s="135"/>
      <c r="E3108" s="135"/>
      <c r="F3108" s="147"/>
      <c r="G3108" s="147"/>
      <c r="H3108" s="135"/>
    </row>
    <row r="3109" spans="1:8" s="306" customFormat="1" ht="24" customHeight="1" x14ac:dyDescent="0.2">
      <c r="A3109" s="135"/>
      <c r="B3109" s="135"/>
      <c r="C3109" s="135"/>
      <c r="D3109" s="135"/>
      <c r="E3109" s="135"/>
      <c r="F3109" s="147"/>
      <c r="G3109" s="147"/>
      <c r="H3109" s="135"/>
    </row>
    <row r="3110" spans="1:8" s="306" customFormat="1" ht="24" customHeight="1" x14ac:dyDescent="0.2">
      <c r="A3110" s="135"/>
      <c r="B3110" s="135"/>
      <c r="C3110" s="135"/>
      <c r="D3110" s="135"/>
      <c r="E3110" s="135"/>
      <c r="F3110" s="147"/>
      <c r="G3110" s="147"/>
      <c r="H3110" s="135"/>
    </row>
    <row r="3111" spans="1:8" s="306" customFormat="1" ht="24" customHeight="1" x14ac:dyDescent="0.2">
      <c r="A3111" s="135"/>
      <c r="B3111" s="135"/>
      <c r="C3111" s="135"/>
      <c r="D3111" s="135"/>
      <c r="E3111" s="135"/>
      <c r="F3111" s="147"/>
      <c r="G3111" s="147"/>
      <c r="H3111" s="135"/>
    </row>
    <row r="3112" spans="1:8" s="306" customFormat="1" ht="24" customHeight="1" x14ac:dyDescent="0.2">
      <c r="A3112" s="135"/>
      <c r="B3112" s="135"/>
      <c r="C3112" s="135"/>
      <c r="D3112" s="135"/>
      <c r="E3112" s="135"/>
      <c r="F3112" s="147"/>
      <c r="G3112" s="147"/>
      <c r="H3112" s="135"/>
    </row>
    <row r="3113" spans="1:8" s="306" customFormat="1" ht="24" customHeight="1" x14ac:dyDescent="0.2">
      <c r="A3113" s="135"/>
      <c r="B3113" s="135"/>
      <c r="C3113" s="135"/>
      <c r="D3113" s="135"/>
      <c r="E3113" s="135"/>
      <c r="F3113" s="147"/>
      <c r="G3113" s="147"/>
      <c r="H3113" s="135"/>
    </row>
    <row r="3114" spans="1:8" s="306" customFormat="1" ht="24" customHeight="1" x14ac:dyDescent="0.2">
      <c r="A3114" s="135"/>
      <c r="B3114" s="135"/>
      <c r="C3114" s="135"/>
      <c r="D3114" s="135"/>
      <c r="E3114" s="135"/>
      <c r="F3114" s="147"/>
      <c r="G3114" s="147"/>
      <c r="H3114" s="135"/>
    </row>
    <row r="3117" spans="1:8" s="306" customFormat="1" ht="24" customHeight="1" x14ac:dyDescent="0.2">
      <c r="A3117" s="135"/>
      <c r="B3117" s="135"/>
      <c r="C3117" s="135"/>
      <c r="D3117" s="135"/>
      <c r="E3117" s="135"/>
      <c r="F3117" s="147"/>
      <c r="G3117" s="147"/>
      <c r="H3117" s="135"/>
    </row>
    <row r="3118" spans="1:8" s="306" customFormat="1" ht="24" customHeight="1" x14ac:dyDescent="0.2">
      <c r="A3118" s="135"/>
      <c r="B3118" s="135"/>
      <c r="C3118" s="135"/>
      <c r="D3118" s="135"/>
      <c r="E3118" s="135"/>
      <c r="F3118" s="147"/>
      <c r="G3118" s="147"/>
      <c r="H3118" s="135"/>
    </row>
    <row r="3119" spans="1:8" s="306" customFormat="1" ht="24" customHeight="1" x14ac:dyDescent="0.2">
      <c r="A3119" s="135"/>
      <c r="B3119" s="135"/>
      <c r="C3119" s="135"/>
      <c r="D3119" s="135"/>
      <c r="E3119" s="135"/>
      <c r="F3119" s="147"/>
      <c r="G3119" s="147"/>
      <c r="H3119" s="135"/>
    </row>
    <row r="3120" spans="1:8" s="306" customFormat="1" ht="24" customHeight="1" x14ac:dyDescent="0.2">
      <c r="A3120" s="135"/>
      <c r="B3120" s="135"/>
      <c r="C3120" s="135"/>
      <c r="D3120" s="135"/>
      <c r="E3120" s="135"/>
      <c r="F3120" s="147"/>
      <c r="G3120" s="147"/>
      <c r="H3120" s="135"/>
    </row>
    <row r="3121" spans="1:8" s="306" customFormat="1" ht="24" customHeight="1" x14ac:dyDescent="0.2">
      <c r="A3121" s="135"/>
      <c r="B3121" s="135"/>
      <c r="C3121" s="135"/>
      <c r="D3121" s="135"/>
      <c r="E3121" s="135"/>
      <c r="F3121" s="147"/>
      <c r="G3121" s="147"/>
      <c r="H3121" s="135"/>
    </row>
    <row r="3122" spans="1:8" s="306" customFormat="1" ht="24" customHeight="1" x14ac:dyDescent="0.2">
      <c r="A3122" s="135"/>
      <c r="B3122" s="135"/>
      <c r="C3122" s="135"/>
      <c r="D3122" s="135"/>
      <c r="E3122" s="135"/>
      <c r="F3122" s="147"/>
      <c r="G3122" s="147"/>
      <c r="H3122" s="135"/>
    </row>
    <row r="3123" spans="1:8" s="306" customFormat="1" ht="24" customHeight="1" x14ac:dyDescent="0.2">
      <c r="A3123" s="135"/>
      <c r="B3123" s="135"/>
      <c r="C3123" s="135"/>
      <c r="D3123" s="135"/>
      <c r="E3123" s="135"/>
      <c r="F3123" s="147"/>
      <c r="G3123" s="147"/>
      <c r="H3123" s="135"/>
    </row>
    <row r="3124" spans="1:8" s="306" customFormat="1" ht="24" customHeight="1" x14ac:dyDescent="0.2">
      <c r="A3124" s="135"/>
      <c r="B3124" s="135"/>
      <c r="C3124" s="135"/>
      <c r="D3124" s="135"/>
      <c r="E3124" s="135"/>
      <c r="F3124" s="147"/>
      <c r="G3124" s="147"/>
      <c r="H3124" s="135"/>
    </row>
    <row r="3127" spans="1:8" s="306" customFormat="1" ht="24" customHeight="1" x14ac:dyDescent="0.2">
      <c r="A3127" s="135"/>
      <c r="B3127" s="135"/>
      <c r="C3127" s="135"/>
      <c r="D3127" s="135"/>
      <c r="E3127" s="135"/>
      <c r="F3127" s="147"/>
      <c r="G3127" s="147"/>
      <c r="H3127" s="135"/>
    </row>
    <row r="3128" spans="1:8" s="306" customFormat="1" ht="24" customHeight="1" x14ac:dyDescent="0.2">
      <c r="A3128" s="135"/>
      <c r="B3128" s="135"/>
      <c r="C3128" s="135"/>
      <c r="D3128" s="135"/>
      <c r="E3128" s="135"/>
      <c r="F3128" s="147"/>
      <c r="G3128" s="147"/>
      <c r="H3128" s="135"/>
    </row>
    <row r="3129" spans="1:8" s="306" customFormat="1" ht="24" customHeight="1" x14ac:dyDescent="0.2">
      <c r="A3129" s="135"/>
      <c r="B3129" s="135"/>
      <c r="C3129" s="135"/>
      <c r="D3129" s="135"/>
      <c r="E3129" s="135"/>
      <c r="F3129" s="147"/>
      <c r="G3129" s="147"/>
      <c r="H3129" s="135"/>
    </row>
    <row r="3130" spans="1:8" s="306" customFormat="1" ht="24" customHeight="1" x14ac:dyDescent="0.2">
      <c r="A3130" s="135"/>
      <c r="B3130" s="135"/>
      <c r="C3130" s="135"/>
      <c r="D3130" s="135"/>
      <c r="E3130" s="135"/>
      <c r="F3130" s="147"/>
      <c r="G3130" s="147"/>
      <c r="H3130" s="135"/>
    </row>
    <row r="3131" spans="1:8" s="306" customFormat="1" ht="24" customHeight="1" x14ac:dyDescent="0.2">
      <c r="A3131" s="135"/>
      <c r="B3131" s="135"/>
      <c r="C3131" s="135"/>
      <c r="D3131" s="135"/>
      <c r="E3131" s="135"/>
      <c r="F3131" s="147"/>
      <c r="G3131" s="147"/>
      <c r="H3131" s="135"/>
    </row>
    <row r="3132" spans="1:8" s="306" customFormat="1" ht="24" customHeight="1" x14ac:dyDescent="0.2">
      <c r="A3132" s="135"/>
      <c r="B3132" s="135"/>
      <c r="C3132" s="135"/>
      <c r="D3132" s="135"/>
      <c r="E3132" s="135"/>
      <c r="F3132" s="147"/>
      <c r="G3132" s="147"/>
      <c r="H3132" s="135"/>
    </row>
    <row r="3133" spans="1:8" s="306" customFormat="1" ht="24" customHeight="1" x14ac:dyDescent="0.2">
      <c r="A3133" s="135"/>
      <c r="B3133" s="135"/>
      <c r="C3133" s="135"/>
      <c r="D3133" s="135"/>
      <c r="E3133" s="135"/>
      <c r="F3133" s="147"/>
      <c r="G3133" s="147"/>
      <c r="H3133" s="135"/>
    </row>
    <row r="3134" spans="1:8" s="306" customFormat="1" ht="24" customHeight="1" x14ac:dyDescent="0.2">
      <c r="A3134" s="135"/>
      <c r="B3134" s="135"/>
      <c r="C3134" s="135"/>
      <c r="D3134" s="135"/>
      <c r="E3134" s="135"/>
      <c r="F3134" s="147"/>
      <c r="G3134" s="147"/>
      <c r="H3134" s="135"/>
    </row>
    <row r="3135" spans="1:8" s="306" customFormat="1" ht="24" customHeight="1" x14ac:dyDescent="0.2">
      <c r="A3135" s="135"/>
      <c r="B3135" s="135"/>
      <c r="C3135" s="135"/>
      <c r="D3135" s="135"/>
      <c r="E3135" s="135"/>
      <c r="F3135" s="147"/>
      <c r="G3135" s="147"/>
      <c r="H3135" s="135"/>
    </row>
    <row r="3149" spans="1:141" s="145" customFormat="1" ht="24" customHeight="1" x14ac:dyDescent="0.2">
      <c r="A3149" s="135"/>
      <c r="B3149" s="135"/>
      <c r="C3149" s="135"/>
      <c r="D3149" s="135"/>
      <c r="E3149" s="135"/>
      <c r="F3149" s="147"/>
      <c r="G3149" s="147"/>
      <c r="H3149" s="135"/>
      <c r="I3149" s="306"/>
      <c r="J3149" s="306"/>
      <c r="K3149" s="306"/>
      <c r="L3149" s="306"/>
      <c r="M3149" s="306"/>
      <c r="N3149" s="306"/>
      <c r="O3149" s="306"/>
      <c r="P3149" s="306"/>
      <c r="Q3149" s="306"/>
      <c r="R3149" s="306"/>
      <c r="S3149" s="306"/>
      <c r="T3149" s="306"/>
      <c r="U3149" s="307"/>
      <c r="V3149" s="307"/>
      <c r="W3149" s="307"/>
      <c r="X3149" s="307"/>
      <c r="Y3149" s="307"/>
      <c r="Z3149" s="307"/>
      <c r="AA3149" s="307"/>
      <c r="AB3149" s="307"/>
      <c r="AC3149" s="307"/>
      <c r="AD3149" s="307"/>
      <c r="AE3149" s="307"/>
      <c r="AF3149" s="307"/>
      <c r="AG3149" s="307"/>
      <c r="AH3149" s="307"/>
      <c r="AI3149" s="307"/>
      <c r="AJ3149" s="307"/>
      <c r="AK3149" s="307"/>
      <c r="AL3149" s="307"/>
      <c r="AM3149" s="307"/>
      <c r="AN3149" s="307"/>
      <c r="AO3149" s="307"/>
      <c r="AP3149" s="307"/>
      <c r="AQ3149" s="307"/>
      <c r="AR3149" s="307"/>
      <c r="AS3149" s="307"/>
      <c r="AT3149" s="307"/>
      <c r="AU3149" s="307"/>
      <c r="AV3149" s="307"/>
      <c r="AW3149" s="307"/>
      <c r="AX3149" s="307"/>
      <c r="AY3149" s="307"/>
      <c r="AZ3149" s="307"/>
      <c r="BA3149" s="307"/>
      <c r="BB3149" s="307"/>
      <c r="BC3149" s="307"/>
      <c r="BD3149" s="307"/>
      <c r="BE3149" s="307"/>
      <c r="BF3149" s="307"/>
      <c r="BG3149" s="307"/>
      <c r="BH3149" s="307"/>
      <c r="BI3149" s="307"/>
      <c r="BJ3149" s="307"/>
      <c r="BK3149" s="307"/>
      <c r="BL3149" s="307"/>
      <c r="BM3149" s="307"/>
      <c r="BN3149" s="307"/>
      <c r="BO3149" s="307"/>
      <c r="BP3149" s="307"/>
      <c r="BQ3149" s="307"/>
      <c r="BR3149" s="307"/>
      <c r="BS3149" s="307"/>
      <c r="BT3149" s="307"/>
      <c r="BU3149" s="307"/>
      <c r="BV3149" s="307"/>
      <c r="BW3149" s="307"/>
      <c r="BX3149" s="307"/>
      <c r="BY3149" s="307"/>
      <c r="BZ3149" s="307"/>
      <c r="CA3149" s="307"/>
      <c r="CB3149" s="307"/>
      <c r="CC3149" s="307"/>
      <c r="CD3149" s="307"/>
      <c r="CE3149" s="307"/>
      <c r="CF3149" s="307"/>
      <c r="CG3149" s="307"/>
      <c r="CH3149" s="307"/>
      <c r="CI3149" s="307"/>
      <c r="CJ3149" s="307"/>
      <c r="CK3149" s="307"/>
      <c r="CL3149" s="307"/>
      <c r="CM3149" s="307"/>
      <c r="CN3149" s="307"/>
      <c r="CO3149" s="307"/>
      <c r="CP3149" s="307"/>
      <c r="CQ3149" s="307"/>
      <c r="CR3149" s="307"/>
      <c r="CS3149" s="307"/>
      <c r="CT3149" s="307"/>
      <c r="CU3149" s="307"/>
      <c r="CV3149" s="307"/>
      <c r="CW3149" s="307"/>
      <c r="CX3149" s="307"/>
      <c r="CY3149" s="307"/>
      <c r="CZ3149" s="307"/>
      <c r="DA3149" s="307"/>
      <c r="DB3149" s="307"/>
      <c r="DC3149" s="307"/>
      <c r="DD3149" s="307"/>
      <c r="DE3149" s="307"/>
      <c r="DF3149" s="307"/>
      <c r="DG3149" s="307"/>
      <c r="DH3149" s="307"/>
      <c r="DI3149" s="307"/>
      <c r="DJ3149" s="307"/>
      <c r="DK3149" s="307"/>
      <c r="DL3149" s="307"/>
      <c r="DM3149" s="307"/>
      <c r="DN3149" s="307"/>
      <c r="DO3149" s="307"/>
      <c r="DP3149" s="307"/>
      <c r="DQ3149" s="307"/>
      <c r="DR3149" s="307"/>
      <c r="DS3149" s="307"/>
      <c r="DT3149" s="307"/>
      <c r="DU3149" s="307"/>
      <c r="DV3149" s="307"/>
      <c r="DW3149" s="307"/>
      <c r="DX3149" s="307"/>
      <c r="DY3149" s="307"/>
      <c r="DZ3149" s="307"/>
      <c r="EA3149" s="307"/>
      <c r="EB3149" s="307"/>
      <c r="EC3149" s="307"/>
      <c r="ED3149" s="307"/>
      <c r="EE3149" s="307"/>
      <c r="EF3149" s="307"/>
      <c r="EG3149" s="307"/>
      <c r="EH3149" s="307"/>
      <c r="EI3149" s="307"/>
      <c r="EJ3149" s="307"/>
      <c r="EK3149" s="307"/>
    </row>
    <row r="3151" spans="1:141" s="306" customFormat="1" ht="24" customHeight="1" x14ac:dyDescent="0.2">
      <c r="A3151" s="135"/>
      <c r="B3151" s="135"/>
      <c r="C3151" s="135"/>
      <c r="D3151" s="135"/>
      <c r="E3151" s="135"/>
      <c r="F3151" s="147"/>
      <c r="G3151" s="147"/>
      <c r="H3151" s="135"/>
    </row>
    <row r="3152" spans="1:141" s="306" customFormat="1" ht="24" customHeight="1" x14ac:dyDescent="0.2">
      <c r="A3152" s="135"/>
      <c r="B3152" s="135"/>
      <c r="C3152" s="135"/>
      <c r="D3152" s="135"/>
      <c r="E3152" s="135"/>
      <c r="F3152" s="147"/>
      <c r="G3152" s="147"/>
      <c r="H3152" s="135"/>
    </row>
    <row r="3153" spans="1:8" s="306" customFormat="1" ht="24" customHeight="1" x14ac:dyDescent="0.2">
      <c r="A3153" s="135"/>
      <c r="B3153" s="135"/>
      <c r="C3153" s="135"/>
      <c r="D3153" s="135"/>
      <c r="E3153" s="135"/>
      <c r="F3153" s="147"/>
      <c r="G3153" s="147"/>
      <c r="H3153" s="135"/>
    </row>
    <row r="3154" spans="1:8" s="306" customFormat="1" ht="24" customHeight="1" x14ac:dyDescent="0.2">
      <c r="A3154" s="135"/>
      <c r="B3154" s="135"/>
      <c r="C3154" s="135"/>
      <c r="D3154" s="135"/>
      <c r="E3154" s="135"/>
      <c r="F3154" s="147"/>
      <c r="G3154" s="147"/>
      <c r="H3154" s="135"/>
    </row>
    <row r="3155" spans="1:8" s="306" customFormat="1" ht="24" customHeight="1" x14ac:dyDescent="0.2">
      <c r="A3155" s="135"/>
      <c r="B3155" s="135"/>
      <c r="C3155" s="135"/>
      <c r="D3155" s="135"/>
      <c r="E3155" s="135"/>
      <c r="F3155" s="147"/>
      <c r="G3155" s="147"/>
      <c r="H3155" s="135"/>
    </row>
    <row r="3156" spans="1:8" s="306" customFormat="1" ht="24" customHeight="1" x14ac:dyDescent="0.2">
      <c r="A3156" s="135"/>
      <c r="B3156" s="135"/>
      <c r="C3156" s="135"/>
      <c r="D3156" s="135"/>
      <c r="E3156" s="135"/>
      <c r="F3156" s="147"/>
      <c r="G3156" s="147"/>
      <c r="H3156" s="135"/>
    </row>
    <row r="3157" spans="1:8" s="306" customFormat="1" ht="24" customHeight="1" x14ac:dyDescent="0.2">
      <c r="A3157" s="135"/>
      <c r="B3157" s="135"/>
      <c r="C3157" s="135"/>
      <c r="D3157" s="135"/>
      <c r="E3157" s="135"/>
      <c r="F3157" s="147"/>
      <c r="G3157" s="147"/>
      <c r="H3157" s="135"/>
    </row>
    <row r="3158" spans="1:8" s="306" customFormat="1" ht="24" customHeight="1" x14ac:dyDescent="0.2">
      <c r="A3158" s="135"/>
      <c r="B3158" s="135"/>
      <c r="C3158" s="135"/>
      <c r="D3158" s="135"/>
      <c r="E3158" s="135"/>
      <c r="F3158" s="147"/>
      <c r="G3158" s="147"/>
      <c r="H3158" s="135"/>
    </row>
    <row r="3159" spans="1:8" s="306" customFormat="1" ht="24" customHeight="1" x14ac:dyDescent="0.2">
      <c r="A3159" s="135"/>
      <c r="B3159" s="135"/>
      <c r="C3159" s="135"/>
      <c r="D3159" s="135"/>
      <c r="E3159" s="135"/>
      <c r="F3159" s="147"/>
      <c r="G3159" s="147"/>
      <c r="H3159" s="135"/>
    </row>
    <row r="3160" spans="1:8" s="306" customFormat="1" ht="24" customHeight="1" x14ac:dyDescent="0.2">
      <c r="A3160" s="135"/>
      <c r="B3160" s="135"/>
      <c r="C3160" s="135"/>
      <c r="D3160" s="135"/>
      <c r="E3160" s="135"/>
      <c r="F3160" s="147"/>
      <c r="G3160" s="147"/>
      <c r="H3160" s="135"/>
    </row>
    <row r="3161" spans="1:8" s="306" customFormat="1" ht="24" customHeight="1" x14ac:dyDescent="0.2">
      <c r="A3161" s="135"/>
      <c r="B3161" s="135"/>
      <c r="C3161" s="135"/>
      <c r="D3161" s="135"/>
      <c r="E3161" s="135"/>
      <c r="F3161" s="147"/>
      <c r="G3161" s="147"/>
      <c r="H3161" s="135"/>
    </row>
    <row r="3162" spans="1:8" s="306" customFormat="1" ht="24" customHeight="1" x14ac:dyDescent="0.2">
      <c r="A3162" s="135"/>
      <c r="B3162" s="135"/>
      <c r="C3162" s="135"/>
      <c r="D3162" s="135"/>
      <c r="E3162" s="135"/>
      <c r="F3162" s="147"/>
      <c r="G3162" s="147"/>
      <c r="H3162" s="135"/>
    </row>
    <row r="3163" spans="1:8" s="306" customFormat="1" ht="24" customHeight="1" x14ac:dyDescent="0.2">
      <c r="A3163" s="135"/>
      <c r="B3163" s="135"/>
      <c r="C3163" s="135"/>
      <c r="D3163" s="135"/>
      <c r="E3163" s="135"/>
      <c r="F3163" s="147"/>
      <c r="G3163" s="147"/>
      <c r="H3163" s="135"/>
    </row>
    <row r="3164" spans="1:8" s="306" customFormat="1" ht="24" customHeight="1" x14ac:dyDescent="0.2">
      <c r="A3164" s="135"/>
      <c r="B3164" s="135"/>
      <c r="C3164" s="135"/>
      <c r="D3164" s="135"/>
      <c r="E3164" s="135"/>
      <c r="F3164" s="147"/>
      <c r="G3164" s="147"/>
      <c r="H3164" s="135"/>
    </row>
    <row r="3167" spans="1:8" s="306" customFormat="1" ht="24" customHeight="1" x14ac:dyDescent="0.2">
      <c r="A3167" s="135"/>
      <c r="B3167" s="135"/>
      <c r="C3167" s="135"/>
      <c r="D3167" s="135"/>
      <c r="E3167" s="135"/>
      <c r="F3167" s="147"/>
      <c r="G3167" s="147"/>
      <c r="H3167" s="135"/>
    </row>
    <row r="3168" spans="1:8" s="306" customFormat="1" ht="24" customHeight="1" x14ac:dyDescent="0.2">
      <c r="A3168" s="135"/>
      <c r="B3168" s="135"/>
      <c r="C3168" s="135"/>
      <c r="D3168" s="135"/>
      <c r="E3168" s="135"/>
      <c r="F3168" s="147"/>
      <c r="G3168" s="147"/>
      <c r="H3168" s="135"/>
    </row>
    <row r="3169" spans="1:8" s="306" customFormat="1" ht="24" customHeight="1" x14ac:dyDescent="0.2">
      <c r="A3169" s="135"/>
      <c r="B3169" s="135"/>
      <c r="C3169" s="135"/>
      <c r="D3169" s="135"/>
      <c r="E3169" s="135"/>
      <c r="F3169" s="147"/>
      <c r="G3169" s="147"/>
      <c r="H3169" s="135"/>
    </row>
    <row r="3170" spans="1:8" s="306" customFormat="1" ht="24" customHeight="1" x14ac:dyDescent="0.2">
      <c r="A3170" s="135"/>
      <c r="B3170" s="135"/>
      <c r="C3170" s="135"/>
      <c r="D3170" s="135"/>
      <c r="E3170" s="135"/>
      <c r="F3170" s="147"/>
      <c r="G3170" s="147"/>
      <c r="H3170" s="135"/>
    </row>
    <row r="3171" spans="1:8" s="306" customFormat="1" ht="24" customHeight="1" x14ac:dyDescent="0.2">
      <c r="A3171" s="135"/>
      <c r="B3171" s="135"/>
      <c r="C3171" s="135"/>
      <c r="D3171" s="135"/>
      <c r="E3171" s="135"/>
      <c r="F3171" s="147"/>
      <c r="G3171" s="147"/>
      <c r="H3171" s="135"/>
    </row>
    <row r="3172" spans="1:8" s="306" customFormat="1" ht="24" customHeight="1" x14ac:dyDescent="0.2">
      <c r="A3172" s="135"/>
      <c r="B3172" s="135"/>
      <c r="C3172" s="135"/>
      <c r="D3172" s="135"/>
      <c r="E3172" s="135"/>
      <c r="F3172" s="147"/>
      <c r="G3172" s="147"/>
      <c r="H3172" s="135"/>
    </row>
    <row r="3173" spans="1:8" s="306" customFormat="1" ht="24" customHeight="1" x14ac:dyDescent="0.2">
      <c r="A3173" s="135"/>
      <c r="B3173" s="135"/>
      <c r="C3173" s="135"/>
      <c r="D3173" s="135"/>
      <c r="E3173" s="135"/>
      <c r="F3173" s="147"/>
      <c r="G3173" s="147"/>
      <c r="H3173" s="135"/>
    </row>
    <row r="3174" spans="1:8" s="306" customFormat="1" ht="24" customHeight="1" x14ac:dyDescent="0.2">
      <c r="A3174" s="135"/>
      <c r="B3174" s="135"/>
      <c r="C3174" s="135"/>
      <c r="D3174" s="135"/>
      <c r="E3174" s="135"/>
      <c r="F3174" s="147"/>
      <c r="G3174" s="147"/>
      <c r="H3174" s="135"/>
    </row>
    <row r="3177" spans="1:8" s="306" customFormat="1" ht="24" customHeight="1" x14ac:dyDescent="0.2">
      <c r="A3177" s="135"/>
      <c r="B3177" s="135"/>
      <c r="C3177" s="135"/>
      <c r="D3177" s="135"/>
      <c r="E3177" s="135"/>
      <c r="F3177" s="147"/>
      <c r="G3177" s="147"/>
      <c r="H3177" s="135"/>
    </row>
    <row r="3178" spans="1:8" s="306" customFormat="1" ht="24" customHeight="1" x14ac:dyDescent="0.2">
      <c r="A3178" s="135"/>
      <c r="B3178" s="135"/>
      <c r="C3178" s="135"/>
      <c r="D3178" s="135"/>
      <c r="E3178" s="135"/>
      <c r="F3178" s="147"/>
      <c r="G3178" s="147"/>
      <c r="H3178" s="135"/>
    </row>
    <row r="3179" spans="1:8" s="306" customFormat="1" ht="24" customHeight="1" x14ac:dyDescent="0.2">
      <c r="A3179" s="135"/>
      <c r="B3179" s="135"/>
      <c r="C3179" s="135"/>
      <c r="D3179" s="135"/>
      <c r="E3179" s="135"/>
      <c r="F3179" s="147"/>
      <c r="G3179" s="147"/>
      <c r="H3179" s="135"/>
    </row>
    <row r="3180" spans="1:8" s="306" customFormat="1" ht="24" customHeight="1" x14ac:dyDescent="0.2">
      <c r="A3180" s="135"/>
      <c r="B3180" s="135"/>
      <c r="C3180" s="135"/>
      <c r="D3180" s="135"/>
      <c r="E3180" s="135"/>
      <c r="F3180" s="147"/>
      <c r="G3180" s="147"/>
      <c r="H3180" s="135"/>
    </row>
    <row r="3181" spans="1:8" s="306" customFormat="1" ht="24" customHeight="1" x14ac:dyDescent="0.2">
      <c r="A3181" s="135"/>
      <c r="B3181" s="135"/>
      <c r="C3181" s="135"/>
      <c r="D3181" s="135"/>
      <c r="E3181" s="135"/>
      <c r="F3181" s="147"/>
      <c r="G3181" s="147"/>
      <c r="H3181" s="135"/>
    </row>
    <row r="3182" spans="1:8" s="306" customFormat="1" ht="24" customHeight="1" x14ac:dyDescent="0.2">
      <c r="A3182" s="135"/>
      <c r="B3182" s="135"/>
      <c r="C3182" s="135"/>
      <c r="D3182" s="135"/>
      <c r="E3182" s="135"/>
      <c r="F3182" s="147"/>
      <c r="G3182" s="147"/>
      <c r="H3182" s="135"/>
    </row>
    <row r="3183" spans="1:8" s="306" customFormat="1" ht="24" customHeight="1" x14ac:dyDescent="0.2">
      <c r="A3183" s="135"/>
      <c r="B3183" s="135"/>
      <c r="C3183" s="135"/>
      <c r="D3183" s="135"/>
      <c r="E3183" s="135"/>
      <c r="F3183" s="147"/>
      <c r="G3183" s="147"/>
      <c r="H3183" s="135"/>
    </row>
    <row r="3184" spans="1:8" s="306" customFormat="1" ht="24" customHeight="1" x14ac:dyDescent="0.2">
      <c r="A3184" s="135"/>
      <c r="B3184" s="135"/>
      <c r="C3184" s="135"/>
      <c r="D3184" s="135"/>
      <c r="E3184" s="135"/>
      <c r="F3184" s="147"/>
      <c r="G3184" s="147"/>
      <c r="H3184" s="135"/>
    </row>
    <row r="3185" spans="1:141" s="306" customFormat="1" ht="24" customHeight="1" x14ac:dyDescent="0.2">
      <c r="A3185" s="135"/>
      <c r="B3185" s="135"/>
      <c r="C3185" s="135"/>
      <c r="D3185" s="135"/>
      <c r="E3185" s="135"/>
      <c r="F3185" s="147"/>
      <c r="G3185" s="147"/>
      <c r="H3185" s="135"/>
    </row>
    <row r="3199" spans="1:141" s="145" customFormat="1" ht="24" customHeight="1" x14ac:dyDescent="0.2">
      <c r="A3199" s="135"/>
      <c r="B3199" s="135"/>
      <c r="C3199" s="135"/>
      <c r="D3199" s="135"/>
      <c r="E3199" s="135"/>
      <c r="F3199" s="147"/>
      <c r="G3199" s="147"/>
      <c r="H3199" s="135"/>
      <c r="I3199" s="306"/>
      <c r="J3199" s="306"/>
      <c r="K3199" s="306"/>
      <c r="L3199" s="306"/>
      <c r="M3199" s="306"/>
      <c r="N3199" s="306"/>
      <c r="O3199" s="306"/>
      <c r="P3199" s="306"/>
      <c r="Q3199" s="306"/>
      <c r="R3199" s="306"/>
      <c r="S3199" s="306"/>
      <c r="T3199" s="306"/>
      <c r="U3199" s="307"/>
      <c r="V3199" s="307"/>
      <c r="W3199" s="307"/>
      <c r="X3199" s="307"/>
      <c r="Y3199" s="307"/>
      <c r="Z3199" s="307"/>
      <c r="AA3199" s="307"/>
      <c r="AB3199" s="307"/>
      <c r="AC3199" s="307"/>
      <c r="AD3199" s="307"/>
      <c r="AE3199" s="307"/>
      <c r="AF3199" s="307"/>
      <c r="AG3199" s="307"/>
      <c r="AH3199" s="307"/>
      <c r="AI3199" s="307"/>
      <c r="AJ3199" s="307"/>
      <c r="AK3199" s="307"/>
      <c r="AL3199" s="307"/>
      <c r="AM3199" s="307"/>
      <c r="AN3199" s="307"/>
      <c r="AO3199" s="307"/>
      <c r="AP3199" s="307"/>
      <c r="AQ3199" s="307"/>
      <c r="AR3199" s="307"/>
      <c r="AS3199" s="307"/>
      <c r="AT3199" s="307"/>
      <c r="AU3199" s="307"/>
      <c r="AV3199" s="307"/>
      <c r="AW3199" s="307"/>
      <c r="AX3199" s="307"/>
      <c r="AY3199" s="307"/>
      <c r="AZ3199" s="307"/>
      <c r="BA3199" s="307"/>
      <c r="BB3199" s="307"/>
      <c r="BC3199" s="307"/>
      <c r="BD3199" s="307"/>
      <c r="BE3199" s="307"/>
      <c r="BF3199" s="307"/>
      <c r="BG3199" s="307"/>
      <c r="BH3199" s="307"/>
      <c r="BI3199" s="307"/>
      <c r="BJ3199" s="307"/>
      <c r="BK3199" s="307"/>
      <c r="BL3199" s="307"/>
      <c r="BM3199" s="307"/>
      <c r="BN3199" s="307"/>
      <c r="BO3199" s="307"/>
      <c r="BP3199" s="307"/>
      <c r="BQ3199" s="307"/>
      <c r="BR3199" s="307"/>
      <c r="BS3199" s="307"/>
      <c r="BT3199" s="307"/>
      <c r="BU3199" s="307"/>
      <c r="BV3199" s="307"/>
      <c r="BW3199" s="307"/>
      <c r="BX3199" s="307"/>
      <c r="BY3199" s="307"/>
      <c r="BZ3199" s="307"/>
      <c r="CA3199" s="307"/>
      <c r="CB3199" s="307"/>
      <c r="CC3199" s="307"/>
      <c r="CD3199" s="307"/>
      <c r="CE3199" s="307"/>
      <c r="CF3199" s="307"/>
      <c r="CG3199" s="307"/>
      <c r="CH3199" s="307"/>
      <c r="CI3199" s="307"/>
      <c r="CJ3199" s="307"/>
      <c r="CK3199" s="307"/>
      <c r="CL3199" s="307"/>
      <c r="CM3199" s="307"/>
      <c r="CN3199" s="307"/>
      <c r="CO3199" s="307"/>
      <c r="CP3199" s="307"/>
      <c r="CQ3199" s="307"/>
      <c r="CR3199" s="307"/>
      <c r="CS3199" s="307"/>
      <c r="CT3199" s="307"/>
      <c r="CU3199" s="307"/>
      <c r="CV3199" s="307"/>
      <c r="CW3199" s="307"/>
      <c r="CX3199" s="307"/>
      <c r="CY3199" s="307"/>
      <c r="CZ3199" s="307"/>
      <c r="DA3199" s="307"/>
      <c r="DB3199" s="307"/>
      <c r="DC3199" s="307"/>
      <c r="DD3199" s="307"/>
      <c r="DE3199" s="307"/>
      <c r="DF3199" s="307"/>
      <c r="DG3199" s="307"/>
      <c r="DH3199" s="307"/>
      <c r="DI3199" s="307"/>
      <c r="DJ3199" s="307"/>
      <c r="DK3199" s="307"/>
      <c r="DL3199" s="307"/>
      <c r="DM3199" s="307"/>
      <c r="DN3199" s="307"/>
      <c r="DO3199" s="307"/>
      <c r="DP3199" s="307"/>
      <c r="DQ3199" s="307"/>
      <c r="DR3199" s="307"/>
      <c r="DS3199" s="307"/>
      <c r="DT3199" s="307"/>
      <c r="DU3199" s="307"/>
      <c r="DV3199" s="307"/>
      <c r="DW3199" s="307"/>
      <c r="DX3199" s="307"/>
      <c r="DY3199" s="307"/>
      <c r="DZ3199" s="307"/>
      <c r="EA3199" s="307"/>
      <c r="EB3199" s="307"/>
      <c r="EC3199" s="307"/>
      <c r="ED3199" s="307"/>
      <c r="EE3199" s="307"/>
      <c r="EF3199" s="307"/>
      <c r="EG3199" s="307"/>
      <c r="EH3199" s="307"/>
      <c r="EI3199" s="307"/>
      <c r="EJ3199" s="307"/>
      <c r="EK3199" s="307"/>
    </row>
    <row r="3201" spans="1:8" s="306" customFormat="1" ht="24" customHeight="1" x14ac:dyDescent="0.2">
      <c r="A3201" s="135"/>
      <c r="B3201" s="135"/>
      <c r="C3201" s="135"/>
      <c r="D3201" s="135"/>
      <c r="E3201" s="135"/>
      <c r="F3201" s="147"/>
      <c r="G3201" s="147"/>
      <c r="H3201" s="135"/>
    </row>
    <row r="3202" spans="1:8" s="306" customFormat="1" ht="24" customHeight="1" x14ac:dyDescent="0.2">
      <c r="A3202" s="135"/>
      <c r="B3202" s="135"/>
      <c r="C3202" s="135"/>
      <c r="D3202" s="135"/>
      <c r="E3202" s="135"/>
      <c r="F3202" s="147"/>
      <c r="G3202" s="147"/>
      <c r="H3202" s="135"/>
    </row>
    <row r="3203" spans="1:8" s="306" customFormat="1" ht="24" customHeight="1" x14ac:dyDescent="0.2">
      <c r="A3203" s="135"/>
      <c r="B3203" s="135"/>
      <c r="C3203" s="135"/>
      <c r="D3203" s="135"/>
      <c r="E3203" s="135"/>
      <c r="F3203" s="147"/>
      <c r="G3203" s="147"/>
      <c r="H3203" s="135"/>
    </row>
    <row r="3204" spans="1:8" s="306" customFormat="1" ht="24" customHeight="1" x14ac:dyDescent="0.2">
      <c r="A3204" s="135"/>
      <c r="B3204" s="135"/>
      <c r="C3204" s="135"/>
      <c r="D3204" s="135"/>
      <c r="E3204" s="135"/>
      <c r="F3204" s="147"/>
      <c r="G3204" s="147"/>
      <c r="H3204" s="135"/>
    </row>
    <row r="3205" spans="1:8" s="306" customFormat="1" ht="24" customHeight="1" x14ac:dyDescent="0.2">
      <c r="A3205" s="135"/>
      <c r="B3205" s="135"/>
      <c r="C3205" s="135"/>
      <c r="D3205" s="135"/>
      <c r="E3205" s="135"/>
      <c r="F3205" s="147"/>
      <c r="G3205" s="147"/>
      <c r="H3205" s="135"/>
    </row>
    <row r="3206" spans="1:8" s="306" customFormat="1" ht="24" customHeight="1" x14ac:dyDescent="0.2">
      <c r="A3206" s="135"/>
      <c r="B3206" s="135"/>
      <c r="C3206" s="135"/>
      <c r="D3206" s="135"/>
      <c r="E3206" s="135"/>
      <c r="F3206" s="147"/>
      <c r="G3206" s="147"/>
      <c r="H3206" s="135"/>
    </row>
    <row r="3207" spans="1:8" s="306" customFormat="1" ht="24" customHeight="1" x14ac:dyDescent="0.2">
      <c r="A3207" s="135"/>
      <c r="B3207" s="135"/>
      <c r="C3207" s="135"/>
      <c r="D3207" s="135"/>
      <c r="E3207" s="135"/>
      <c r="F3207" s="147"/>
      <c r="G3207" s="147"/>
      <c r="H3207" s="135"/>
    </row>
    <row r="3208" spans="1:8" s="306" customFormat="1" ht="24" customHeight="1" x14ac:dyDescent="0.2">
      <c r="A3208" s="135"/>
      <c r="B3208" s="135"/>
      <c r="C3208" s="135"/>
      <c r="D3208" s="135"/>
      <c r="E3208" s="135"/>
      <c r="F3208" s="147"/>
      <c r="G3208" s="147"/>
      <c r="H3208" s="135"/>
    </row>
    <row r="3209" spans="1:8" s="306" customFormat="1" ht="24" customHeight="1" x14ac:dyDescent="0.2">
      <c r="A3209" s="135"/>
      <c r="B3209" s="135"/>
      <c r="C3209" s="135"/>
      <c r="D3209" s="135"/>
      <c r="E3209" s="135"/>
      <c r="F3209" s="147"/>
      <c r="G3209" s="147"/>
      <c r="H3209" s="135"/>
    </row>
    <row r="3210" spans="1:8" s="306" customFormat="1" ht="24" customHeight="1" x14ac:dyDescent="0.2">
      <c r="A3210" s="135"/>
      <c r="B3210" s="135"/>
      <c r="C3210" s="135"/>
      <c r="D3210" s="135"/>
      <c r="E3210" s="135"/>
      <c r="F3210" s="147"/>
      <c r="G3210" s="147"/>
      <c r="H3210" s="135"/>
    </row>
    <row r="3211" spans="1:8" s="306" customFormat="1" ht="24" customHeight="1" x14ac:dyDescent="0.2">
      <c r="A3211" s="135"/>
      <c r="B3211" s="135"/>
      <c r="C3211" s="135"/>
      <c r="D3211" s="135"/>
      <c r="E3211" s="135"/>
      <c r="F3211" s="147"/>
      <c r="G3211" s="147"/>
      <c r="H3211" s="135"/>
    </row>
    <row r="3212" spans="1:8" s="306" customFormat="1" ht="24" customHeight="1" x14ac:dyDescent="0.2">
      <c r="A3212" s="135"/>
      <c r="B3212" s="135"/>
      <c r="C3212" s="135"/>
      <c r="D3212" s="135"/>
      <c r="E3212" s="135"/>
      <c r="F3212" s="147"/>
      <c r="G3212" s="147"/>
      <c r="H3212" s="135"/>
    </row>
    <row r="3213" spans="1:8" s="306" customFormat="1" ht="24" customHeight="1" x14ac:dyDescent="0.2">
      <c r="A3213" s="135"/>
      <c r="B3213" s="135"/>
      <c r="C3213" s="135"/>
      <c r="D3213" s="135"/>
      <c r="E3213" s="135"/>
      <c r="F3213" s="147"/>
      <c r="G3213" s="147"/>
      <c r="H3213" s="135"/>
    </row>
    <row r="3214" spans="1:8" s="306" customFormat="1" ht="24" customHeight="1" x14ac:dyDescent="0.2">
      <c r="A3214" s="135"/>
      <c r="B3214" s="135"/>
      <c r="C3214" s="135"/>
      <c r="D3214" s="135"/>
      <c r="E3214" s="135"/>
      <c r="F3214" s="147"/>
      <c r="G3214" s="147"/>
      <c r="H3214" s="135"/>
    </row>
    <row r="3217" spans="1:8" s="306" customFormat="1" ht="24" customHeight="1" x14ac:dyDescent="0.2">
      <c r="A3217" s="135"/>
      <c r="B3217" s="135"/>
      <c r="C3217" s="135"/>
      <c r="D3217" s="135"/>
      <c r="E3217" s="135"/>
      <c r="F3217" s="147"/>
      <c r="G3217" s="147"/>
      <c r="H3217" s="135"/>
    </row>
    <row r="3218" spans="1:8" s="306" customFormat="1" ht="24" customHeight="1" x14ac:dyDescent="0.2">
      <c r="A3218" s="135"/>
      <c r="B3218" s="135"/>
      <c r="C3218" s="135"/>
      <c r="D3218" s="135"/>
      <c r="E3218" s="135"/>
      <c r="F3218" s="147"/>
      <c r="G3218" s="147"/>
      <c r="H3218" s="135"/>
    </row>
    <row r="3219" spans="1:8" s="306" customFormat="1" ht="24" customHeight="1" x14ac:dyDescent="0.2">
      <c r="A3219" s="135"/>
      <c r="B3219" s="135"/>
      <c r="C3219" s="135"/>
      <c r="D3219" s="135"/>
      <c r="E3219" s="135"/>
      <c r="F3219" s="147"/>
      <c r="G3219" s="147"/>
      <c r="H3219" s="135"/>
    </row>
    <row r="3220" spans="1:8" s="306" customFormat="1" ht="24" customHeight="1" x14ac:dyDescent="0.2">
      <c r="A3220" s="135"/>
      <c r="B3220" s="135"/>
      <c r="C3220" s="135"/>
      <c r="D3220" s="135"/>
      <c r="E3220" s="135"/>
      <c r="F3220" s="147"/>
      <c r="G3220" s="147"/>
      <c r="H3220" s="135"/>
    </row>
    <row r="3221" spans="1:8" s="306" customFormat="1" ht="24" customHeight="1" x14ac:dyDescent="0.2">
      <c r="A3221" s="135"/>
      <c r="B3221" s="135"/>
      <c r="C3221" s="135"/>
      <c r="D3221" s="135"/>
      <c r="E3221" s="135"/>
      <c r="F3221" s="147"/>
      <c r="G3221" s="147"/>
      <c r="H3221" s="135"/>
    </row>
    <row r="3222" spans="1:8" s="306" customFormat="1" ht="24" customHeight="1" x14ac:dyDescent="0.2">
      <c r="A3222" s="135"/>
      <c r="B3222" s="135"/>
      <c r="C3222" s="135"/>
      <c r="D3222" s="135"/>
      <c r="E3222" s="135"/>
      <c r="F3222" s="147"/>
      <c r="G3222" s="147"/>
      <c r="H3222" s="135"/>
    </row>
    <row r="3223" spans="1:8" s="306" customFormat="1" ht="24" customHeight="1" x14ac:dyDescent="0.2">
      <c r="A3223" s="135"/>
      <c r="B3223" s="135"/>
      <c r="C3223" s="135"/>
      <c r="D3223" s="135"/>
      <c r="E3223" s="135"/>
      <c r="F3223" s="147"/>
      <c r="G3223" s="147"/>
      <c r="H3223" s="135"/>
    </row>
    <row r="3224" spans="1:8" s="306" customFormat="1" ht="24" customHeight="1" x14ac:dyDescent="0.2">
      <c r="A3224" s="135"/>
      <c r="B3224" s="135"/>
      <c r="C3224" s="135"/>
      <c r="D3224" s="135"/>
      <c r="E3224" s="135"/>
      <c r="F3224" s="147"/>
      <c r="G3224" s="147"/>
      <c r="H3224" s="135"/>
    </row>
    <row r="3227" spans="1:8" s="306" customFormat="1" ht="24" customHeight="1" x14ac:dyDescent="0.2">
      <c r="A3227" s="135"/>
      <c r="B3227" s="135"/>
      <c r="C3227" s="135"/>
      <c r="D3227" s="135"/>
      <c r="E3227" s="135"/>
      <c r="F3227" s="147"/>
      <c r="G3227" s="147"/>
      <c r="H3227" s="135"/>
    </row>
    <row r="3228" spans="1:8" s="306" customFormat="1" ht="24" customHeight="1" x14ac:dyDescent="0.2">
      <c r="A3228" s="135"/>
      <c r="B3228" s="135"/>
      <c r="C3228" s="135"/>
      <c r="D3228" s="135"/>
      <c r="E3228" s="135"/>
      <c r="F3228" s="147"/>
      <c r="G3228" s="147"/>
      <c r="H3228" s="135"/>
    </row>
    <row r="3229" spans="1:8" s="306" customFormat="1" ht="24" customHeight="1" x14ac:dyDescent="0.2">
      <c r="A3229" s="135"/>
      <c r="B3229" s="135"/>
      <c r="C3229" s="135"/>
      <c r="D3229" s="135"/>
      <c r="E3229" s="135"/>
      <c r="F3229" s="147"/>
      <c r="G3229" s="147"/>
      <c r="H3229" s="135"/>
    </row>
    <row r="3230" spans="1:8" s="306" customFormat="1" ht="24" customHeight="1" x14ac:dyDescent="0.2">
      <c r="A3230" s="135"/>
      <c r="B3230" s="135"/>
      <c r="C3230" s="135"/>
      <c r="D3230" s="135"/>
      <c r="E3230" s="135"/>
      <c r="F3230" s="147"/>
      <c r="G3230" s="147"/>
      <c r="H3230" s="135"/>
    </row>
    <row r="3231" spans="1:8" s="306" customFormat="1" ht="24" customHeight="1" x14ac:dyDescent="0.2">
      <c r="A3231" s="135"/>
      <c r="B3231" s="135"/>
      <c r="C3231" s="135"/>
      <c r="D3231" s="135"/>
      <c r="E3231" s="135"/>
      <c r="F3231" s="147"/>
      <c r="G3231" s="147"/>
      <c r="H3231" s="135"/>
    </row>
    <row r="3232" spans="1:8" s="306" customFormat="1" ht="24" customHeight="1" x14ac:dyDescent="0.2">
      <c r="A3232" s="135"/>
      <c r="B3232" s="135"/>
      <c r="C3232" s="135"/>
      <c r="D3232" s="135"/>
      <c r="E3232" s="135"/>
      <c r="F3232" s="147"/>
      <c r="G3232" s="147"/>
      <c r="H3232" s="135"/>
    </row>
    <row r="3233" spans="1:8" s="306" customFormat="1" ht="24" customHeight="1" x14ac:dyDescent="0.2">
      <c r="A3233" s="135"/>
      <c r="B3233" s="135"/>
      <c r="C3233" s="135"/>
      <c r="D3233" s="135"/>
      <c r="E3233" s="135"/>
      <c r="F3233" s="147"/>
      <c r="G3233" s="147"/>
      <c r="H3233" s="135"/>
    </row>
    <row r="3234" spans="1:8" s="306" customFormat="1" ht="24" customHeight="1" x14ac:dyDescent="0.2">
      <c r="A3234" s="135"/>
      <c r="B3234" s="135"/>
      <c r="C3234" s="135"/>
      <c r="D3234" s="135"/>
      <c r="E3234" s="135"/>
      <c r="F3234" s="147"/>
      <c r="G3234" s="147"/>
      <c r="H3234" s="135"/>
    </row>
    <row r="3235" spans="1:8" s="306" customFormat="1" ht="24" customHeight="1" x14ac:dyDescent="0.2">
      <c r="A3235" s="135"/>
      <c r="B3235" s="135"/>
      <c r="C3235" s="135"/>
      <c r="D3235" s="135"/>
      <c r="E3235" s="135"/>
      <c r="F3235" s="147"/>
      <c r="G3235" s="147"/>
      <c r="H3235" s="135"/>
    </row>
    <row r="3249" spans="1:141" s="145" customFormat="1" ht="24" customHeight="1" x14ac:dyDescent="0.2">
      <c r="A3249" s="135"/>
      <c r="B3249" s="135"/>
      <c r="C3249" s="135"/>
      <c r="D3249" s="135"/>
      <c r="E3249" s="135"/>
      <c r="F3249" s="147"/>
      <c r="G3249" s="147"/>
      <c r="H3249" s="135"/>
      <c r="I3249" s="306"/>
      <c r="J3249" s="306"/>
      <c r="K3249" s="306"/>
      <c r="L3249" s="306"/>
      <c r="M3249" s="306"/>
      <c r="N3249" s="306"/>
      <c r="O3249" s="306"/>
      <c r="P3249" s="306"/>
      <c r="Q3249" s="306"/>
      <c r="R3249" s="306"/>
      <c r="S3249" s="306"/>
      <c r="T3249" s="306"/>
      <c r="U3249" s="307"/>
      <c r="V3249" s="307"/>
      <c r="W3249" s="307"/>
      <c r="X3249" s="307"/>
      <c r="Y3249" s="307"/>
      <c r="Z3249" s="307"/>
      <c r="AA3249" s="307"/>
      <c r="AB3249" s="307"/>
      <c r="AC3249" s="307"/>
      <c r="AD3249" s="307"/>
      <c r="AE3249" s="307"/>
      <c r="AF3249" s="307"/>
      <c r="AG3249" s="307"/>
      <c r="AH3249" s="307"/>
      <c r="AI3249" s="307"/>
      <c r="AJ3249" s="307"/>
      <c r="AK3249" s="307"/>
      <c r="AL3249" s="307"/>
      <c r="AM3249" s="307"/>
      <c r="AN3249" s="307"/>
      <c r="AO3249" s="307"/>
      <c r="AP3249" s="307"/>
      <c r="AQ3249" s="307"/>
      <c r="AR3249" s="307"/>
      <c r="AS3249" s="307"/>
      <c r="AT3249" s="307"/>
      <c r="AU3249" s="307"/>
      <c r="AV3249" s="307"/>
      <c r="AW3249" s="307"/>
      <c r="AX3249" s="307"/>
      <c r="AY3249" s="307"/>
      <c r="AZ3249" s="307"/>
      <c r="BA3249" s="307"/>
      <c r="BB3249" s="307"/>
      <c r="BC3249" s="307"/>
      <c r="BD3249" s="307"/>
      <c r="BE3249" s="307"/>
      <c r="BF3249" s="307"/>
      <c r="BG3249" s="307"/>
      <c r="BH3249" s="307"/>
      <c r="BI3249" s="307"/>
      <c r="BJ3249" s="307"/>
      <c r="BK3249" s="307"/>
      <c r="BL3249" s="307"/>
      <c r="BM3249" s="307"/>
      <c r="BN3249" s="307"/>
      <c r="BO3249" s="307"/>
      <c r="BP3249" s="307"/>
      <c r="BQ3249" s="307"/>
      <c r="BR3249" s="307"/>
      <c r="BS3249" s="307"/>
      <c r="BT3249" s="307"/>
      <c r="BU3249" s="307"/>
      <c r="BV3249" s="307"/>
      <c r="BW3249" s="307"/>
      <c r="BX3249" s="307"/>
      <c r="BY3249" s="307"/>
      <c r="BZ3249" s="307"/>
      <c r="CA3249" s="307"/>
      <c r="CB3249" s="307"/>
      <c r="CC3249" s="307"/>
      <c r="CD3249" s="307"/>
      <c r="CE3249" s="307"/>
      <c r="CF3249" s="307"/>
      <c r="CG3249" s="307"/>
      <c r="CH3249" s="307"/>
      <c r="CI3249" s="307"/>
      <c r="CJ3249" s="307"/>
      <c r="CK3249" s="307"/>
      <c r="CL3249" s="307"/>
      <c r="CM3249" s="307"/>
      <c r="CN3249" s="307"/>
      <c r="CO3249" s="307"/>
      <c r="CP3249" s="307"/>
      <c r="CQ3249" s="307"/>
      <c r="CR3249" s="307"/>
      <c r="CS3249" s="307"/>
      <c r="CT3249" s="307"/>
      <c r="CU3249" s="307"/>
      <c r="CV3249" s="307"/>
      <c r="CW3249" s="307"/>
      <c r="CX3249" s="307"/>
      <c r="CY3249" s="307"/>
      <c r="CZ3249" s="307"/>
      <c r="DA3249" s="307"/>
      <c r="DB3249" s="307"/>
      <c r="DC3249" s="307"/>
      <c r="DD3249" s="307"/>
      <c r="DE3249" s="307"/>
      <c r="DF3249" s="307"/>
      <c r="DG3249" s="307"/>
      <c r="DH3249" s="307"/>
      <c r="DI3249" s="307"/>
      <c r="DJ3249" s="307"/>
      <c r="DK3249" s="307"/>
      <c r="DL3249" s="307"/>
      <c r="DM3249" s="307"/>
      <c r="DN3249" s="307"/>
      <c r="DO3249" s="307"/>
      <c r="DP3249" s="307"/>
      <c r="DQ3249" s="307"/>
      <c r="DR3249" s="307"/>
      <c r="DS3249" s="307"/>
      <c r="DT3249" s="307"/>
      <c r="DU3249" s="307"/>
      <c r="DV3249" s="307"/>
      <c r="DW3249" s="307"/>
      <c r="DX3249" s="307"/>
      <c r="DY3249" s="307"/>
      <c r="DZ3249" s="307"/>
      <c r="EA3249" s="307"/>
      <c r="EB3249" s="307"/>
      <c r="EC3249" s="307"/>
      <c r="ED3249" s="307"/>
      <c r="EE3249" s="307"/>
      <c r="EF3249" s="307"/>
      <c r="EG3249" s="307"/>
      <c r="EH3249" s="307"/>
      <c r="EI3249" s="307"/>
      <c r="EJ3249" s="307"/>
      <c r="EK3249" s="307"/>
    </row>
    <row r="3251" spans="1:141" s="306" customFormat="1" ht="24" customHeight="1" x14ac:dyDescent="0.2">
      <c r="A3251" s="135"/>
      <c r="B3251" s="135"/>
      <c r="C3251" s="135"/>
      <c r="D3251" s="135"/>
      <c r="E3251" s="135"/>
      <c r="F3251" s="147"/>
      <c r="G3251" s="147"/>
      <c r="H3251" s="135"/>
    </row>
    <row r="3252" spans="1:141" s="306" customFormat="1" ht="24" customHeight="1" x14ac:dyDescent="0.2">
      <c r="A3252" s="135"/>
      <c r="B3252" s="135"/>
      <c r="C3252" s="135"/>
      <c r="D3252" s="135"/>
      <c r="E3252" s="135"/>
      <c r="F3252" s="147"/>
      <c r="G3252" s="147"/>
      <c r="H3252" s="135"/>
    </row>
    <row r="3253" spans="1:141" s="306" customFormat="1" ht="24" customHeight="1" x14ac:dyDescent="0.2">
      <c r="A3253" s="135"/>
      <c r="B3253" s="135"/>
      <c r="C3253" s="135"/>
      <c r="D3253" s="135"/>
      <c r="E3253" s="135"/>
      <c r="F3253" s="147"/>
      <c r="G3253" s="147"/>
      <c r="H3253" s="135"/>
    </row>
    <row r="3254" spans="1:141" s="306" customFormat="1" ht="24" customHeight="1" x14ac:dyDescent="0.2">
      <c r="A3254" s="135"/>
      <c r="B3254" s="135"/>
      <c r="C3254" s="135"/>
      <c r="D3254" s="135"/>
      <c r="E3254" s="135"/>
      <c r="F3254" s="147"/>
      <c r="G3254" s="147"/>
      <c r="H3254" s="135"/>
    </row>
    <row r="3255" spans="1:141" s="306" customFormat="1" ht="24" customHeight="1" x14ac:dyDescent="0.2">
      <c r="A3255" s="135"/>
      <c r="B3255" s="135"/>
      <c r="C3255" s="135"/>
      <c r="D3255" s="135"/>
      <c r="E3255" s="135"/>
      <c r="F3255" s="147"/>
      <c r="G3255" s="147"/>
      <c r="H3255" s="135"/>
    </row>
    <row r="3256" spans="1:141" s="306" customFormat="1" ht="24" customHeight="1" x14ac:dyDescent="0.2">
      <c r="A3256" s="135"/>
      <c r="B3256" s="135"/>
      <c r="C3256" s="135"/>
      <c r="D3256" s="135"/>
      <c r="E3256" s="135"/>
      <c r="F3256" s="147"/>
      <c r="G3256" s="147"/>
      <c r="H3256" s="135"/>
    </row>
    <row r="3257" spans="1:141" s="306" customFormat="1" ht="24" customHeight="1" x14ac:dyDescent="0.2">
      <c r="A3257" s="135"/>
      <c r="B3257" s="135"/>
      <c r="C3257" s="135"/>
      <c r="D3257" s="135"/>
      <c r="E3257" s="135"/>
      <c r="F3257" s="147"/>
      <c r="G3257" s="147"/>
      <c r="H3257" s="135"/>
    </row>
    <row r="3258" spans="1:141" s="306" customFormat="1" ht="24" customHeight="1" x14ac:dyDescent="0.2">
      <c r="A3258" s="135"/>
      <c r="B3258" s="135"/>
      <c r="C3258" s="135"/>
      <c r="D3258" s="135"/>
      <c r="E3258" s="135"/>
      <c r="F3258" s="147"/>
      <c r="G3258" s="147"/>
      <c r="H3258" s="135"/>
    </row>
    <row r="3259" spans="1:141" s="306" customFormat="1" ht="24" customHeight="1" x14ac:dyDescent="0.2">
      <c r="A3259" s="135"/>
      <c r="B3259" s="135"/>
      <c r="C3259" s="135"/>
      <c r="D3259" s="135"/>
      <c r="E3259" s="135"/>
      <c r="F3259" s="147"/>
      <c r="G3259" s="147"/>
      <c r="H3259" s="135"/>
    </row>
    <row r="3260" spans="1:141" s="306" customFormat="1" ht="24" customHeight="1" x14ac:dyDescent="0.2">
      <c r="A3260" s="135"/>
      <c r="B3260" s="135"/>
      <c r="C3260" s="135"/>
      <c r="D3260" s="135"/>
      <c r="E3260" s="135"/>
      <c r="F3260" s="147"/>
      <c r="G3260" s="147"/>
      <c r="H3260" s="135"/>
    </row>
    <row r="3261" spans="1:141" s="306" customFormat="1" ht="24" customHeight="1" x14ac:dyDescent="0.2">
      <c r="A3261" s="135"/>
      <c r="B3261" s="135"/>
      <c r="C3261" s="135"/>
      <c r="D3261" s="135"/>
      <c r="E3261" s="135"/>
      <c r="F3261" s="147"/>
      <c r="G3261" s="147"/>
      <c r="H3261" s="135"/>
    </row>
    <row r="3262" spans="1:141" s="306" customFormat="1" ht="24" customHeight="1" x14ac:dyDescent="0.2">
      <c r="A3262" s="135"/>
      <c r="B3262" s="135"/>
      <c r="C3262" s="135"/>
      <c r="D3262" s="135"/>
      <c r="E3262" s="135"/>
      <c r="F3262" s="147"/>
      <c r="G3262" s="147"/>
      <c r="H3262" s="135"/>
    </row>
    <row r="3263" spans="1:141" s="306" customFormat="1" ht="24" customHeight="1" x14ac:dyDescent="0.2">
      <c r="A3263" s="135"/>
      <c r="B3263" s="135"/>
      <c r="C3263" s="135"/>
      <c r="D3263" s="135"/>
      <c r="E3263" s="135"/>
      <c r="F3263" s="147"/>
      <c r="G3263" s="147"/>
      <c r="H3263" s="135"/>
    </row>
    <row r="3264" spans="1:141" s="306" customFormat="1" ht="24" customHeight="1" x14ac:dyDescent="0.2">
      <c r="A3264" s="135"/>
      <c r="B3264" s="135"/>
      <c r="C3264" s="135"/>
      <c r="D3264" s="135"/>
      <c r="E3264" s="135"/>
      <c r="F3264" s="147"/>
      <c r="G3264" s="147"/>
      <c r="H3264" s="135"/>
    </row>
    <row r="3267" spans="1:8" s="306" customFormat="1" ht="24" customHeight="1" x14ac:dyDescent="0.2">
      <c r="A3267" s="135"/>
      <c r="B3267" s="135"/>
      <c r="C3267" s="135"/>
      <c r="D3267" s="135"/>
      <c r="E3267" s="135"/>
      <c r="F3267" s="147"/>
      <c r="G3267" s="147"/>
      <c r="H3267" s="135"/>
    </row>
    <row r="3268" spans="1:8" s="306" customFormat="1" ht="24" customHeight="1" x14ac:dyDescent="0.2">
      <c r="A3268" s="135"/>
      <c r="B3268" s="135"/>
      <c r="C3268" s="135"/>
      <c r="D3268" s="135"/>
      <c r="E3268" s="135"/>
      <c r="F3268" s="147"/>
      <c r="G3268" s="147"/>
      <c r="H3268" s="135"/>
    </row>
    <row r="3269" spans="1:8" s="306" customFormat="1" ht="24" customHeight="1" x14ac:dyDescent="0.2">
      <c r="A3269" s="135"/>
      <c r="B3269" s="135"/>
      <c r="C3269" s="135"/>
      <c r="D3269" s="135"/>
      <c r="E3269" s="135"/>
      <c r="F3269" s="147"/>
      <c r="G3269" s="147"/>
      <c r="H3269" s="135"/>
    </row>
    <row r="3270" spans="1:8" s="306" customFormat="1" ht="24" customHeight="1" x14ac:dyDescent="0.2">
      <c r="A3270" s="135"/>
      <c r="B3270" s="135"/>
      <c r="C3270" s="135"/>
      <c r="D3270" s="135"/>
      <c r="E3270" s="135"/>
      <c r="F3270" s="147"/>
      <c r="G3270" s="147"/>
      <c r="H3270" s="135"/>
    </row>
    <row r="3271" spans="1:8" s="306" customFormat="1" ht="24" customHeight="1" x14ac:dyDescent="0.2">
      <c r="A3271" s="135"/>
      <c r="B3271" s="135"/>
      <c r="C3271" s="135"/>
      <c r="D3271" s="135"/>
      <c r="E3271" s="135"/>
      <c r="F3271" s="147"/>
      <c r="G3271" s="147"/>
      <c r="H3271" s="135"/>
    </row>
    <row r="3272" spans="1:8" s="306" customFormat="1" ht="24" customHeight="1" x14ac:dyDescent="0.2">
      <c r="A3272" s="135"/>
      <c r="B3272" s="135"/>
      <c r="C3272" s="135"/>
      <c r="D3272" s="135"/>
      <c r="E3272" s="135"/>
      <c r="F3272" s="147"/>
      <c r="G3272" s="147"/>
      <c r="H3272" s="135"/>
    </row>
    <row r="3273" spans="1:8" s="306" customFormat="1" ht="24" customHeight="1" x14ac:dyDescent="0.2">
      <c r="A3273" s="135"/>
      <c r="B3273" s="135"/>
      <c r="C3273" s="135"/>
      <c r="D3273" s="135"/>
      <c r="E3273" s="135"/>
      <c r="F3273" s="147"/>
      <c r="G3273" s="147"/>
      <c r="H3273" s="135"/>
    </row>
    <row r="3274" spans="1:8" s="306" customFormat="1" ht="24" customHeight="1" x14ac:dyDescent="0.2">
      <c r="A3274" s="135"/>
      <c r="B3274" s="135"/>
      <c r="C3274" s="135"/>
      <c r="D3274" s="135"/>
      <c r="E3274" s="135"/>
      <c r="F3274" s="147"/>
      <c r="G3274" s="147"/>
      <c r="H3274" s="135"/>
    </row>
    <row r="3277" spans="1:8" s="306" customFormat="1" ht="24" customHeight="1" x14ac:dyDescent="0.2">
      <c r="A3277" s="135"/>
      <c r="B3277" s="135"/>
      <c r="C3277" s="135"/>
      <c r="D3277" s="135"/>
      <c r="E3277" s="135"/>
      <c r="F3277" s="147"/>
      <c r="G3277" s="147"/>
      <c r="H3277" s="135"/>
    </row>
    <row r="3278" spans="1:8" s="306" customFormat="1" ht="24" customHeight="1" x14ac:dyDescent="0.2">
      <c r="A3278" s="135"/>
      <c r="B3278" s="135"/>
      <c r="C3278" s="135"/>
      <c r="D3278" s="135"/>
      <c r="E3278" s="135"/>
      <c r="F3278" s="147"/>
      <c r="G3278" s="147"/>
      <c r="H3278" s="135"/>
    </row>
    <row r="3279" spans="1:8" s="306" customFormat="1" ht="24" customHeight="1" x14ac:dyDescent="0.2">
      <c r="A3279" s="135"/>
      <c r="B3279" s="135"/>
      <c r="C3279" s="135"/>
      <c r="D3279" s="135"/>
      <c r="E3279" s="135"/>
      <c r="F3279" s="147"/>
      <c r="G3279" s="147"/>
      <c r="H3279" s="135"/>
    </row>
    <row r="3280" spans="1:8" s="306" customFormat="1" ht="24" customHeight="1" x14ac:dyDescent="0.2">
      <c r="A3280" s="135"/>
      <c r="B3280" s="135"/>
      <c r="C3280" s="135"/>
      <c r="D3280" s="135"/>
      <c r="E3280" s="135"/>
      <c r="F3280" s="147"/>
      <c r="G3280" s="147"/>
      <c r="H3280" s="135"/>
    </row>
    <row r="3281" spans="1:8" s="306" customFormat="1" ht="24" customHeight="1" x14ac:dyDescent="0.2">
      <c r="A3281" s="135"/>
      <c r="B3281" s="135"/>
      <c r="C3281" s="135"/>
      <c r="D3281" s="135"/>
      <c r="E3281" s="135"/>
      <c r="F3281" s="147"/>
      <c r="G3281" s="147"/>
      <c r="H3281" s="135"/>
    </row>
    <row r="3282" spans="1:8" s="306" customFormat="1" ht="24" customHeight="1" x14ac:dyDescent="0.2">
      <c r="A3282" s="135"/>
      <c r="B3282" s="135"/>
      <c r="C3282" s="135"/>
      <c r="D3282" s="135"/>
      <c r="E3282" s="135"/>
      <c r="F3282" s="147"/>
      <c r="G3282" s="147"/>
      <c r="H3282" s="135"/>
    </row>
    <row r="3283" spans="1:8" s="306" customFormat="1" ht="24" customHeight="1" x14ac:dyDescent="0.2">
      <c r="A3283" s="135"/>
      <c r="B3283" s="135"/>
      <c r="C3283" s="135"/>
      <c r="D3283" s="135"/>
      <c r="E3283" s="135"/>
      <c r="F3283" s="147"/>
      <c r="G3283" s="147"/>
      <c r="H3283" s="135"/>
    </row>
    <row r="3284" spans="1:8" s="306" customFormat="1" ht="24" customHeight="1" x14ac:dyDescent="0.2">
      <c r="A3284" s="135"/>
      <c r="B3284" s="135"/>
      <c r="C3284" s="135"/>
      <c r="D3284" s="135"/>
      <c r="E3284" s="135"/>
      <c r="F3284" s="147"/>
      <c r="G3284" s="147"/>
      <c r="H3284" s="135"/>
    </row>
    <row r="3285" spans="1:8" s="306" customFormat="1" ht="24" customHeight="1" x14ac:dyDescent="0.2">
      <c r="A3285" s="135"/>
      <c r="B3285" s="135"/>
      <c r="C3285" s="135"/>
      <c r="D3285" s="135"/>
      <c r="E3285" s="135"/>
      <c r="F3285" s="147"/>
      <c r="G3285" s="147"/>
      <c r="H3285" s="135"/>
    </row>
    <row r="3299" spans="1:141" s="145" customFormat="1" ht="24" customHeight="1" x14ac:dyDescent="0.2">
      <c r="A3299" s="135"/>
      <c r="B3299" s="135"/>
      <c r="C3299" s="135"/>
      <c r="D3299" s="135"/>
      <c r="E3299" s="135"/>
      <c r="F3299" s="147"/>
      <c r="G3299" s="147"/>
      <c r="H3299" s="135"/>
      <c r="I3299" s="306"/>
      <c r="J3299" s="306"/>
      <c r="K3299" s="306"/>
      <c r="L3299" s="306"/>
      <c r="M3299" s="306"/>
      <c r="N3299" s="306"/>
      <c r="O3299" s="306"/>
      <c r="P3299" s="306"/>
      <c r="Q3299" s="306"/>
      <c r="R3299" s="306"/>
      <c r="S3299" s="306"/>
      <c r="T3299" s="306"/>
      <c r="U3299" s="307"/>
      <c r="V3299" s="307"/>
      <c r="W3299" s="307"/>
      <c r="X3299" s="307"/>
      <c r="Y3299" s="307"/>
      <c r="Z3299" s="307"/>
      <c r="AA3299" s="307"/>
      <c r="AB3299" s="307"/>
      <c r="AC3299" s="307"/>
      <c r="AD3299" s="307"/>
      <c r="AE3299" s="307"/>
      <c r="AF3299" s="307"/>
      <c r="AG3299" s="307"/>
      <c r="AH3299" s="307"/>
      <c r="AI3299" s="307"/>
      <c r="AJ3299" s="307"/>
      <c r="AK3299" s="307"/>
      <c r="AL3299" s="307"/>
      <c r="AM3299" s="307"/>
      <c r="AN3299" s="307"/>
      <c r="AO3299" s="307"/>
      <c r="AP3299" s="307"/>
      <c r="AQ3299" s="307"/>
      <c r="AR3299" s="307"/>
      <c r="AS3299" s="307"/>
      <c r="AT3299" s="307"/>
      <c r="AU3299" s="307"/>
      <c r="AV3299" s="307"/>
      <c r="AW3299" s="307"/>
      <c r="AX3299" s="307"/>
      <c r="AY3299" s="307"/>
      <c r="AZ3299" s="307"/>
      <c r="BA3299" s="307"/>
      <c r="BB3299" s="307"/>
      <c r="BC3299" s="307"/>
      <c r="BD3299" s="307"/>
      <c r="BE3299" s="307"/>
      <c r="BF3299" s="307"/>
      <c r="BG3299" s="307"/>
      <c r="BH3299" s="307"/>
      <c r="BI3299" s="307"/>
      <c r="BJ3299" s="307"/>
      <c r="BK3299" s="307"/>
      <c r="BL3299" s="307"/>
      <c r="BM3299" s="307"/>
      <c r="BN3299" s="307"/>
      <c r="BO3299" s="307"/>
      <c r="BP3299" s="307"/>
      <c r="BQ3299" s="307"/>
      <c r="BR3299" s="307"/>
      <c r="BS3299" s="307"/>
      <c r="BT3299" s="307"/>
      <c r="BU3299" s="307"/>
      <c r="BV3299" s="307"/>
      <c r="BW3299" s="307"/>
      <c r="BX3299" s="307"/>
      <c r="BY3299" s="307"/>
      <c r="BZ3299" s="307"/>
      <c r="CA3299" s="307"/>
      <c r="CB3299" s="307"/>
      <c r="CC3299" s="307"/>
      <c r="CD3299" s="307"/>
      <c r="CE3299" s="307"/>
      <c r="CF3299" s="307"/>
      <c r="CG3299" s="307"/>
      <c r="CH3299" s="307"/>
      <c r="CI3299" s="307"/>
      <c r="CJ3299" s="307"/>
      <c r="CK3299" s="307"/>
      <c r="CL3299" s="307"/>
      <c r="CM3299" s="307"/>
      <c r="CN3299" s="307"/>
      <c r="CO3299" s="307"/>
      <c r="CP3299" s="307"/>
      <c r="CQ3299" s="307"/>
      <c r="CR3299" s="307"/>
      <c r="CS3299" s="307"/>
      <c r="CT3299" s="307"/>
      <c r="CU3299" s="307"/>
      <c r="CV3299" s="307"/>
      <c r="CW3299" s="307"/>
      <c r="CX3299" s="307"/>
      <c r="CY3299" s="307"/>
      <c r="CZ3299" s="307"/>
      <c r="DA3299" s="307"/>
      <c r="DB3299" s="307"/>
      <c r="DC3299" s="307"/>
      <c r="DD3299" s="307"/>
      <c r="DE3299" s="307"/>
      <c r="DF3299" s="307"/>
      <c r="DG3299" s="307"/>
      <c r="DH3299" s="307"/>
      <c r="DI3299" s="307"/>
      <c r="DJ3299" s="307"/>
      <c r="DK3299" s="307"/>
      <c r="DL3299" s="307"/>
      <c r="DM3299" s="307"/>
      <c r="DN3299" s="307"/>
      <c r="DO3299" s="307"/>
      <c r="DP3299" s="307"/>
      <c r="DQ3299" s="307"/>
      <c r="DR3299" s="307"/>
      <c r="DS3299" s="307"/>
      <c r="DT3299" s="307"/>
      <c r="DU3299" s="307"/>
      <c r="DV3299" s="307"/>
      <c r="DW3299" s="307"/>
      <c r="DX3299" s="307"/>
      <c r="DY3299" s="307"/>
      <c r="DZ3299" s="307"/>
      <c r="EA3299" s="307"/>
      <c r="EB3299" s="307"/>
      <c r="EC3299" s="307"/>
      <c r="ED3299" s="307"/>
      <c r="EE3299" s="307"/>
      <c r="EF3299" s="307"/>
      <c r="EG3299" s="307"/>
      <c r="EH3299" s="307"/>
      <c r="EI3299" s="307"/>
      <c r="EJ3299" s="307"/>
      <c r="EK3299" s="307"/>
    </row>
    <row r="3301" spans="1:141" s="306" customFormat="1" ht="24" customHeight="1" x14ac:dyDescent="0.2">
      <c r="A3301" s="135"/>
      <c r="B3301" s="135"/>
      <c r="C3301" s="135"/>
      <c r="D3301" s="135"/>
      <c r="E3301" s="135"/>
      <c r="F3301" s="147"/>
      <c r="G3301" s="147"/>
      <c r="H3301" s="135"/>
    </row>
    <row r="3302" spans="1:141" s="306" customFormat="1" ht="24" customHeight="1" x14ac:dyDescent="0.2">
      <c r="A3302" s="135"/>
      <c r="B3302" s="135"/>
      <c r="C3302" s="135"/>
      <c r="D3302" s="135"/>
      <c r="E3302" s="135"/>
      <c r="F3302" s="147"/>
      <c r="G3302" s="147"/>
      <c r="H3302" s="135"/>
    </row>
    <row r="3303" spans="1:141" s="306" customFormat="1" ht="24" customHeight="1" x14ac:dyDescent="0.2">
      <c r="A3303" s="135"/>
      <c r="B3303" s="135"/>
      <c r="C3303" s="135"/>
      <c r="D3303" s="135"/>
      <c r="E3303" s="135"/>
      <c r="F3303" s="147"/>
      <c r="G3303" s="147"/>
      <c r="H3303" s="135"/>
    </row>
    <row r="3304" spans="1:141" s="306" customFormat="1" ht="24" customHeight="1" x14ac:dyDescent="0.2">
      <c r="A3304" s="135"/>
      <c r="B3304" s="135"/>
      <c r="C3304" s="135"/>
      <c r="D3304" s="135"/>
      <c r="E3304" s="135"/>
      <c r="F3304" s="147"/>
      <c r="G3304" s="147"/>
      <c r="H3304" s="135"/>
    </row>
    <row r="3305" spans="1:141" s="306" customFormat="1" ht="24" customHeight="1" x14ac:dyDescent="0.2">
      <c r="A3305" s="135"/>
      <c r="B3305" s="135"/>
      <c r="C3305" s="135"/>
      <c r="D3305" s="135"/>
      <c r="E3305" s="135"/>
      <c r="F3305" s="147"/>
      <c r="G3305" s="147"/>
      <c r="H3305" s="135"/>
    </row>
    <row r="3306" spans="1:141" s="306" customFormat="1" ht="24" customHeight="1" x14ac:dyDescent="0.2">
      <c r="A3306" s="135"/>
      <c r="B3306" s="135"/>
      <c r="C3306" s="135"/>
      <c r="D3306" s="135"/>
      <c r="E3306" s="135"/>
      <c r="F3306" s="147"/>
      <c r="G3306" s="147"/>
      <c r="H3306" s="135"/>
    </row>
    <row r="3307" spans="1:141" s="306" customFormat="1" ht="24" customHeight="1" x14ac:dyDescent="0.2">
      <c r="A3307" s="135"/>
      <c r="B3307" s="135"/>
      <c r="C3307" s="135"/>
      <c r="D3307" s="135"/>
      <c r="E3307" s="135"/>
      <c r="F3307" s="147"/>
      <c r="G3307" s="147"/>
      <c r="H3307" s="135"/>
    </row>
    <row r="3308" spans="1:141" s="306" customFormat="1" ht="24" customHeight="1" x14ac:dyDescent="0.2">
      <c r="A3308" s="135"/>
      <c r="B3308" s="135"/>
      <c r="C3308" s="135"/>
      <c r="D3308" s="135"/>
      <c r="E3308" s="135"/>
      <c r="F3308" s="147"/>
      <c r="G3308" s="147"/>
      <c r="H3308" s="135"/>
    </row>
    <row r="3309" spans="1:141" s="306" customFormat="1" ht="24" customHeight="1" x14ac:dyDescent="0.2">
      <c r="A3309" s="135"/>
      <c r="B3309" s="135"/>
      <c r="C3309" s="135"/>
      <c r="D3309" s="135"/>
      <c r="E3309" s="135"/>
      <c r="F3309" s="147"/>
      <c r="G3309" s="147"/>
      <c r="H3309" s="135"/>
    </row>
    <row r="3310" spans="1:141" s="306" customFormat="1" ht="24" customHeight="1" x14ac:dyDescent="0.2">
      <c r="A3310" s="135"/>
      <c r="B3310" s="135"/>
      <c r="C3310" s="135"/>
      <c r="D3310" s="135"/>
      <c r="E3310" s="135"/>
      <c r="F3310" s="147"/>
      <c r="G3310" s="147"/>
      <c r="H3310" s="135"/>
    </row>
    <row r="3311" spans="1:141" s="306" customFormat="1" ht="24" customHeight="1" x14ac:dyDescent="0.2">
      <c r="A3311" s="135"/>
      <c r="B3311" s="135"/>
      <c r="C3311" s="135"/>
      <c r="D3311" s="135"/>
      <c r="E3311" s="135"/>
      <c r="F3311" s="147"/>
      <c r="G3311" s="147"/>
      <c r="H3311" s="135"/>
    </row>
    <row r="3312" spans="1:141" s="306" customFormat="1" ht="24" customHeight="1" x14ac:dyDescent="0.2">
      <c r="A3312" s="135"/>
      <c r="B3312" s="135"/>
      <c r="C3312" s="135"/>
      <c r="D3312" s="135"/>
      <c r="E3312" s="135"/>
      <c r="F3312" s="147"/>
      <c r="G3312" s="147"/>
      <c r="H3312" s="135"/>
    </row>
    <row r="3313" spans="1:8" s="306" customFormat="1" ht="24" customHeight="1" x14ac:dyDescent="0.2">
      <c r="A3313" s="135"/>
      <c r="B3313" s="135"/>
      <c r="C3313" s="135"/>
      <c r="D3313" s="135"/>
      <c r="E3313" s="135"/>
      <c r="F3313" s="147"/>
      <c r="G3313" s="147"/>
      <c r="H3313" s="135"/>
    </row>
    <row r="3314" spans="1:8" s="306" customFormat="1" ht="24" customHeight="1" x14ac:dyDescent="0.2">
      <c r="A3314" s="135"/>
      <c r="B3314" s="135"/>
      <c r="C3314" s="135"/>
      <c r="D3314" s="135"/>
      <c r="E3314" s="135"/>
      <c r="F3314" s="147"/>
      <c r="G3314" s="147"/>
      <c r="H3314" s="135"/>
    </row>
    <row r="3317" spans="1:8" s="306" customFormat="1" ht="24" customHeight="1" x14ac:dyDescent="0.2">
      <c r="A3317" s="135"/>
      <c r="B3317" s="135"/>
      <c r="C3317" s="135"/>
      <c r="D3317" s="135"/>
      <c r="E3317" s="135"/>
      <c r="F3317" s="147"/>
      <c r="G3317" s="147"/>
      <c r="H3317" s="135"/>
    </row>
    <row r="3318" spans="1:8" s="306" customFormat="1" ht="24" customHeight="1" x14ac:dyDescent="0.2">
      <c r="A3318" s="135"/>
      <c r="B3318" s="135"/>
      <c r="C3318" s="135"/>
      <c r="D3318" s="135"/>
      <c r="E3318" s="135"/>
      <c r="F3318" s="147"/>
      <c r="G3318" s="147"/>
      <c r="H3318" s="135"/>
    </row>
    <row r="3319" spans="1:8" s="306" customFormat="1" ht="24" customHeight="1" x14ac:dyDescent="0.2">
      <c r="A3319" s="135"/>
      <c r="B3319" s="135"/>
      <c r="C3319" s="135"/>
      <c r="D3319" s="135"/>
      <c r="E3319" s="135"/>
      <c r="F3319" s="147"/>
      <c r="G3319" s="147"/>
      <c r="H3319" s="135"/>
    </row>
    <row r="3320" spans="1:8" s="306" customFormat="1" ht="24" customHeight="1" x14ac:dyDescent="0.2">
      <c r="A3320" s="135"/>
      <c r="B3320" s="135"/>
      <c r="C3320" s="135"/>
      <c r="D3320" s="135"/>
      <c r="E3320" s="135"/>
      <c r="F3320" s="147"/>
      <c r="G3320" s="147"/>
      <c r="H3320" s="135"/>
    </row>
    <row r="3321" spans="1:8" s="306" customFormat="1" ht="24" customHeight="1" x14ac:dyDescent="0.2">
      <c r="A3321" s="135"/>
      <c r="B3321" s="135"/>
      <c r="C3321" s="135"/>
      <c r="D3321" s="135"/>
      <c r="E3321" s="135"/>
      <c r="F3321" s="147"/>
      <c r="G3321" s="147"/>
      <c r="H3321" s="135"/>
    </row>
    <row r="3322" spans="1:8" s="306" customFormat="1" ht="24" customHeight="1" x14ac:dyDescent="0.2">
      <c r="A3322" s="135"/>
      <c r="B3322" s="135"/>
      <c r="C3322" s="135"/>
      <c r="D3322" s="135"/>
      <c r="E3322" s="135"/>
      <c r="F3322" s="147"/>
      <c r="G3322" s="147"/>
      <c r="H3322" s="135"/>
    </row>
    <row r="3323" spans="1:8" s="306" customFormat="1" ht="24" customHeight="1" x14ac:dyDescent="0.2">
      <c r="A3323" s="135"/>
      <c r="B3323" s="135"/>
      <c r="C3323" s="135"/>
      <c r="D3323" s="135"/>
      <c r="E3323" s="135"/>
      <c r="F3323" s="147"/>
      <c r="G3323" s="147"/>
      <c r="H3323" s="135"/>
    </row>
    <row r="3324" spans="1:8" s="306" customFormat="1" ht="24" customHeight="1" x14ac:dyDescent="0.2">
      <c r="A3324" s="135"/>
      <c r="B3324" s="135"/>
      <c r="C3324" s="135"/>
      <c r="D3324" s="135"/>
      <c r="E3324" s="135"/>
      <c r="F3324" s="147"/>
      <c r="G3324" s="147"/>
      <c r="H3324" s="135"/>
    </row>
    <row r="3327" spans="1:8" s="306" customFormat="1" ht="24" customHeight="1" x14ac:dyDescent="0.2">
      <c r="A3327" s="135"/>
      <c r="B3327" s="135"/>
      <c r="C3327" s="135"/>
      <c r="D3327" s="135"/>
      <c r="E3327" s="135"/>
      <c r="F3327" s="147"/>
      <c r="G3327" s="147"/>
      <c r="H3327" s="135"/>
    </row>
    <row r="3328" spans="1:8" s="306" customFormat="1" ht="24" customHeight="1" x14ac:dyDescent="0.2">
      <c r="A3328" s="135"/>
      <c r="B3328" s="135"/>
      <c r="C3328" s="135"/>
      <c r="D3328" s="135"/>
      <c r="E3328" s="135"/>
      <c r="F3328" s="147"/>
      <c r="G3328" s="147"/>
      <c r="H3328" s="135"/>
    </row>
    <row r="3329" spans="1:8" s="306" customFormat="1" ht="24" customHeight="1" x14ac:dyDescent="0.2">
      <c r="A3329" s="135"/>
      <c r="B3329" s="135"/>
      <c r="C3329" s="135"/>
      <c r="D3329" s="135"/>
      <c r="E3329" s="135"/>
      <c r="F3329" s="147"/>
      <c r="G3329" s="147"/>
      <c r="H3329" s="135"/>
    </row>
    <row r="3330" spans="1:8" s="306" customFormat="1" ht="24" customHeight="1" x14ac:dyDescent="0.2">
      <c r="A3330" s="135"/>
      <c r="B3330" s="135"/>
      <c r="C3330" s="135"/>
      <c r="D3330" s="135"/>
      <c r="E3330" s="135"/>
      <c r="F3330" s="147"/>
      <c r="G3330" s="147"/>
      <c r="H3330" s="135"/>
    </row>
    <row r="3331" spans="1:8" s="306" customFormat="1" ht="24" customHeight="1" x14ac:dyDescent="0.2">
      <c r="A3331" s="135"/>
      <c r="B3331" s="135"/>
      <c r="C3331" s="135"/>
      <c r="D3331" s="135"/>
      <c r="E3331" s="135"/>
      <c r="F3331" s="147"/>
      <c r="G3331" s="147"/>
      <c r="H3331" s="135"/>
    </row>
    <row r="3332" spans="1:8" s="306" customFormat="1" ht="24" customHeight="1" x14ac:dyDescent="0.2">
      <c r="A3332" s="135"/>
      <c r="B3332" s="135"/>
      <c r="C3332" s="135"/>
      <c r="D3332" s="135"/>
      <c r="E3332" s="135"/>
      <c r="F3332" s="147"/>
      <c r="G3332" s="147"/>
      <c r="H3332" s="135"/>
    </row>
    <row r="3333" spans="1:8" s="306" customFormat="1" ht="24" customHeight="1" x14ac:dyDescent="0.2">
      <c r="A3333" s="135"/>
      <c r="B3333" s="135"/>
      <c r="C3333" s="135"/>
      <c r="D3333" s="135"/>
      <c r="E3333" s="135"/>
      <c r="F3333" s="147"/>
      <c r="G3333" s="147"/>
      <c r="H3333" s="135"/>
    </row>
    <row r="3334" spans="1:8" s="306" customFormat="1" ht="24" customHeight="1" x14ac:dyDescent="0.2">
      <c r="A3334" s="135"/>
      <c r="B3334" s="135"/>
      <c r="C3334" s="135"/>
      <c r="D3334" s="135"/>
      <c r="E3334" s="135"/>
      <c r="F3334" s="147"/>
      <c r="G3334" s="147"/>
      <c r="H3334" s="135"/>
    </row>
    <row r="3335" spans="1:8" s="306" customFormat="1" ht="24" customHeight="1" x14ac:dyDescent="0.2">
      <c r="A3335" s="135"/>
      <c r="B3335" s="135"/>
      <c r="C3335" s="135"/>
      <c r="D3335" s="135"/>
      <c r="E3335" s="135"/>
      <c r="F3335" s="147"/>
      <c r="G3335" s="147"/>
      <c r="H3335" s="135"/>
    </row>
    <row r="3349" spans="1:141" s="145" customFormat="1" ht="24" customHeight="1" x14ac:dyDescent="0.2">
      <c r="A3349" s="135"/>
      <c r="B3349" s="135"/>
      <c r="C3349" s="135"/>
      <c r="D3349" s="135"/>
      <c r="E3349" s="135"/>
      <c r="F3349" s="147"/>
      <c r="G3349" s="147"/>
      <c r="H3349" s="135"/>
      <c r="I3349" s="306"/>
      <c r="J3349" s="306"/>
      <c r="K3349" s="306"/>
      <c r="L3349" s="306"/>
      <c r="M3349" s="306"/>
      <c r="N3349" s="306"/>
      <c r="O3349" s="306"/>
      <c r="P3349" s="306"/>
      <c r="Q3349" s="306"/>
      <c r="R3349" s="306"/>
      <c r="S3349" s="306"/>
      <c r="T3349" s="306"/>
      <c r="U3349" s="307"/>
      <c r="V3349" s="307"/>
      <c r="W3349" s="307"/>
      <c r="X3349" s="307"/>
      <c r="Y3349" s="307"/>
      <c r="Z3349" s="307"/>
      <c r="AA3349" s="307"/>
      <c r="AB3349" s="307"/>
      <c r="AC3349" s="307"/>
      <c r="AD3349" s="307"/>
      <c r="AE3349" s="307"/>
      <c r="AF3349" s="307"/>
      <c r="AG3349" s="307"/>
      <c r="AH3349" s="307"/>
      <c r="AI3349" s="307"/>
      <c r="AJ3349" s="307"/>
      <c r="AK3349" s="307"/>
      <c r="AL3349" s="307"/>
      <c r="AM3349" s="307"/>
      <c r="AN3349" s="307"/>
      <c r="AO3349" s="307"/>
      <c r="AP3349" s="307"/>
      <c r="AQ3349" s="307"/>
      <c r="AR3349" s="307"/>
      <c r="AS3349" s="307"/>
      <c r="AT3349" s="307"/>
      <c r="AU3349" s="307"/>
      <c r="AV3349" s="307"/>
      <c r="AW3349" s="307"/>
      <c r="AX3349" s="307"/>
      <c r="AY3349" s="307"/>
      <c r="AZ3349" s="307"/>
      <c r="BA3349" s="307"/>
      <c r="BB3349" s="307"/>
      <c r="BC3349" s="307"/>
      <c r="BD3349" s="307"/>
      <c r="BE3349" s="307"/>
      <c r="BF3349" s="307"/>
      <c r="BG3349" s="307"/>
      <c r="BH3349" s="307"/>
      <c r="BI3349" s="307"/>
      <c r="BJ3349" s="307"/>
      <c r="BK3349" s="307"/>
      <c r="BL3349" s="307"/>
      <c r="BM3349" s="307"/>
      <c r="BN3349" s="307"/>
      <c r="BO3349" s="307"/>
      <c r="BP3349" s="307"/>
      <c r="BQ3349" s="307"/>
      <c r="BR3349" s="307"/>
      <c r="BS3349" s="307"/>
      <c r="BT3349" s="307"/>
      <c r="BU3349" s="307"/>
      <c r="BV3349" s="307"/>
      <c r="BW3349" s="307"/>
      <c r="BX3349" s="307"/>
      <c r="BY3349" s="307"/>
      <c r="BZ3349" s="307"/>
      <c r="CA3349" s="307"/>
      <c r="CB3349" s="307"/>
      <c r="CC3349" s="307"/>
      <c r="CD3349" s="307"/>
      <c r="CE3349" s="307"/>
      <c r="CF3349" s="307"/>
      <c r="CG3349" s="307"/>
      <c r="CH3349" s="307"/>
      <c r="CI3349" s="307"/>
      <c r="CJ3349" s="307"/>
      <c r="CK3349" s="307"/>
      <c r="CL3349" s="307"/>
      <c r="CM3349" s="307"/>
      <c r="CN3349" s="307"/>
      <c r="CO3349" s="307"/>
      <c r="CP3349" s="307"/>
      <c r="CQ3349" s="307"/>
      <c r="CR3349" s="307"/>
      <c r="CS3349" s="307"/>
      <c r="CT3349" s="307"/>
      <c r="CU3349" s="307"/>
      <c r="CV3349" s="307"/>
      <c r="CW3349" s="307"/>
      <c r="CX3349" s="307"/>
      <c r="CY3349" s="307"/>
      <c r="CZ3349" s="307"/>
      <c r="DA3349" s="307"/>
      <c r="DB3349" s="307"/>
      <c r="DC3349" s="307"/>
      <c r="DD3349" s="307"/>
      <c r="DE3349" s="307"/>
      <c r="DF3349" s="307"/>
      <c r="DG3349" s="307"/>
      <c r="DH3349" s="307"/>
      <c r="DI3349" s="307"/>
      <c r="DJ3349" s="307"/>
      <c r="DK3349" s="307"/>
      <c r="DL3349" s="307"/>
      <c r="DM3349" s="307"/>
      <c r="DN3349" s="307"/>
      <c r="DO3349" s="307"/>
      <c r="DP3349" s="307"/>
      <c r="DQ3349" s="307"/>
      <c r="DR3349" s="307"/>
      <c r="DS3349" s="307"/>
      <c r="DT3349" s="307"/>
      <c r="DU3349" s="307"/>
      <c r="DV3349" s="307"/>
      <c r="DW3349" s="307"/>
      <c r="DX3349" s="307"/>
      <c r="DY3349" s="307"/>
      <c r="DZ3349" s="307"/>
      <c r="EA3349" s="307"/>
      <c r="EB3349" s="307"/>
      <c r="EC3349" s="307"/>
      <c r="ED3349" s="307"/>
      <c r="EE3349" s="307"/>
      <c r="EF3349" s="307"/>
      <c r="EG3349" s="307"/>
      <c r="EH3349" s="307"/>
      <c r="EI3349" s="307"/>
      <c r="EJ3349" s="307"/>
      <c r="EK3349" s="307"/>
    </row>
    <row r="3351" spans="1:141" s="306" customFormat="1" ht="24" customHeight="1" x14ac:dyDescent="0.2">
      <c r="A3351" s="135"/>
      <c r="B3351" s="135"/>
      <c r="C3351" s="135"/>
      <c r="D3351" s="135"/>
      <c r="E3351" s="135"/>
      <c r="F3351" s="147"/>
      <c r="G3351" s="147"/>
      <c r="H3351" s="135"/>
    </row>
    <row r="3352" spans="1:141" s="306" customFormat="1" ht="24" customHeight="1" x14ac:dyDescent="0.2">
      <c r="A3352" s="135"/>
      <c r="B3352" s="135"/>
      <c r="C3352" s="135"/>
      <c r="D3352" s="135"/>
      <c r="E3352" s="135"/>
      <c r="F3352" s="147"/>
      <c r="G3352" s="147"/>
      <c r="H3352" s="135"/>
    </row>
    <row r="3353" spans="1:141" s="306" customFormat="1" ht="24" customHeight="1" x14ac:dyDescent="0.2">
      <c r="A3353" s="135"/>
      <c r="B3353" s="135"/>
      <c r="C3353" s="135"/>
      <c r="D3353" s="135"/>
      <c r="E3353" s="135"/>
      <c r="F3353" s="147"/>
      <c r="G3353" s="147"/>
      <c r="H3353" s="135"/>
    </row>
    <row r="3354" spans="1:141" s="306" customFormat="1" ht="24" customHeight="1" x14ac:dyDescent="0.2">
      <c r="A3354" s="135"/>
      <c r="B3354" s="135"/>
      <c r="C3354" s="135"/>
      <c r="D3354" s="135"/>
      <c r="E3354" s="135"/>
      <c r="F3354" s="147"/>
      <c r="G3354" s="147"/>
      <c r="H3354" s="135"/>
    </row>
    <row r="3355" spans="1:141" s="306" customFormat="1" ht="24" customHeight="1" x14ac:dyDescent="0.2">
      <c r="A3355" s="135"/>
      <c r="B3355" s="135"/>
      <c r="C3355" s="135"/>
      <c r="D3355" s="135"/>
      <c r="E3355" s="135"/>
      <c r="F3355" s="147"/>
      <c r="G3355" s="147"/>
      <c r="H3355" s="135"/>
    </row>
    <row r="3356" spans="1:141" s="306" customFormat="1" ht="24" customHeight="1" x14ac:dyDescent="0.2">
      <c r="A3356" s="135"/>
      <c r="B3356" s="135"/>
      <c r="C3356" s="135"/>
      <c r="D3356" s="135"/>
      <c r="E3356" s="135"/>
      <c r="F3356" s="147"/>
      <c r="G3356" s="147"/>
      <c r="H3356" s="135"/>
    </row>
    <row r="3357" spans="1:141" s="306" customFormat="1" ht="24" customHeight="1" x14ac:dyDescent="0.2">
      <c r="A3357" s="135"/>
      <c r="B3357" s="135"/>
      <c r="C3357" s="135"/>
      <c r="D3357" s="135"/>
      <c r="E3357" s="135"/>
      <c r="F3357" s="147"/>
      <c r="G3357" s="147"/>
      <c r="H3357" s="135"/>
    </row>
    <row r="3358" spans="1:141" s="306" customFormat="1" ht="24" customHeight="1" x14ac:dyDescent="0.2">
      <c r="A3358" s="135"/>
      <c r="B3358" s="135"/>
      <c r="C3358" s="135"/>
      <c r="D3358" s="135"/>
      <c r="E3358" s="135"/>
      <c r="F3358" s="147"/>
      <c r="G3358" s="147"/>
      <c r="H3358" s="135"/>
    </row>
    <row r="3359" spans="1:141" s="306" customFormat="1" ht="24" customHeight="1" x14ac:dyDescent="0.2">
      <c r="A3359" s="135"/>
      <c r="B3359" s="135"/>
      <c r="C3359" s="135"/>
      <c r="D3359" s="135"/>
      <c r="E3359" s="135"/>
      <c r="F3359" s="147"/>
      <c r="G3359" s="147"/>
      <c r="H3359" s="135"/>
    </row>
    <row r="3360" spans="1:141" s="306" customFormat="1" ht="24" customHeight="1" x14ac:dyDescent="0.2">
      <c r="A3360" s="135"/>
      <c r="B3360" s="135"/>
      <c r="C3360" s="135"/>
      <c r="D3360" s="135"/>
      <c r="E3360" s="135"/>
      <c r="F3360" s="147"/>
      <c r="G3360" s="147"/>
      <c r="H3360" s="135"/>
    </row>
    <row r="3361" spans="1:8" s="306" customFormat="1" ht="24" customHeight="1" x14ac:dyDescent="0.2">
      <c r="A3361" s="135"/>
      <c r="B3361" s="135"/>
      <c r="C3361" s="135"/>
      <c r="D3361" s="135"/>
      <c r="E3361" s="135"/>
      <c r="F3361" s="147"/>
      <c r="G3361" s="147"/>
      <c r="H3361" s="135"/>
    </row>
    <row r="3362" spans="1:8" s="306" customFormat="1" ht="24" customHeight="1" x14ac:dyDescent="0.2">
      <c r="A3362" s="135"/>
      <c r="B3362" s="135"/>
      <c r="C3362" s="135"/>
      <c r="D3362" s="135"/>
      <c r="E3362" s="135"/>
      <c r="F3362" s="147"/>
      <c r="G3362" s="147"/>
      <c r="H3362" s="135"/>
    </row>
    <row r="3363" spans="1:8" s="306" customFormat="1" ht="24" customHeight="1" x14ac:dyDescent="0.2">
      <c r="A3363" s="135"/>
      <c r="B3363" s="135"/>
      <c r="C3363" s="135"/>
      <c r="D3363" s="135"/>
      <c r="E3363" s="135"/>
      <c r="F3363" s="147"/>
      <c r="G3363" s="147"/>
      <c r="H3363" s="135"/>
    </row>
    <row r="3364" spans="1:8" s="306" customFormat="1" ht="24" customHeight="1" x14ac:dyDescent="0.2">
      <c r="A3364" s="135"/>
      <c r="B3364" s="135"/>
      <c r="C3364" s="135"/>
      <c r="D3364" s="135"/>
      <c r="E3364" s="135"/>
      <c r="F3364" s="147"/>
      <c r="G3364" s="147"/>
      <c r="H3364" s="135"/>
    </row>
    <row r="3367" spans="1:8" s="306" customFormat="1" ht="24" customHeight="1" x14ac:dyDescent="0.2">
      <c r="A3367" s="135"/>
      <c r="B3367" s="135"/>
      <c r="C3367" s="135"/>
      <c r="D3367" s="135"/>
      <c r="E3367" s="135"/>
      <c r="F3367" s="147"/>
      <c r="G3367" s="147"/>
      <c r="H3367" s="135"/>
    </row>
    <row r="3368" spans="1:8" s="306" customFormat="1" ht="24" customHeight="1" x14ac:dyDescent="0.2">
      <c r="A3368" s="135"/>
      <c r="B3368" s="135"/>
      <c r="C3368" s="135"/>
      <c r="D3368" s="135"/>
      <c r="E3368" s="135"/>
      <c r="F3368" s="147"/>
      <c r="G3368" s="147"/>
      <c r="H3368" s="135"/>
    </row>
    <row r="3369" spans="1:8" s="306" customFormat="1" ht="24" customHeight="1" x14ac:dyDescent="0.2">
      <c r="A3369" s="135"/>
      <c r="B3369" s="135"/>
      <c r="C3369" s="135"/>
      <c r="D3369" s="135"/>
      <c r="E3369" s="135"/>
      <c r="F3369" s="147"/>
      <c r="G3369" s="147"/>
      <c r="H3369" s="135"/>
    </row>
    <row r="3370" spans="1:8" s="306" customFormat="1" ht="24" customHeight="1" x14ac:dyDescent="0.2">
      <c r="A3370" s="135"/>
      <c r="B3370" s="135"/>
      <c r="C3370" s="135"/>
      <c r="D3370" s="135"/>
      <c r="E3370" s="135"/>
      <c r="F3370" s="147"/>
      <c r="G3370" s="147"/>
      <c r="H3370" s="135"/>
    </row>
    <row r="3371" spans="1:8" s="306" customFormat="1" ht="24" customHeight="1" x14ac:dyDescent="0.2">
      <c r="A3371" s="135"/>
      <c r="B3371" s="135"/>
      <c r="C3371" s="135"/>
      <c r="D3371" s="135"/>
      <c r="E3371" s="135"/>
      <c r="F3371" s="147"/>
      <c r="G3371" s="147"/>
      <c r="H3371" s="135"/>
    </row>
    <row r="3372" spans="1:8" s="306" customFormat="1" ht="24" customHeight="1" x14ac:dyDescent="0.2">
      <c r="A3372" s="135"/>
      <c r="B3372" s="135"/>
      <c r="C3372" s="135"/>
      <c r="D3372" s="135"/>
      <c r="E3372" s="135"/>
      <c r="F3372" s="147"/>
      <c r="G3372" s="147"/>
      <c r="H3372" s="135"/>
    </row>
    <row r="3373" spans="1:8" s="306" customFormat="1" ht="24" customHeight="1" x14ac:dyDescent="0.2">
      <c r="A3373" s="135"/>
      <c r="B3373" s="135"/>
      <c r="C3373" s="135"/>
      <c r="D3373" s="135"/>
      <c r="E3373" s="135"/>
      <c r="F3373" s="147"/>
      <c r="G3373" s="147"/>
      <c r="H3373" s="135"/>
    </row>
    <row r="3374" spans="1:8" s="306" customFormat="1" ht="24" customHeight="1" x14ac:dyDescent="0.2">
      <c r="A3374" s="135"/>
      <c r="B3374" s="135"/>
      <c r="C3374" s="135"/>
      <c r="D3374" s="135"/>
      <c r="E3374" s="135"/>
      <c r="F3374" s="147"/>
      <c r="G3374" s="147"/>
      <c r="H3374" s="135"/>
    </row>
    <row r="3377" spans="1:8" s="306" customFormat="1" ht="24" customHeight="1" x14ac:dyDescent="0.2">
      <c r="A3377" s="135"/>
      <c r="B3377" s="135"/>
      <c r="C3377" s="135"/>
      <c r="D3377" s="135"/>
      <c r="E3377" s="135"/>
      <c r="F3377" s="147"/>
      <c r="G3377" s="147"/>
      <c r="H3377" s="135"/>
    </row>
    <row r="3378" spans="1:8" s="306" customFormat="1" ht="24" customHeight="1" x14ac:dyDescent="0.2">
      <c r="A3378" s="135"/>
      <c r="B3378" s="135"/>
      <c r="C3378" s="135"/>
      <c r="D3378" s="135"/>
      <c r="E3378" s="135"/>
      <c r="F3378" s="147"/>
      <c r="G3378" s="147"/>
      <c r="H3378" s="135"/>
    </row>
    <row r="3379" spans="1:8" s="306" customFormat="1" ht="24" customHeight="1" x14ac:dyDescent="0.2">
      <c r="A3379" s="135"/>
      <c r="B3379" s="135"/>
      <c r="C3379" s="135"/>
      <c r="D3379" s="135"/>
      <c r="E3379" s="135"/>
      <c r="F3379" s="147"/>
      <c r="G3379" s="147"/>
      <c r="H3379" s="135"/>
    </row>
    <row r="3380" spans="1:8" s="306" customFormat="1" ht="24" customHeight="1" x14ac:dyDescent="0.2">
      <c r="A3380" s="135"/>
      <c r="B3380" s="135"/>
      <c r="C3380" s="135"/>
      <c r="D3380" s="135"/>
      <c r="E3380" s="135"/>
      <c r="F3380" s="147"/>
      <c r="G3380" s="147"/>
      <c r="H3380" s="135"/>
    </row>
    <row r="3381" spans="1:8" s="306" customFormat="1" ht="24" customHeight="1" x14ac:dyDescent="0.2">
      <c r="A3381" s="135"/>
      <c r="B3381" s="135"/>
      <c r="C3381" s="135"/>
      <c r="D3381" s="135"/>
      <c r="E3381" s="135"/>
      <c r="F3381" s="147"/>
      <c r="G3381" s="147"/>
      <c r="H3381" s="135"/>
    </row>
    <row r="3382" spans="1:8" s="306" customFormat="1" ht="24" customHeight="1" x14ac:dyDescent="0.2">
      <c r="A3382" s="135"/>
      <c r="B3382" s="135"/>
      <c r="C3382" s="135"/>
      <c r="D3382" s="135"/>
      <c r="E3382" s="135"/>
      <c r="F3382" s="147"/>
      <c r="G3382" s="147"/>
      <c r="H3382" s="135"/>
    </row>
    <row r="3383" spans="1:8" s="306" customFormat="1" ht="24" customHeight="1" x14ac:dyDescent="0.2">
      <c r="A3383" s="135"/>
      <c r="B3383" s="135"/>
      <c r="C3383" s="135"/>
      <c r="D3383" s="135"/>
      <c r="E3383" s="135"/>
      <c r="F3383" s="147"/>
      <c r="G3383" s="147"/>
      <c r="H3383" s="135"/>
    </row>
    <row r="3384" spans="1:8" s="306" customFormat="1" ht="24" customHeight="1" x14ac:dyDescent="0.2">
      <c r="A3384" s="135"/>
      <c r="B3384" s="135"/>
      <c r="C3384" s="135"/>
      <c r="D3384" s="135"/>
      <c r="E3384" s="135"/>
      <c r="F3384" s="147"/>
      <c r="G3384" s="147"/>
      <c r="H3384" s="135"/>
    </row>
    <row r="3385" spans="1:8" s="306" customFormat="1" ht="24" customHeight="1" x14ac:dyDescent="0.2">
      <c r="A3385" s="135"/>
      <c r="B3385" s="135"/>
      <c r="C3385" s="135"/>
      <c r="D3385" s="135"/>
      <c r="E3385" s="135"/>
      <c r="F3385" s="147"/>
      <c r="G3385" s="147"/>
      <c r="H3385" s="135"/>
    </row>
    <row r="3399" spans="1:141" s="145" customFormat="1" ht="24" customHeight="1" x14ac:dyDescent="0.2">
      <c r="A3399" s="135"/>
      <c r="B3399" s="135"/>
      <c r="C3399" s="135"/>
      <c r="D3399" s="135"/>
      <c r="E3399" s="135"/>
      <c r="F3399" s="147"/>
      <c r="G3399" s="147"/>
      <c r="H3399" s="135"/>
      <c r="I3399" s="306"/>
      <c r="J3399" s="306"/>
      <c r="K3399" s="306"/>
      <c r="L3399" s="306"/>
      <c r="M3399" s="306"/>
      <c r="N3399" s="306"/>
      <c r="O3399" s="306"/>
      <c r="P3399" s="306"/>
      <c r="Q3399" s="306"/>
      <c r="R3399" s="306"/>
      <c r="S3399" s="306"/>
      <c r="T3399" s="306"/>
      <c r="U3399" s="307"/>
      <c r="V3399" s="307"/>
      <c r="W3399" s="307"/>
      <c r="X3399" s="307"/>
      <c r="Y3399" s="307"/>
      <c r="Z3399" s="307"/>
      <c r="AA3399" s="307"/>
      <c r="AB3399" s="307"/>
      <c r="AC3399" s="307"/>
      <c r="AD3399" s="307"/>
      <c r="AE3399" s="307"/>
      <c r="AF3399" s="307"/>
      <c r="AG3399" s="307"/>
      <c r="AH3399" s="307"/>
      <c r="AI3399" s="307"/>
      <c r="AJ3399" s="307"/>
      <c r="AK3399" s="307"/>
      <c r="AL3399" s="307"/>
      <c r="AM3399" s="307"/>
      <c r="AN3399" s="307"/>
      <c r="AO3399" s="307"/>
      <c r="AP3399" s="307"/>
      <c r="AQ3399" s="307"/>
      <c r="AR3399" s="307"/>
      <c r="AS3399" s="307"/>
      <c r="AT3399" s="307"/>
      <c r="AU3399" s="307"/>
      <c r="AV3399" s="307"/>
      <c r="AW3399" s="307"/>
      <c r="AX3399" s="307"/>
      <c r="AY3399" s="307"/>
      <c r="AZ3399" s="307"/>
      <c r="BA3399" s="307"/>
      <c r="BB3399" s="307"/>
      <c r="BC3399" s="307"/>
      <c r="BD3399" s="307"/>
      <c r="BE3399" s="307"/>
      <c r="BF3399" s="307"/>
      <c r="BG3399" s="307"/>
      <c r="BH3399" s="307"/>
      <c r="BI3399" s="307"/>
      <c r="BJ3399" s="307"/>
      <c r="BK3399" s="307"/>
      <c r="BL3399" s="307"/>
      <c r="BM3399" s="307"/>
      <c r="BN3399" s="307"/>
      <c r="BO3399" s="307"/>
      <c r="BP3399" s="307"/>
      <c r="BQ3399" s="307"/>
      <c r="BR3399" s="307"/>
      <c r="BS3399" s="307"/>
      <c r="BT3399" s="307"/>
      <c r="BU3399" s="307"/>
      <c r="BV3399" s="307"/>
      <c r="BW3399" s="307"/>
      <c r="BX3399" s="307"/>
      <c r="BY3399" s="307"/>
      <c r="BZ3399" s="307"/>
      <c r="CA3399" s="307"/>
      <c r="CB3399" s="307"/>
      <c r="CC3399" s="307"/>
      <c r="CD3399" s="307"/>
      <c r="CE3399" s="307"/>
      <c r="CF3399" s="307"/>
      <c r="CG3399" s="307"/>
      <c r="CH3399" s="307"/>
      <c r="CI3399" s="307"/>
      <c r="CJ3399" s="307"/>
      <c r="CK3399" s="307"/>
      <c r="CL3399" s="307"/>
      <c r="CM3399" s="307"/>
      <c r="CN3399" s="307"/>
      <c r="CO3399" s="307"/>
      <c r="CP3399" s="307"/>
      <c r="CQ3399" s="307"/>
      <c r="CR3399" s="307"/>
      <c r="CS3399" s="307"/>
      <c r="CT3399" s="307"/>
      <c r="CU3399" s="307"/>
      <c r="CV3399" s="307"/>
      <c r="CW3399" s="307"/>
      <c r="CX3399" s="307"/>
      <c r="CY3399" s="307"/>
      <c r="CZ3399" s="307"/>
      <c r="DA3399" s="307"/>
      <c r="DB3399" s="307"/>
      <c r="DC3399" s="307"/>
      <c r="DD3399" s="307"/>
      <c r="DE3399" s="307"/>
      <c r="DF3399" s="307"/>
      <c r="DG3399" s="307"/>
      <c r="DH3399" s="307"/>
      <c r="DI3399" s="307"/>
      <c r="DJ3399" s="307"/>
      <c r="DK3399" s="307"/>
      <c r="DL3399" s="307"/>
      <c r="DM3399" s="307"/>
      <c r="DN3399" s="307"/>
      <c r="DO3399" s="307"/>
      <c r="DP3399" s="307"/>
      <c r="DQ3399" s="307"/>
      <c r="DR3399" s="307"/>
      <c r="DS3399" s="307"/>
      <c r="DT3399" s="307"/>
      <c r="DU3399" s="307"/>
      <c r="DV3399" s="307"/>
      <c r="DW3399" s="307"/>
      <c r="DX3399" s="307"/>
      <c r="DY3399" s="307"/>
      <c r="DZ3399" s="307"/>
      <c r="EA3399" s="307"/>
      <c r="EB3399" s="307"/>
      <c r="EC3399" s="307"/>
      <c r="ED3399" s="307"/>
      <c r="EE3399" s="307"/>
      <c r="EF3399" s="307"/>
      <c r="EG3399" s="307"/>
      <c r="EH3399" s="307"/>
      <c r="EI3399" s="307"/>
      <c r="EJ3399" s="307"/>
      <c r="EK3399" s="307"/>
    </row>
    <row r="3401" spans="1:141" s="306" customFormat="1" ht="24" customHeight="1" x14ac:dyDescent="0.2">
      <c r="A3401" s="135"/>
      <c r="B3401" s="135"/>
      <c r="C3401" s="135"/>
      <c r="D3401" s="135"/>
      <c r="E3401" s="135"/>
      <c r="F3401" s="147"/>
      <c r="G3401" s="147"/>
      <c r="H3401" s="135"/>
    </row>
    <row r="3402" spans="1:141" s="306" customFormat="1" ht="24" customHeight="1" x14ac:dyDescent="0.2">
      <c r="A3402" s="135"/>
      <c r="B3402" s="135"/>
      <c r="C3402" s="135"/>
      <c r="D3402" s="135"/>
      <c r="E3402" s="135"/>
      <c r="F3402" s="147"/>
      <c r="G3402" s="147"/>
      <c r="H3402" s="135"/>
    </row>
    <row r="3403" spans="1:141" s="306" customFormat="1" ht="24" customHeight="1" x14ac:dyDescent="0.2">
      <c r="A3403" s="135"/>
      <c r="B3403" s="135"/>
      <c r="C3403" s="135"/>
      <c r="D3403" s="135"/>
      <c r="E3403" s="135"/>
      <c r="F3403" s="147"/>
      <c r="G3403" s="147"/>
      <c r="H3403" s="135"/>
    </row>
    <row r="3404" spans="1:141" s="306" customFormat="1" ht="24" customHeight="1" x14ac:dyDescent="0.2">
      <c r="A3404" s="135"/>
      <c r="B3404" s="135"/>
      <c r="C3404" s="135"/>
      <c r="D3404" s="135"/>
      <c r="E3404" s="135"/>
      <c r="F3404" s="147"/>
      <c r="G3404" s="147"/>
      <c r="H3404" s="135"/>
    </row>
    <row r="3405" spans="1:141" s="306" customFormat="1" ht="24" customHeight="1" x14ac:dyDescent="0.2">
      <c r="A3405" s="135"/>
      <c r="B3405" s="135"/>
      <c r="C3405" s="135"/>
      <c r="D3405" s="135"/>
      <c r="E3405" s="135"/>
      <c r="F3405" s="147"/>
      <c r="G3405" s="147"/>
      <c r="H3405" s="135"/>
    </row>
    <row r="3406" spans="1:141" s="306" customFormat="1" ht="24" customHeight="1" x14ac:dyDescent="0.2">
      <c r="A3406" s="135"/>
      <c r="B3406" s="135"/>
      <c r="C3406" s="135"/>
      <c r="D3406" s="135"/>
      <c r="E3406" s="135"/>
      <c r="F3406" s="147"/>
      <c r="G3406" s="147"/>
      <c r="H3406" s="135"/>
    </row>
    <row r="3407" spans="1:141" s="306" customFormat="1" ht="24" customHeight="1" x14ac:dyDescent="0.2">
      <c r="A3407" s="135"/>
      <c r="B3407" s="135"/>
      <c r="C3407" s="135"/>
      <c r="D3407" s="135"/>
      <c r="E3407" s="135"/>
      <c r="F3407" s="147"/>
      <c r="G3407" s="147"/>
      <c r="H3407" s="135"/>
    </row>
    <row r="3408" spans="1:141" s="306" customFormat="1" ht="24" customHeight="1" x14ac:dyDescent="0.2">
      <c r="A3408" s="135"/>
      <c r="B3408" s="135"/>
      <c r="C3408" s="135"/>
      <c r="D3408" s="135"/>
      <c r="E3408" s="135"/>
      <c r="F3408" s="147"/>
      <c r="G3408" s="147"/>
      <c r="H3408" s="135"/>
    </row>
    <row r="3409" spans="1:8" s="306" customFormat="1" ht="24" customHeight="1" x14ac:dyDescent="0.2">
      <c r="A3409" s="135"/>
      <c r="B3409" s="135"/>
      <c r="C3409" s="135"/>
      <c r="D3409" s="135"/>
      <c r="E3409" s="135"/>
      <c r="F3409" s="147"/>
      <c r="G3409" s="147"/>
      <c r="H3409" s="135"/>
    </row>
    <row r="3410" spans="1:8" s="306" customFormat="1" ht="24" customHeight="1" x14ac:dyDescent="0.2">
      <c r="A3410" s="135"/>
      <c r="B3410" s="135"/>
      <c r="C3410" s="135"/>
      <c r="D3410" s="135"/>
      <c r="E3410" s="135"/>
      <c r="F3410" s="147"/>
      <c r="G3410" s="147"/>
      <c r="H3410" s="135"/>
    </row>
    <row r="3411" spans="1:8" s="306" customFormat="1" ht="24" customHeight="1" x14ac:dyDescent="0.2">
      <c r="A3411" s="135"/>
      <c r="B3411" s="135"/>
      <c r="C3411" s="135"/>
      <c r="D3411" s="135"/>
      <c r="E3411" s="135"/>
      <c r="F3411" s="147"/>
      <c r="G3411" s="147"/>
      <c r="H3411" s="135"/>
    </row>
    <row r="3412" spans="1:8" s="306" customFormat="1" ht="24" customHeight="1" x14ac:dyDescent="0.2">
      <c r="A3412" s="135"/>
      <c r="B3412" s="135"/>
      <c r="C3412" s="135"/>
      <c r="D3412" s="135"/>
      <c r="E3412" s="135"/>
      <c r="F3412" s="147"/>
      <c r="G3412" s="147"/>
      <c r="H3412" s="135"/>
    </row>
    <row r="3413" spans="1:8" s="306" customFormat="1" ht="24" customHeight="1" x14ac:dyDescent="0.2">
      <c r="A3413" s="135"/>
      <c r="B3413" s="135"/>
      <c r="C3413" s="135"/>
      <c r="D3413" s="135"/>
      <c r="E3413" s="135"/>
      <c r="F3413" s="147"/>
      <c r="G3413" s="147"/>
      <c r="H3413" s="135"/>
    </row>
    <row r="3414" spans="1:8" s="306" customFormat="1" ht="24" customHeight="1" x14ac:dyDescent="0.2">
      <c r="A3414" s="135"/>
      <c r="B3414" s="135"/>
      <c r="C3414" s="135"/>
      <c r="D3414" s="135"/>
      <c r="E3414" s="135"/>
      <c r="F3414" s="147"/>
      <c r="G3414" s="147"/>
      <c r="H3414" s="135"/>
    </row>
    <row r="3417" spans="1:8" s="306" customFormat="1" ht="24" customHeight="1" x14ac:dyDescent="0.2">
      <c r="A3417" s="135"/>
      <c r="B3417" s="135"/>
      <c r="C3417" s="135"/>
      <c r="D3417" s="135"/>
      <c r="E3417" s="135"/>
      <c r="F3417" s="147"/>
      <c r="G3417" s="147"/>
      <c r="H3417" s="135"/>
    </row>
    <row r="3418" spans="1:8" s="306" customFormat="1" ht="24" customHeight="1" x14ac:dyDescent="0.2">
      <c r="A3418" s="135"/>
      <c r="B3418" s="135"/>
      <c r="C3418" s="135"/>
      <c r="D3418" s="135"/>
      <c r="E3418" s="135"/>
      <c r="F3418" s="147"/>
      <c r="G3418" s="147"/>
      <c r="H3418" s="135"/>
    </row>
    <row r="3419" spans="1:8" s="306" customFormat="1" ht="24" customHeight="1" x14ac:dyDescent="0.2">
      <c r="A3419" s="135"/>
      <c r="B3419" s="135"/>
      <c r="C3419" s="135"/>
      <c r="D3419" s="135"/>
      <c r="E3419" s="135"/>
      <c r="F3419" s="147"/>
      <c r="G3419" s="147"/>
      <c r="H3419" s="135"/>
    </row>
    <row r="3420" spans="1:8" s="306" customFormat="1" ht="24" customHeight="1" x14ac:dyDescent="0.2">
      <c r="A3420" s="135"/>
      <c r="B3420" s="135"/>
      <c r="C3420" s="135"/>
      <c r="D3420" s="135"/>
      <c r="E3420" s="135"/>
      <c r="F3420" s="147"/>
      <c r="G3420" s="147"/>
      <c r="H3420" s="135"/>
    </row>
    <row r="3421" spans="1:8" s="306" customFormat="1" ht="24" customHeight="1" x14ac:dyDescent="0.2">
      <c r="A3421" s="135"/>
      <c r="B3421" s="135"/>
      <c r="C3421" s="135"/>
      <c r="D3421" s="135"/>
      <c r="E3421" s="135"/>
      <c r="F3421" s="147"/>
      <c r="G3421" s="147"/>
      <c r="H3421" s="135"/>
    </row>
    <row r="3422" spans="1:8" s="306" customFormat="1" ht="24" customHeight="1" x14ac:dyDescent="0.2">
      <c r="A3422" s="135"/>
      <c r="B3422" s="135"/>
      <c r="C3422" s="135"/>
      <c r="D3422" s="135"/>
      <c r="E3422" s="135"/>
      <c r="F3422" s="147"/>
      <c r="G3422" s="147"/>
      <c r="H3422" s="135"/>
    </row>
    <row r="3423" spans="1:8" s="306" customFormat="1" ht="24" customHeight="1" x14ac:dyDescent="0.2">
      <c r="A3423" s="135"/>
      <c r="B3423" s="135"/>
      <c r="C3423" s="135"/>
      <c r="D3423" s="135"/>
      <c r="E3423" s="135"/>
      <c r="F3423" s="147"/>
      <c r="G3423" s="147"/>
      <c r="H3423" s="135"/>
    </row>
    <row r="3424" spans="1:8" s="306" customFormat="1" ht="24" customHeight="1" x14ac:dyDescent="0.2">
      <c r="A3424" s="135"/>
      <c r="B3424" s="135"/>
      <c r="C3424" s="135"/>
      <c r="D3424" s="135"/>
      <c r="E3424" s="135"/>
      <c r="F3424" s="147"/>
      <c r="G3424" s="147"/>
      <c r="H3424" s="135"/>
    </row>
    <row r="3427" spans="1:8" s="306" customFormat="1" ht="24" customHeight="1" x14ac:dyDescent="0.2">
      <c r="A3427" s="135"/>
      <c r="B3427" s="135"/>
      <c r="C3427" s="135"/>
      <c r="D3427" s="135"/>
      <c r="E3427" s="135"/>
      <c r="F3427" s="147"/>
      <c r="G3427" s="147"/>
      <c r="H3427" s="135"/>
    </row>
    <row r="3428" spans="1:8" s="306" customFormat="1" ht="24" customHeight="1" x14ac:dyDescent="0.2">
      <c r="A3428" s="135"/>
      <c r="B3428" s="135"/>
      <c r="C3428" s="135"/>
      <c r="D3428" s="135"/>
      <c r="E3428" s="135"/>
      <c r="F3428" s="147"/>
      <c r="G3428" s="147"/>
      <c r="H3428" s="135"/>
    </row>
    <row r="3429" spans="1:8" s="306" customFormat="1" ht="24" customHeight="1" x14ac:dyDescent="0.2">
      <c r="A3429" s="135"/>
      <c r="B3429" s="135"/>
      <c r="C3429" s="135"/>
      <c r="D3429" s="135"/>
      <c r="E3429" s="135"/>
      <c r="F3429" s="147"/>
      <c r="G3429" s="147"/>
      <c r="H3429" s="135"/>
    </row>
    <row r="3430" spans="1:8" s="306" customFormat="1" ht="24" customHeight="1" x14ac:dyDescent="0.2">
      <c r="A3430" s="135"/>
      <c r="B3430" s="135"/>
      <c r="C3430" s="135"/>
      <c r="D3430" s="135"/>
      <c r="E3430" s="135"/>
      <c r="F3430" s="147"/>
      <c r="G3430" s="147"/>
      <c r="H3430" s="135"/>
    </row>
    <row r="3431" spans="1:8" s="306" customFormat="1" ht="24" customHeight="1" x14ac:dyDescent="0.2">
      <c r="A3431" s="135"/>
      <c r="B3431" s="135"/>
      <c r="C3431" s="135"/>
      <c r="D3431" s="135"/>
      <c r="E3431" s="135"/>
      <c r="F3431" s="147"/>
      <c r="G3431" s="147"/>
      <c r="H3431" s="135"/>
    </row>
    <row r="3432" spans="1:8" s="306" customFormat="1" ht="24" customHeight="1" x14ac:dyDescent="0.2">
      <c r="A3432" s="135"/>
      <c r="B3432" s="135"/>
      <c r="C3432" s="135"/>
      <c r="D3432" s="135"/>
      <c r="E3432" s="135"/>
      <c r="F3432" s="147"/>
      <c r="G3432" s="147"/>
      <c r="H3432" s="135"/>
    </row>
    <row r="3433" spans="1:8" s="306" customFormat="1" ht="24" customHeight="1" x14ac:dyDescent="0.2">
      <c r="A3433" s="135"/>
      <c r="B3433" s="135"/>
      <c r="C3433" s="135"/>
      <c r="D3433" s="135"/>
      <c r="E3433" s="135"/>
      <c r="F3433" s="147"/>
      <c r="G3433" s="147"/>
      <c r="H3433" s="135"/>
    </row>
    <row r="3434" spans="1:8" s="306" customFormat="1" ht="24" customHeight="1" x14ac:dyDescent="0.2">
      <c r="A3434" s="135"/>
      <c r="B3434" s="135"/>
      <c r="C3434" s="135"/>
      <c r="D3434" s="135"/>
      <c r="E3434" s="135"/>
      <c r="F3434" s="147"/>
      <c r="G3434" s="147"/>
      <c r="H3434" s="135"/>
    </row>
    <row r="3435" spans="1:8" s="306" customFormat="1" ht="24" customHeight="1" x14ac:dyDescent="0.2">
      <c r="A3435" s="135"/>
      <c r="B3435" s="135"/>
      <c r="C3435" s="135"/>
      <c r="D3435" s="135"/>
      <c r="E3435" s="135"/>
      <c r="F3435" s="147"/>
      <c r="G3435" s="147"/>
      <c r="H3435" s="135"/>
    </row>
    <row r="3449" spans="1:141" s="145" customFormat="1" ht="24" customHeight="1" x14ac:dyDescent="0.2">
      <c r="A3449" s="135"/>
      <c r="B3449" s="135"/>
      <c r="C3449" s="135"/>
      <c r="D3449" s="135"/>
      <c r="E3449" s="135"/>
      <c r="F3449" s="147"/>
      <c r="G3449" s="147"/>
      <c r="H3449" s="135"/>
      <c r="I3449" s="306"/>
      <c r="J3449" s="306"/>
      <c r="K3449" s="306"/>
      <c r="L3449" s="306"/>
      <c r="M3449" s="306"/>
      <c r="N3449" s="306"/>
      <c r="O3449" s="306"/>
      <c r="P3449" s="306"/>
      <c r="Q3449" s="306"/>
      <c r="R3449" s="306"/>
      <c r="S3449" s="306"/>
      <c r="T3449" s="306"/>
      <c r="U3449" s="307"/>
      <c r="V3449" s="307"/>
      <c r="W3449" s="307"/>
      <c r="X3449" s="307"/>
      <c r="Y3449" s="307"/>
      <c r="Z3449" s="307"/>
      <c r="AA3449" s="307"/>
      <c r="AB3449" s="307"/>
      <c r="AC3449" s="307"/>
      <c r="AD3449" s="307"/>
      <c r="AE3449" s="307"/>
      <c r="AF3449" s="307"/>
      <c r="AG3449" s="307"/>
      <c r="AH3449" s="307"/>
      <c r="AI3449" s="307"/>
      <c r="AJ3449" s="307"/>
      <c r="AK3449" s="307"/>
      <c r="AL3449" s="307"/>
      <c r="AM3449" s="307"/>
      <c r="AN3449" s="307"/>
      <c r="AO3449" s="307"/>
      <c r="AP3449" s="307"/>
      <c r="AQ3449" s="307"/>
      <c r="AR3449" s="307"/>
      <c r="AS3449" s="307"/>
      <c r="AT3449" s="307"/>
      <c r="AU3449" s="307"/>
      <c r="AV3449" s="307"/>
      <c r="AW3449" s="307"/>
      <c r="AX3449" s="307"/>
      <c r="AY3449" s="307"/>
      <c r="AZ3449" s="307"/>
      <c r="BA3449" s="307"/>
      <c r="BB3449" s="307"/>
      <c r="BC3449" s="307"/>
      <c r="BD3449" s="307"/>
      <c r="BE3449" s="307"/>
      <c r="BF3449" s="307"/>
      <c r="BG3449" s="307"/>
      <c r="BH3449" s="307"/>
      <c r="BI3449" s="307"/>
      <c r="BJ3449" s="307"/>
      <c r="BK3449" s="307"/>
      <c r="BL3449" s="307"/>
      <c r="BM3449" s="307"/>
      <c r="BN3449" s="307"/>
      <c r="BO3449" s="307"/>
      <c r="BP3449" s="307"/>
      <c r="BQ3449" s="307"/>
      <c r="BR3449" s="307"/>
      <c r="BS3449" s="307"/>
      <c r="BT3449" s="307"/>
      <c r="BU3449" s="307"/>
      <c r="BV3449" s="307"/>
      <c r="BW3449" s="307"/>
      <c r="BX3449" s="307"/>
      <c r="BY3449" s="307"/>
      <c r="BZ3449" s="307"/>
      <c r="CA3449" s="307"/>
      <c r="CB3449" s="307"/>
      <c r="CC3449" s="307"/>
      <c r="CD3449" s="307"/>
      <c r="CE3449" s="307"/>
      <c r="CF3449" s="307"/>
      <c r="CG3449" s="307"/>
      <c r="CH3449" s="307"/>
      <c r="CI3449" s="307"/>
      <c r="CJ3449" s="307"/>
      <c r="CK3449" s="307"/>
      <c r="CL3449" s="307"/>
      <c r="CM3449" s="307"/>
      <c r="CN3449" s="307"/>
      <c r="CO3449" s="307"/>
      <c r="CP3449" s="307"/>
      <c r="CQ3449" s="307"/>
      <c r="CR3449" s="307"/>
      <c r="CS3449" s="307"/>
      <c r="CT3449" s="307"/>
      <c r="CU3449" s="307"/>
      <c r="CV3449" s="307"/>
      <c r="CW3449" s="307"/>
      <c r="CX3449" s="307"/>
      <c r="CY3449" s="307"/>
      <c r="CZ3449" s="307"/>
      <c r="DA3449" s="307"/>
      <c r="DB3449" s="307"/>
      <c r="DC3449" s="307"/>
      <c r="DD3449" s="307"/>
      <c r="DE3449" s="307"/>
      <c r="DF3449" s="307"/>
      <c r="DG3449" s="307"/>
      <c r="DH3449" s="307"/>
      <c r="DI3449" s="307"/>
      <c r="DJ3449" s="307"/>
      <c r="DK3449" s="307"/>
      <c r="DL3449" s="307"/>
      <c r="DM3449" s="307"/>
      <c r="DN3449" s="307"/>
      <c r="DO3449" s="307"/>
      <c r="DP3449" s="307"/>
      <c r="DQ3449" s="307"/>
      <c r="DR3449" s="307"/>
      <c r="DS3449" s="307"/>
      <c r="DT3449" s="307"/>
      <c r="DU3449" s="307"/>
      <c r="DV3449" s="307"/>
      <c r="DW3449" s="307"/>
      <c r="DX3449" s="307"/>
      <c r="DY3449" s="307"/>
      <c r="DZ3449" s="307"/>
      <c r="EA3449" s="307"/>
      <c r="EB3449" s="307"/>
      <c r="EC3449" s="307"/>
      <c r="ED3449" s="307"/>
      <c r="EE3449" s="307"/>
      <c r="EF3449" s="307"/>
      <c r="EG3449" s="307"/>
      <c r="EH3449" s="307"/>
      <c r="EI3449" s="307"/>
      <c r="EJ3449" s="307"/>
      <c r="EK3449" s="307"/>
    </row>
    <row r="3451" spans="1:141" s="306" customFormat="1" ht="24" customHeight="1" x14ac:dyDescent="0.2">
      <c r="A3451" s="135"/>
      <c r="B3451" s="135"/>
      <c r="C3451" s="135"/>
      <c r="D3451" s="135"/>
      <c r="E3451" s="135"/>
      <c r="F3451" s="147"/>
      <c r="G3451" s="147"/>
      <c r="H3451" s="135"/>
    </row>
    <row r="3452" spans="1:141" s="306" customFormat="1" ht="24" customHeight="1" x14ac:dyDescent="0.2">
      <c r="A3452" s="135"/>
      <c r="B3452" s="135"/>
      <c r="C3452" s="135"/>
      <c r="D3452" s="135"/>
      <c r="E3452" s="135"/>
      <c r="F3452" s="147"/>
      <c r="G3452" s="147"/>
      <c r="H3452" s="135"/>
    </row>
    <row r="3453" spans="1:141" s="306" customFormat="1" ht="24" customHeight="1" x14ac:dyDescent="0.2">
      <c r="A3453" s="135"/>
      <c r="B3453" s="135"/>
      <c r="C3453" s="135"/>
      <c r="D3453" s="135"/>
      <c r="E3453" s="135"/>
      <c r="F3453" s="147"/>
      <c r="G3453" s="147"/>
      <c r="H3453" s="135"/>
    </row>
    <row r="3454" spans="1:141" s="306" customFormat="1" ht="24" customHeight="1" x14ac:dyDescent="0.2">
      <c r="A3454" s="135"/>
      <c r="B3454" s="135"/>
      <c r="C3454" s="135"/>
      <c r="D3454" s="135"/>
      <c r="E3454" s="135"/>
      <c r="F3454" s="147"/>
      <c r="G3454" s="147"/>
      <c r="H3454" s="135"/>
    </row>
    <row r="3455" spans="1:141" s="306" customFormat="1" ht="24" customHeight="1" x14ac:dyDescent="0.2">
      <c r="A3455" s="135"/>
      <c r="B3455" s="135"/>
      <c r="C3455" s="135"/>
      <c r="D3455" s="135"/>
      <c r="E3455" s="135"/>
      <c r="F3455" s="147"/>
      <c r="G3455" s="147"/>
      <c r="H3455" s="135"/>
    </row>
    <row r="3456" spans="1:141" s="306" customFormat="1" ht="24" customHeight="1" x14ac:dyDescent="0.2">
      <c r="A3456" s="135"/>
      <c r="B3456" s="135"/>
      <c r="C3456" s="135"/>
      <c r="D3456" s="135"/>
      <c r="E3456" s="135"/>
      <c r="F3456" s="147"/>
      <c r="G3456" s="147"/>
      <c r="H3456" s="135"/>
    </row>
    <row r="3457" spans="1:8" s="306" customFormat="1" ht="24" customHeight="1" x14ac:dyDescent="0.2">
      <c r="A3457" s="135"/>
      <c r="B3457" s="135"/>
      <c r="C3457" s="135"/>
      <c r="D3457" s="135"/>
      <c r="E3457" s="135"/>
      <c r="F3457" s="147"/>
      <c r="G3457" s="147"/>
      <c r="H3457" s="135"/>
    </row>
    <row r="3458" spans="1:8" s="306" customFormat="1" ht="24" customHeight="1" x14ac:dyDescent="0.2">
      <c r="A3458" s="135"/>
      <c r="B3458" s="135"/>
      <c r="C3458" s="135"/>
      <c r="D3458" s="135"/>
      <c r="E3458" s="135"/>
      <c r="F3458" s="147"/>
      <c r="G3458" s="147"/>
      <c r="H3458" s="135"/>
    </row>
    <row r="3459" spans="1:8" s="306" customFormat="1" ht="24" customHeight="1" x14ac:dyDescent="0.2">
      <c r="A3459" s="135"/>
      <c r="B3459" s="135"/>
      <c r="C3459" s="135"/>
      <c r="D3459" s="135"/>
      <c r="E3459" s="135"/>
      <c r="F3459" s="147"/>
      <c r="G3459" s="147"/>
      <c r="H3459" s="135"/>
    </row>
    <row r="3460" spans="1:8" s="306" customFormat="1" ht="24" customHeight="1" x14ac:dyDescent="0.2">
      <c r="A3460" s="135"/>
      <c r="B3460" s="135"/>
      <c r="C3460" s="135"/>
      <c r="D3460" s="135"/>
      <c r="E3460" s="135"/>
      <c r="F3460" s="147"/>
      <c r="G3460" s="147"/>
      <c r="H3460" s="135"/>
    </row>
    <row r="3461" spans="1:8" s="306" customFormat="1" ht="24" customHeight="1" x14ac:dyDescent="0.2">
      <c r="A3461" s="135"/>
      <c r="B3461" s="135"/>
      <c r="C3461" s="135"/>
      <c r="D3461" s="135"/>
      <c r="E3461" s="135"/>
      <c r="F3461" s="147"/>
      <c r="G3461" s="147"/>
      <c r="H3461" s="135"/>
    </row>
    <row r="3462" spans="1:8" s="306" customFormat="1" ht="24" customHeight="1" x14ac:dyDescent="0.2">
      <c r="A3462" s="135"/>
      <c r="B3462" s="135"/>
      <c r="C3462" s="135"/>
      <c r="D3462" s="135"/>
      <c r="E3462" s="135"/>
      <c r="F3462" s="147"/>
      <c r="G3462" s="147"/>
      <c r="H3462" s="135"/>
    </row>
    <row r="3463" spans="1:8" s="306" customFormat="1" ht="24" customHeight="1" x14ac:dyDescent="0.2">
      <c r="A3463" s="135"/>
      <c r="B3463" s="135"/>
      <c r="C3463" s="135"/>
      <c r="D3463" s="135"/>
      <c r="E3463" s="135"/>
      <c r="F3463" s="147"/>
      <c r="G3463" s="147"/>
      <c r="H3463" s="135"/>
    </row>
    <row r="3464" spans="1:8" s="306" customFormat="1" ht="24" customHeight="1" x14ac:dyDescent="0.2">
      <c r="A3464" s="135"/>
      <c r="B3464" s="135"/>
      <c r="C3464" s="135"/>
      <c r="D3464" s="135"/>
      <c r="E3464" s="135"/>
      <c r="F3464" s="147"/>
      <c r="G3464" s="147"/>
      <c r="H3464" s="135"/>
    </row>
    <row r="3467" spans="1:8" s="306" customFormat="1" ht="24" customHeight="1" x14ac:dyDescent="0.2">
      <c r="A3467" s="135"/>
      <c r="B3467" s="135"/>
      <c r="C3467" s="135"/>
      <c r="D3467" s="135"/>
      <c r="E3467" s="135"/>
      <c r="F3467" s="147"/>
      <c r="G3467" s="147"/>
      <c r="H3467" s="135"/>
    </row>
    <row r="3468" spans="1:8" s="306" customFormat="1" ht="24" customHeight="1" x14ac:dyDescent="0.2">
      <c r="A3468" s="135"/>
      <c r="B3468" s="135"/>
      <c r="C3468" s="135"/>
      <c r="D3468" s="135"/>
      <c r="E3468" s="135"/>
      <c r="F3468" s="147"/>
      <c r="G3468" s="147"/>
      <c r="H3468" s="135"/>
    </row>
    <row r="3469" spans="1:8" s="306" customFormat="1" ht="24" customHeight="1" x14ac:dyDescent="0.2">
      <c r="A3469" s="135"/>
      <c r="B3469" s="135"/>
      <c r="C3469" s="135"/>
      <c r="D3469" s="135"/>
      <c r="E3469" s="135"/>
      <c r="F3469" s="147"/>
      <c r="G3469" s="147"/>
      <c r="H3469" s="135"/>
    </row>
    <row r="3470" spans="1:8" s="306" customFormat="1" ht="24" customHeight="1" x14ac:dyDescent="0.2">
      <c r="A3470" s="135"/>
      <c r="B3470" s="135"/>
      <c r="C3470" s="135"/>
      <c r="D3470" s="135"/>
      <c r="E3470" s="135"/>
      <c r="F3470" s="147"/>
      <c r="G3470" s="147"/>
      <c r="H3470" s="135"/>
    </row>
    <row r="3471" spans="1:8" s="306" customFormat="1" ht="24" customHeight="1" x14ac:dyDescent="0.2">
      <c r="A3471" s="135"/>
      <c r="B3471" s="135"/>
      <c r="C3471" s="135"/>
      <c r="D3471" s="135"/>
      <c r="E3471" s="135"/>
      <c r="F3471" s="147"/>
      <c r="G3471" s="147"/>
      <c r="H3471" s="135"/>
    </row>
    <row r="3472" spans="1:8" s="306" customFormat="1" ht="24" customHeight="1" x14ac:dyDescent="0.2">
      <c r="A3472" s="135"/>
      <c r="B3472" s="135"/>
      <c r="C3472" s="135"/>
      <c r="D3472" s="135"/>
      <c r="E3472" s="135"/>
      <c r="F3472" s="147"/>
      <c r="G3472" s="147"/>
      <c r="H3472" s="135"/>
    </row>
    <row r="3473" spans="1:8" s="306" customFormat="1" ht="24" customHeight="1" x14ac:dyDescent="0.2">
      <c r="A3473" s="135"/>
      <c r="B3473" s="135"/>
      <c r="C3473" s="135"/>
      <c r="D3473" s="135"/>
      <c r="E3473" s="135"/>
      <c r="F3473" s="147"/>
      <c r="G3473" s="147"/>
      <c r="H3473" s="135"/>
    </row>
    <row r="3474" spans="1:8" s="306" customFormat="1" ht="24" customHeight="1" x14ac:dyDescent="0.2">
      <c r="A3474" s="135"/>
      <c r="B3474" s="135"/>
      <c r="C3474" s="135"/>
      <c r="D3474" s="135"/>
      <c r="E3474" s="135"/>
      <c r="F3474" s="147"/>
      <c r="G3474" s="147"/>
      <c r="H3474" s="135"/>
    </row>
    <row r="3477" spans="1:8" s="306" customFormat="1" ht="24" customHeight="1" x14ac:dyDescent="0.2">
      <c r="A3477" s="135"/>
      <c r="B3477" s="135"/>
      <c r="C3477" s="135"/>
      <c r="D3477" s="135"/>
      <c r="E3477" s="135"/>
      <c r="F3477" s="147"/>
      <c r="G3477" s="147"/>
      <c r="H3477" s="135"/>
    </row>
    <row r="3478" spans="1:8" s="306" customFormat="1" ht="24" customHeight="1" x14ac:dyDescent="0.2">
      <c r="A3478" s="135"/>
      <c r="B3478" s="135"/>
      <c r="C3478" s="135"/>
      <c r="D3478" s="135"/>
      <c r="E3478" s="135"/>
      <c r="F3478" s="147"/>
      <c r="G3478" s="147"/>
      <c r="H3478" s="135"/>
    </row>
    <row r="3479" spans="1:8" s="306" customFormat="1" ht="24" customHeight="1" x14ac:dyDescent="0.2">
      <c r="A3479" s="135"/>
      <c r="B3479" s="135"/>
      <c r="C3479" s="135"/>
      <c r="D3479" s="135"/>
      <c r="E3479" s="135"/>
      <c r="F3479" s="147"/>
      <c r="G3479" s="147"/>
      <c r="H3479" s="135"/>
    </row>
    <row r="3480" spans="1:8" s="306" customFormat="1" ht="24" customHeight="1" x14ac:dyDescent="0.2">
      <c r="A3480" s="135"/>
      <c r="B3480" s="135"/>
      <c r="C3480" s="135"/>
      <c r="D3480" s="135"/>
      <c r="E3480" s="135"/>
      <c r="F3480" s="147"/>
      <c r="G3480" s="147"/>
      <c r="H3480" s="135"/>
    </row>
    <row r="3481" spans="1:8" s="306" customFormat="1" ht="24" customHeight="1" x14ac:dyDescent="0.2">
      <c r="A3481" s="135"/>
      <c r="B3481" s="135"/>
      <c r="C3481" s="135"/>
      <c r="D3481" s="135"/>
      <c r="E3481" s="135"/>
      <c r="F3481" s="147"/>
      <c r="G3481" s="147"/>
      <c r="H3481" s="135"/>
    </row>
    <row r="3482" spans="1:8" s="306" customFormat="1" ht="24" customHeight="1" x14ac:dyDescent="0.2">
      <c r="A3482" s="135"/>
      <c r="B3482" s="135"/>
      <c r="C3482" s="135"/>
      <c r="D3482" s="135"/>
      <c r="E3482" s="135"/>
      <c r="F3482" s="147"/>
      <c r="G3482" s="147"/>
      <c r="H3482" s="135"/>
    </row>
    <row r="3483" spans="1:8" s="306" customFormat="1" ht="24" customHeight="1" x14ac:dyDescent="0.2">
      <c r="A3483" s="135"/>
      <c r="B3483" s="135"/>
      <c r="C3483" s="135"/>
      <c r="D3483" s="135"/>
      <c r="E3483" s="135"/>
      <c r="F3483" s="147"/>
      <c r="G3483" s="147"/>
      <c r="H3483" s="135"/>
    </row>
    <row r="3484" spans="1:8" s="306" customFormat="1" ht="24" customHeight="1" x14ac:dyDescent="0.2">
      <c r="A3484" s="135"/>
      <c r="B3484" s="135"/>
      <c r="C3484" s="135"/>
      <c r="D3484" s="135"/>
      <c r="E3484" s="135"/>
      <c r="F3484" s="147"/>
      <c r="G3484" s="147"/>
      <c r="H3484" s="135"/>
    </row>
    <row r="3485" spans="1:8" s="306" customFormat="1" ht="24" customHeight="1" x14ac:dyDescent="0.2">
      <c r="A3485" s="135"/>
      <c r="B3485" s="135"/>
      <c r="C3485" s="135"/>
      <c r="D3485" s="135"/>
      <c r="E3485" s="135"/>
      <c r="F3485" s="147"/>
      <c r="G3485" s="147"/>
      <c r="H3485" s="135"/>
    </row>
    <row r="3499" spans="1:141" s="145" customFormat="1" ht="24" customHeight="1" x14ac:dyDescent="0.2">
      <c r="A3499" s="135"/>
      <c r="B3499" s="135"/>
      <c r="C3499" s="135"/>
      <c r="D3499" s="135"/>
      <c r="E3499" s="135"/>
      <c r="F3499" s="147"/>
      <c r="G3499" s="147"/>
      <c r="H3499" s="135"/>
      <c r="I3499" s="306"/>
      <c r="J3499" s="306"/>
      <c r="K3499" s="306"/>
      <c r="L3499" s="306"/>
      <c r="M3499" s="306"/>
      <c r="N3499" s="306"/>
      <c r="O3499" s="306"/>
      <c r="P3499" s="306"/>
      <c r="Q3499" s="306"/>
      <c r="R3499" s="306"/>
      <c r="S3499" s="306"/>
      <c r="T3499" s="306"/>
      <c r="U3499" s="307"/>
      <c r="V3499" s="307"/>
      <c r="W3499" s="307"/>
      <c r="X3499" s="307"/>
      <c r="Y3499" s="307"/>
      <c r="Z3499" s="307"/>
      <c r="AA3499" s="307"/>
      <c r="AB3499" s="307"/>
      <c r="AC3499" s="307"/>
      <c r="AD3499" s="307"/>
      <c r="AE3499" s="307"/>
      <c r="AF3499" s="307"/>
      <c r="AG3499" s="307"/>
      <c r="AH3499" s="307"/>
      <c r="AI3499" s="307"/>
      <c r="AJ3499" s="307"/>
      <c r="AK3499" s="307"/>
      <c r="AL3499" s="307"/>
      <c r="AM3499" s="307"/>
      <c r="AN3499" s="307"/>
      <c r="AO3499" s="307"/>
      <c r="AP3499" s="307"/>
      <c r="AQ3499" s="307"/>
      <c r="AR3499" s="307"/>
      <c r="AS3499" s="307"/>
      <c r="AT3499" s="307"/>
      <c r="AU3499" s="307"/>
      <c r="AV3499" s="307"/>
      <c r="AW3499" s="307"/>
      <c r="AX3499" s="307"/>
      <c r="AY3499" s="307"/>
      <c r="AZ3499" s="307"/>
      <c r="BA3499" s="307"/>
      <c r="BB3499" s="307"/>
      <c r="BC3499" s="307"/>
      <c r="BD3499" s="307"/>
      <c r="BE3499" s="307"/>
      <c r="BF3499" s="307"/>
      <c r="BG3499" s="307"/>
      <c r="BH3499" s="307"/>
      <c r="BI3499" s="307"/>
      <c r="BJ3499" s="307"/>
      <c r="BK3499" s="307"/>
      <c r="BL3499" s="307"/>
      <c r="BM3499" s="307"/>
      <c r="BN3499" s="307"/>
      <c r="BO3499" s="307"/>
      <c r="BP3499" s="307"/>
      <c r="BQ3499" s="307"/>
      <c r="BR3499" s="307"/>
      <c r="BS3499" s="307"/>
      <c r="BT3499" s="307"/>
      <c r="BU3499" s="307"/>
      <c r="BV3499" s="307"/>
      <c r="BW3499" s="307"/>
      <c r="BX3499" s="307"/>
      <c r="BY3499" s="307"/>
      <c r="BZ3499" s="307"/>
      <c r="CA3499" s="307"/>
      <c r="CB3499" s="307"/>
      <c r="CC3499" s="307"/>
      <c r="CD3499" s="307"/>
      <c r="CE3499" s="307"/>
      <c r="CF3499" s="307"/>
      <c r="CG3499" s="307"/>
      <c r="CH3499" s="307"/>
      <c r="CI3499" s="307"/>
      <c r="CJ3499" s="307"/>
      <c r="CK3499" s="307"/>
      <c r="CL3499" s="307"/>
      <c r="CM3499" s="307"/>
      <c r="CN3499" s="307"/>
      <c r="CO3499" s="307"/>
      <c r="CP3499" s="307"/>
      <c r="CQ3499" s="307"/>
      <c r="CR3499" s="307"/>
      <c r="CS3499" s="307"/>
      <c r="CT3499" s="307"/>
      <c r="CU3499" s="307"/>
      <c r="CV3499" s="307"/>
      <c r="CW3499" s="307"/>
      <c r="CX3499" s="307"/>
      <c r="CY3499" s="307"/>
      <c r="CZ3499" s="307"/>
      <c r="DA3499" s="307"/>
      <c r="DB3499" s="307"/>
      <c r="DC3499" s="307"/>
      <c r="DD3499" s="307"/>
      <c r="DE3499" s="307"/>
      <c r="DF3499" s="307"/>
      <c r="DG3499" s="307"/>
      <c r="DH3499" s="307"/>
      <c r="DI3499" s="307"/>
      <c r="DJ3499" s="307"/>
      <c r="DK3499" s="307"/>
      <c r="DL3499" s="307"/>
      <c r="DM3499" s="307"/>
      <c r="DN3499" s="307"/>
      <c r="DO3499" s="307"/>
      <c r="DP3499" s="307"/>
      <c r="DQ3499" s="307"/>
      <c r="DR3499" s="307"/>
      <c r="DS3499" s="307"/>
      <c r="DT3499" s="307"/>
      <c r="DU3499" s="307"/>
      <c r="DV3499" s="307"/>
      <c r="DW3499" s="307"/>
      <c r="DX3499" s="307"/>
      <c r="DY3499" s="307"/>
      <c r="DZ3499" s="307"/>
      <c r="EA3499" s="307"/>
      <c r="EB3499" s="307"/>
      <c r="EC3499" s="307"/>
      <c r="ED3499" s="307"/>
      <c r="EE3499" s="307"/>
      <c r="EF3499" s="307"/>
      <c r="EG3499" s="307"/>
      <c r="EH3499" s="307"/>
      <c r="EI3499" s="307"/>
      <c r="EJ3499" s="307"/>
      <c r="EK3499" s="307"/>
    </row>
    <row r="3501" spans="1:141" s="306" customFormat="1" ht="24" customHeight="1" x14ac:dyDescent="0.2">
      <c r="A3501" s="135"/>
      <c r="B3501" s="135"/>
      <c r="C3501" s="135"/>
      <c r="D3501" s="135"/>
      <c r="E3501" s="135"/>
      <c r="F3501" s="147"/>
      <c r="G3501" s="147"/>
      <c r="H3501" s="135"/>
    </row>
    <row r="3502" spans="1:141" s="306" customFormat="1" ht="24" customHeight="1" x14ac:dyDescent="0.2">
      <c r="A3502" s="135"/>
      <c r="B3502" s="135"/>
      <c r="C3502" s="135"/>
      <c r="D3502" s="135"/>
      <c r="E3502" s="135"/>
      <c r="F3502" s="147"/>
      <c r="G3502" s="147"/>
      <c r="H3502" s="135"/>
    </row>
    <row r="3503" spans="1:141" s="306" customFormat="1" ht="24" customHeight="1" x14ac:dyDescent="0.2">
      <c r="A3503" s="135"/>
      <c r="B3503" s="135"/>
      <c r="C3503" s="135"/>
      <c r="D3503" s="135"/>
      <c r="E3503" s="135"/>
      <c r="F3503" s="147"/>
      <c r="G3503" s="147"/>
      <c r="H3503" s="135"/>
    </row>
    <row r="3504" spans="1:141" s="306" customFormat="1" ht="24" customHeight="1" x14ac:dyDescent="0.2">
      <c r="A3504" s="135"/>
      <c r="B3504" s="135"/>
      <c r="C3504" s="135"/>
      <c r="D3504" s="135"/>
      <c r="E3504" s="135"/>
      <c r="F3504" s="147"/>
      <c r="G3504" s="147"/>
      <c r="H3504" s="135"/>
    </row>
    <row r="3505" spans="1:8" s="306" customFormat="1" ht="24" customHeight="1" x14ac:dyDescent="0.2">
      <c r="A3505" s="135"/>
      <c r="B3505" s="135"/>
      <c r="C3505" s="135"/>
      <c r="D3505" s="135"/>
      <c r="E3505" s="135"/>
      <c r="F3505" s="147"/>
      <c r="G3505" s="147"/>
      <c r="H3505" s="135"/>
    </row>
    <row r="3506" spans="1:8" s="306" customFormat="1" ht="24" customHeight="1" x14ac:dyDescent="0.2">
      <c r="A3506" s="135"/>
      <c r="B3506" s="135"/>
      <c r="C3506" s="135"/>
      <c r="D3506" s="135"/>
      <c r="E3506" s="135"/>
      <c r="F3506" s="147"/>
      <c r="G3506" s="147"/>
      <c r="H3506" s="135"/>
    </row>
    <row r="3507" spans="1:8" s="306" customFormat="1" ht="24" customHeight="1" x14ac:dyDescent="0.2">
      <c r="A3507" s="135"/>
      <c r="B3507" s="135"/>
      <c r="C3507" s="135"/>
      <c r="D3507" s="135"/>
      <c r="E3507" s="135"/>
      <c r="F3507" s="147"/>
      <c r="G3507" s="147"/>
      <c r="H3507" s="135"/>
    </row>
    <row r="3508" spans="1:8" s="306" customFormat="1" ht="24" customHeight="1" x14ac:dyDescent="0.2">
      <c r="A3508" s="135"/>
      <c r="B3508" s="135"/>
      <c r="C3508" s="135"/>
      <c r="D3508" s="135"/>
      <c r="E3508" s="135"/>
      <c r="F3508" s="147"/>
      <c r="G3508" s="147"/>
      <c r="H3508" s="135"/>
    </row>
    <row r="3509" spans="1:8" s="306" customFormat="1" ht="24" customHeight="1" x14ac:dyDescent="0.2">
      <c r="A3509" s="135"/>
      <c r="B3509" s="135"/>
      <c r="C3509" s="135"/>
      <c r="D3509" s="135"/>
      <c r="E3509" s="135"/>
      <c r="F3509" s="147"/>
      <c r="G3509" s="147"/>
      <c r="H3509" s="135"/>
    </row>
    <row r="3510" spans="1:8" s="306" customFormat="1" ht="24" customHeight="1" x14ac:dyDescent="0.2">
      <c r="A3510" s="135"/>
      <c r="B3510" s="135"/>
      <c r="C3510" s="135"/>
      <c r="D3510" s="135"/>
      <c r="E3510" s="135"/>
      <c r="F3510" s="147"/>
      <c r="G3510" s="147"/>
      <c r="H3510" s="135"/>
    </row>
    <row r="3511" spans="1:8" s="306" customFormat="1" ht="24" customHeight="1" x14ac:dyDescent="0.2">
      <c r="A3511" s="135"/>
      <c r="B3511" s="135"/>
      <c r="C3511" s="135"/>
      <c r="D3511" s="135"/>
      <c r="E3511" s="135"/>
      <c r="F3511" s="147"/>
      <c r="G3511" s="147"/>
      <c r="H3511" s="135"/>
    </row>
    <row r="3512" spans="1:8" s="306" customFormat="1" ht="24" customHeight="1" x14ac:dyDescent="0.2">
      <c r="A3512" s="135"/>
      <c r="B3512" s="135"/>
      <c r="C3512" s="135"/>
      <c r="D3512" s="135"/>
      <c r="E3512" s="135"/>
      <c r="F3512" s="147"/>
      <c r="G3512" s="147"/>
      <c r="H3512" s="135"/>
    </row>
    <row r="3513" spans="1:8" s="306" customFormat="1" ht="24" customHeight="1" x14ac:dyDescent="0.2">
      <c r="A3513" s="135"/>
      <c r="B3513" s="135"/>
      <c r="C3513" s="135"/>
      <c r="D3513" s="135"/>
      <c r="E3513" s="135"/>
      <c r="F3513" s="147"/>
      <c r="G3513" s="147"/>
      <c r="H3513" s="135"/>
    </row>
    <row r="3514" spans="1:8" s="306" customFormat="1" ht="24" customHeight="1" x14ac:dyDescent="0.2">
      <c r="A3514" s="135"/>
      <c r="B3514" s="135"/>
      <c r="C3514" s="135"/>
      <c r="D3514" s="135"/>
      <c r="E3514" s="135"/>
      <c r="F3514" s="147"/>
      <c r="G3514" s="147"/>
      <c r="H3514" s="135"/>
    </row>
    <row r="3517" spans="1:8" s="306" customFormat="1" ht="24" customHeight="1" x14ac:dyDescent="0.2">
      <c r="A3517" s="135"/>
      <c r="B3517" s="135"/>
      <c r="C3517" s="135"/>
      <c r="D3517" s="135"/>
      <c r="E3517" s="135"/>
      <c r="F3517" s="147"/>
      <c r="G3517" s="147"/>
      <c r="H3517" s="135"/>
    </row>
    <row r="3518" spans="1:8" s="306" customFormat="1" ht="24" customHeight="1" x14ac:dyDescent="0.2">
      <c r="A3518" s="135"/>
      <c r="B3518" s="135"/>
      <c r="C3518" s="135"/>
      <c r="D3518" s="135"/>
      <c r="E3518" s="135"/>
      <c r="F3518" s="147"/>
      <c r="G3518" s="147"/>
      <c r="H3518" s="135"/>
    </row>
    <row r="3519" spans="1:8" s="306" customFormat="1" ht="24" customHeight="1" x14ac:dyDescent="0.2">
      <c r="A3519" s="135"/>
      <c r="B3519" s="135"/>
      <c r="C3519" s="135"/>
      <c r="D3519" s="135"/>
      <c r="E3519" s="135"/>
      <c r="F3519" s="147"/>
      <c r="G3519" s="147"/>
      <c r="H3519" s="135"/>
    </row>
    <row r="3520" spans="1:8" s="306" customFormat="1" ht="24" customHeight="1" x14ac:dyDescent="0.2">
      <c r="A3520" s="135"/>
      <c r="B3520" s="135"/>
      <c r="C3520" s="135"/>
      <c r="D3520" s="135"/>
      <c r="E3520" s="135"/>
      <c r="F3520" s="147"/>
      <c r="G3520" s="147"/>
      <c r="H3520" s="135"/>
    </row>
    <row r="3521" spans="1:8" s="306" customFormat="1" ht="24" customHeight="1" x14ac:dyDescent="0.2">
      <c r="A3521" s="135"/>
      <c r="B3521" s="135"/>
      <c r="C3521" s="135"/>
      <c r="D3521" s="135"/>
      <c r="E3521" s="135"/>
      <c r="F3521" s="147"/>
      <c r="G3521" s="147"/>
      <c r="H3521" s="135"/>
    </row>
    <row r="3522" spans="1:8" s="306" customFormat="1" ht="24" customHeight="1" x14ac:dyDescent="0.2">
      <c r="A3522" s="135"/>
      <c r="B3522" s="135"/>
      <c r="C3522" s="135"/>
      <c r="D3522" s="135"/>
      <c r="E3522" s="135"/>
      <c r="F3522" s="147"/>
      <c r="G3522" s="147"/>
      <c r="H3522" s="135"/>
    </row>
    <row r="3523" spans="1:8" s="306" customFormat="1" ht="24" customHeight="1" x14ac:dyDescent="0.2">
      <c r="A3523" s="135"/>
      <c r="B3523" s="135"/>
      <c r="C3523" s="135"/>
      <c r="D3523" s="135"/>
      <c r="E3523" s="135"/>
      <c r="F3523" s="147"/>
      <c r="G3523" s="147"/>
      <c r="H3523" s="135"/>
    </row>
    <row r="3524" spans="1:8" s="306" customFormat="1" ht="24" customHeight="1" x14ac:dyDescent="0.2">
      <c r="A3524" s="135"/>
      <c r="B3524" s="135"/>
      <c r="C3524" s="135"/>
      <c r="D3524" s="135"/>
      <c r="E3524" s="135"/>
      <c r="F3524" s="147"/>
      <c r="G3524" s="147"/>
      <c r="H3524" s="135"/>
    </row>
    <row r="3527" spans="1:8" s="306" customFormat="1" ht="24" customHeight="1" x14ac:dyDescent="0.2">
      <c r="A3527" s="135"/>
      <c r="B3527" s="135"/>
      <c r="C3527" s="135"/>
      <c r="D3527" s="135"/>
      <c r="E3527" s="135"/>
      <c r="F3527" s="147"/>
      <c r="G3527" s="147"/>
      <c r="H3527" s="135"/>
    </row>
    <row r="3528" spans="1:8" s="306" customFormat="1" ht="24" customHeight="1" x14ac:dyDescent="0.2">
      <c r="A3528" s="135"/>
      <c r="B3528" s="135"/>
      <c r="C3528" s="135"/>
      <c r="D3528" s="135"/>
      <c r="E3528" s="135"/>
      <c r="F3528" s="147"/>
      <c r="G3528" s="147"/>
      <c r="H3528" s="135"/>
    </row>
    <row r="3529" spans="1:8" s="306" customFormat="1" ht="24" customHeight="1" x14ac:dyDescent="0.2">
      <c r="A3529" s="135"/>
      <c r="B3529" s="135"/>
      <c r="C3529" s="135"/>
      <c r="D3529" s="135"/>
      <c r="E3529" s="135"/>
      <c r="F3529" s="147"/>
      <c r="G3529" s="147"/>
      <c r="H3529" s="135"/>
    </row>
    <row r="3530" spans="1:8" s="306" customFormat="1" ht="24" customHeight="1" x14ac:dyDescent="0.2">
      <c r="A3530" s="135"/>
      <c r="B3530" s="135"/>
      <c r="C3530" s="135"/>
      <c r="D3530" s="135"/>
      <c r="E3530" s="135"/>
      <c r="F3530" s="147"/>
      <c r="G3530" s="147"/>
      <c r="H3530" s="135"/>
    </row>
    <row r="3531" spans="1:8" s="306" customFormat="1" ht="24" customHeight="1" x14ac:dyDescent="0.2">
      <c r="A3531" s="135"/>
      <c r="B3531" s="135"/>
      <c r="C3531" s="135"/>
      <c r="D3531" s="135"/>
      <c r="E3531" s="135"/>
      <c r="F3531" s="147"/>
      <c r="G3531" s="147"/>
      <c r="H3531" s="135"/>
    </row>
    <row r="3532" spans="1:8" s="306" customFormat="1" ht="24" customHeight="1" x14ac:dyDescent="0.2">
      <c r="A3532" s="135"/>
      <c r="B3532" s="135"/>
      <c r="C3532" s="135"/>
      <c r="D3532" s="135"/>
      <c r="E3532" s="135"/>
      <c r="F3532" s="147"/>
      <c r="G3532" s="147"/>
      <c r="H3532" s="135"/>
    </row>
    <row r="3533" spans="1:8" s="306" customFormat="1" ht="24" customHeight="1" x14ac:dyDescent="0.2">
      <c r="A3533" s="135"/>
      <c r="B3533" s="135"/>
      <c r="C3533" s="135"/>
      <c r="D3533" s="135"/>
      <c r="E3533" s="135"/>
      <c r="F3533" s="147"/>
      <c r="G3533" s="147"/>
      <c r="H3533" s="135"/>
    </row>
    <row r="3534" spans="1:8" s="306" customFormat="1" ht="24" customHeight="1" x14ac:dyDescent="0.2">
      <c r="A3534" s="135"/>
      <c r="B3534" s="135"/>
      <c r="C3534" s="135"/>
      <c r="D3534" s="135"/>
      <c r="E3534" s="135"/>
      <c r="F3534" s="147"/>
      <c r="G3534" s="147"/>
      <c r="H3534" s="135"/>
    </row>
    <row r="3535" spans="1:8" s="306" customFormat="1" ht="24" customHeight="1" x14ac:dyDescent="0.2">
      <c r="A3535" s="135"/>
      <c r="B3535" s="135"/>
      <c r="C3535" s="135"/>
      <c r="D3535" s="135"/>
      <c r="E3535" s="135"/>
      <c r="F3535" s="147"/>
      <c r="G3535" s="147"/>
      <c r="H3535" s="135"/>
    </row>
  </sheetData>
  <sheetProtection insertRows="0" deleteRows="0"/>
  <mergeCells count="108">
    <mergeCell ref="A858:B858"/>
    <mergeCell ref="C858:C859"/>
    <mergeCell ref="D858:D859"/>
    <mergeCell ref="E858:E859"/>
    <mergeCell ref="F858:F859"/>
    <mergeCell ref="G858:G859"/>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309:B309"/>
    <mergeCell ref="C309:C310"/>
    <mergeCell ref="D309:D310"/>
    <mergeCell ref="E309:E310"/>
    <mergeCell ref="F309:F310"/>
    <mergeCell ref="G309:G310"/>
    <mergeCell ref="D359:D360"/>
    <mergeCell ref="E359:E360"/>
    <mergeCell ref="F359:F360"/>
    <mergeCell ref="G359:G360"/>
    <mergeCell ref="A359:B359"/>
    <mergeCell ref="C359:C3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3" tint="0.59999389629810485"/>
    <pageSetUpPr fitToPage="1"/>
  </sheetPr>
  <dimension ref="A1:CD44"/>
  <sheetViews>
    <sheetView showZeros="0" view="pageBreakPreview" topLeftCell="A16" zoomScaleNormal="100" zoomScaleSheetLayoutView="100" workbookViewId="0">
      <selection activeCell="K11" sqref="K11"/>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1" width="15.7109375" style="8" customWidth="1"/>
    <col min="12" max="13" width="10.7109375" style="8" customWidth="1"/>
    <col min="14" max="33" width="10.7109375" style="179" customWidth="1"/>
    <col min="34" max="82" width="11.42578125" style="179"/>
    <col min="83" max="16384" width="11.42578125" style="8"/>
  </cols>
  <sheetData>
    <row r="1" spans="1:82" s="2" customFormat="1" ht="20.100000000000001" customHeight="1" x14ac:dyDescent="0.2">
      <c r="A1" s="3" t="s">
        <v>11</v>
      </c>
      <c r="B1" s="3"/>
      <c r="C1" s="3" t="str">
        <f>Comitente</f>
        <v>DIRECCIÓN PROVINCIAL RED DE GAS</v>
      </c>
      <c r="D1" s="4"/>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row>
    <row r="2" spans="1:82" s="5" customFormat="1" ht="20.100000000000001" customHeight="1" x14ac:dyDescent="0.2">
      <c r="A2" s="11" t="s">
        <v>12</v>
      </c>
      <c r="B2" s="11"/>
      <c r="C2" s="11" t="str">
        <f>Obra</f>
        <v>RED DE MEDIA PRESIÓN Barrio Conjunto 1, 2, 3 y 4</v>
      </c>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row>
    <row r="3" spans="1:82" s="5" customFormat="1" ht="20.100000000000001" customHeight="1" x14ac:dyDescent="0.2">
      <c r="A3" s="11" t="s">
        <v>18</v>
      </c>
      <c r="B3" s="11"/>
      <c r="C3" s="11" t="str">
        <f>Ubicación</f>
        <v>Departamento Rivadavia</v>
      </c>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row>
    <row r="4" spans="1:82" s="5" customFormat="1" ht="20.100000000000001" customHeight="1" x14ac:dyDescent="0.2">
      <c r="A4" s="11" t="s">
        <v>1418</v>
      </c>
      <c r="B4" s="12"/>
      <c r="C4" s="116">
        <f>Licitación_N°</f>
        <v>0</v>
      </c>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row>
    <row r="5" spans="1:82" s="5" customFormat="1" ht="20.100000000000001" customHeight="1" x14ac:dyDescent="0.2">
      <c r="A5" s="11" t="s">
        <v>19</v>
      </c>
      <c r="B5" s="12"/>
      <c r="C5" s="117">
        <f>Plazo_Obra</f>
        <v>180</v>
      </c>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row>
    <row r="6" spans="1:82" s="5" customFormat="1" ht="20.100000000000001" customHeight="1" x14ac:dyDescent="0.2">
      <c r="A6" s="11" t="s">
        <v>13</v>
      </c>
      <c r="B6" s="11"/>
      <c r="C6" s="11">
        <f>Contratista</f>
        <v>0</v>
      </c>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row>
    <row r="7" spans="1:82" s="2" customFormat="1" ht="20.100000000000001" customHeight="1" x14ac:dyDescent="0.2">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row>
    <row r="8" spans="1:82" s="2" customFormat="1" ht="20.100000000000001" customHeight="1" x14ac:dyDescent="0.2">
      <c r="A8" s="395" t="s">
        <v>47</v>
      </c>
      <c r="B8" s="396"/>
      <c r="C8" s="396"/>
      <c r="D8" s="397"/>
      <c r="E8" s="7"/>
      <c r="F8" s="7"/>
      <c r="G8" s="7"/>
      <c r="H8" s="7"/>
      <c r="I8" s="7"/>
      <c r="J8" s="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row>
    <row r="10" spans="1:82" ht="20.100000000000001" customHeight="1" x14ac:dyDescent="0.2">
      <c r="A10" s="400" t="s">
        <v>1119</v>
      </c>
      <c r="B10" s="398" t="s">
        <v>0</v>
      </c>
      <c r="C10" s="398"/>
      <c r="D10" s="401" t="s">
        <v>16</v>
      </c>
      <c r="E10" s="94"/>
      <c r="F10" s="398" t="s">
        <v>22</v>
      </c>
      <c r="G10" s="398"/>
      <c r="H10" s="398"/>
      <c r="I10" s="398"/>
      <c r="J10" s="398"/>
      <c r="K10" s="398"/>
      <c r="L10" s="62"/>
      <c r="M10" s="399" t="s">
        <v>21</v>
      </c>
    </row>
    <row r="11" spans="1:82" ht="20.100000000000001" customHeight="1" x14ac:dyDescent="0.2">
      <c r="A11" s="400"/>
      <c r="B11" s="398"/>
      <c r="C11" s="398"/>
      <c r="D11" s="401"/>
      <c r="E11" s="94">
        <v>0</v>
      </c>
      <c r="F11" s="70">
        <v>1</v>
      </c>
      <c r="G11" s="70">
        <f>F11+1</f>
        <v>2</v>
      </c>
      <c r="H11" s="70">
        <f>G11+1</f>
        <v>3</v>
      </c>
      <c r="I11" s="70">
        <f>H11+1</f>
        <v>4</v>
      </c>
      <c r="J11" s="70">
        <f>I11+1</f>
        <v>5</v>
      </c>
      <c r="K11" s="70">
        <f>J11+1</f>
        <v>6</v>
      </c>
      <c r="L11" s="63"/>
      <c r="M11" s="399"/>
    </row>
    <row r="12" spans="1:82" ht="20.100000000000001" customHeight="1" x14ac:dyDescent="0.2">
      <c r="A12" s="71"/>
      <c r="B12" s="99"/>
      <c r="C12" s="99"/>
      <c r="D12" s="100"/>
      <c r="E12" s="94"/>
      <c r="F12" s="72"/>
      <c r="G12" s="106"/>
      <c r="H12" s="106"/>
      <c r="I12" s="106"/>
      <c r="J12" s="106"/>
      <c r="K12" s="106"/>
      <c r="L12" s="63"/>
      <c r="M12" s="128"/>
    </row>
    <row r="13" spans="1:82" ht="20.100000000000001" customHeight="1" x14ac:dyDescent="0.2">
      <c r="A13" s="354">
        <f>CyP!A18</f>
        <v>1</v>
      </c>
      <c r="B13" s="404" t="str">
        <f t="shared" ref="B13:B34" si="0">IFERROR(VLOOKUP(A13,Tabla_CyP,2,FALSE),"")</f>
        <v>TRABAJOS PRELIMINARES</v>
      </c>
      <c r="C13" s="405"/>
      <c r="D13" s="13">
        <f t="shared" ref="D13:D34" si="1">IFERROR(VLOOKUP(A13,Tabla_CyP,9,FALSE),0)</f>
        <v>0</v>
      </c>
      <c r="E13" s="74"/>
      <c r="F13" s="176"/>
      <c r="G13" s="176"/>
      <c r="H13" s="176"/>
      <c r="I13" s="176"/>
      <c r="J13" s="176"/>
      <c r="K13" s="176"/>
      <c r="L13" s="64"/>
      <c r="M13" s="65">
        <f t="shared" ref="M13:M34" si="2">SUM(F13:K13)</f>
        <v>0</v>
      </c>
    </row>
    <row r="14" spans="1:82" ht="30" customHeight="1" x14ac:dyDescent="0.2">
      <c r="A14" s="97" t="str">
        <f>CyP!A19</f>
        <v>1.1</v>
      </c>
      <c r="B14" s="402" t="str">
        <f>IFERROR(VLOOKUP(A14,Tabla_CyP,2,FALSE),"")</f>
        <v>Presentación de la Documentación ante la Distribuidora de Gas Cuyana</v>
      </c>
      <c r="C14" s="403"/>
      <c r="D14" s="13"/>
      <c r="E14" s="74"/>
      <c r="F14" s="176"/>
      <c r="G14" s="176"/>
      <c r="H14" s="176"/>
      <c r="I14" s="176"/>
      <c r="J14" s="176"/>
      <c r="K14" s="176"/>
      <c r="L14" s="64"/>
      <c r="M14" s="65"/>
    </row>
    <row r="15" spans="1:82" ht="31.5" customHeight="1" x14ac:dyDescent="0.2">
      <c r="A15" s="97" t="str">
        <f>CyP!A20</f>
        <v>1.2</v>
      </c>
      <c r="B15" s="402" t="str">
        <f t="shared" si="0"/>
        <v>Aprobación Proyecto Constructivo en Ecogas (Redes de Pe/Ac de Media Presión)</v>
      </c>
      <c r="C15" s="403"/>
      <c r="D15" s="13">
        <f t="shared" si="1"/>
        <v>0</v>
      </c>
      <c r="E15" s="95"/>
      <c r="F15" s="176"/>
      <c r="G15" s="176"/>
      <c r="H15" s="176"/>
      <c r="I15" s="176"/>
      <c r="J15" s="176"/>
      <c r="K15" s="176"/>
      <c r="L15" s="66"/>
      <c r="M15" s="65">
        <f t="shared" si="2"/>
        <v>0</v>
      </c>
    </row>
    <row r="16" spans="1:82" ht="20.100000000000001" customHeight="1" x14ac:dyDescent="0.2">
      <c r="A16" s="97" t="str">
        <f>CyP!A21</f>
        <v>1.3</v>
      </c>
      <c r="B16" s="402" t="str">
        <f t="shared" si="0"/>
        <v xml:space="preserve">Cartel de Obra </v>
      </c>
      <c r="C16" s="403"/>
      <c r="D16" s="13">
        <f t="shared" si="1"/>
        <v>0</v>
      </c>
      <c r="E16" s="95"/>
      <c r="F16" s="176"/>
      <c r="G16" s="176"/>
      <c r="H16" s="176"/>
      <c r="I16" s="176"/>
      <c r="J16" s="176"/>
      <c r="K16" s="176"/>
      <c r="L16" s="66"/>
      <c r="M16" s="65">
        <f t="shared" si="2"/>
        <v>0</v>
      </c>
    </row>
    <row r="17" spans="1:13" ht="20.100000000000001" customHeight="1" x14ac:dyDescent="0.2">
      <c r="A17" s="354">
        <f>CyP!A22</f>
        <v>2</v>
      </c>
      <c r="B17" s="404" t="str">
        <f t="shared" si="0"/>
        <v>CAÑERÍAS</v>
      </c>
      <c r="C17" s="405"/>
      <c r="D17" s="13">
        <f t="shared" si="1"/>
        <v>0</v>
      </c>
      <c r="E17" s="95"/>
      <c r="F17" s="176"/>
      <c r="G17" s="176"/>
      <c r="H17" s="176"/>
      <c r="I17" s="176"/>
      <c r="J17" s="176"/>
      <c r="K17" s="176"/>
      <c r="L17" s="66"/>
      <c r="M17" s="65">
        <f t="shared" si="2"/>
        <v>0</v>
      </c>
    </row>
    <row r="18" spans="1:13" ht="28.5" customHeight="1" x14ac:dyDescent="0.2">
      <c r="A18" s="97" t="str">
        <f>CyP!A23</f>
        <v>2.1</v>
      </c>
      <c r="B18" s="402" t="str">
        <f t="shared" si="0"/>
        <v xml:space="preserve">Provision y Colocación de  Caño PE p/red de media presion 50 mm diam. </v>
      </c>
      <c r="C18" s="403"/>
      <c r="D18" s="13">
        <f t="shared" si="1"/>
        <v>0</v>
      </c>
      <c r="E18" s="95"/>
      <c r="F18" s="176"/>
      <c r="G18" s="176"/>
      <c r="H18" s="176"/>
      <c r="I18" s="176"/>
      <c r="J18" s="176"/>
      <c r="K18" s="176"/>
      <c r="L18" s="66"/>
      <c r="M18" s="65">
        <f t="shared" si="2"/>
        <v>0</v>
      </c>
    </row>
    <row r="19" spans="1:13" ht="32.25" customHeight="1" x14ac:dyDescent="0.2">
      <c r="A19" s="97" t="str">
        <f>CyP!A24</f>
        <v>2.2</v>
      </c>
      <c r="B19" s="402" t="str">
        <f t="shared" si="0"/>
        <v xml:space="preserve">Provision y Colocación de Caño PE p/red de media presion 63 mm diam. </v>
      </c>
      <c r="C19" s="403"/>
      <c r="D19" s="13">
        <f t="shared" si="1"/>
        <v>0</v>
      </c>
      <c r="E19" s="95"/>
      <c r="F19" s="176"/>
      <c r="G19" s="176"/>
      <c r="H19" s="176"/>
      <c r="I19" s="176"/>
      <c r="J19" s="176"/>
      <c r="K19" s="176"/>
      <c r="L19" s="66"/>
      <c r="M19" s="65">
        <f t="shared" si="2"/>
        <v>0</v>
      </c>
    </row>
    <row r="20" spans="1:13" ht="27.75" customHeight="1" x14ac:dyDescent="0.2">
      <c r="A20" s="97" t="str">
        <f>CyP!A25</f>
        <v>2.3</v>
      </c>
      <c r="B20" s="402" t="str">
        <f t="shared" si="0"/>
        <v xml:space="preserve">Provision y Colocación de Caño PE p/red de media presion 90 mm diam. </v>
      </c>
      <c r="C20" s="403"/>
      <c r="D20" s="13">
        <f t="shared" si="1"/>
        <v>0</v>
      </c>
      <c r="E20" s="95"/>
      <c r="F20" s="176"/>
      <c r="G20" s="176"/>
      <c r="H20" s="176"/>
      <c r="I20" s="176"/>
      <c r="J20" s="176"/>
      <c r="K20" s="176"/>
      <c r="L20" s="66"/>
      <c r="M20" s="65">
        <f t="shared" si="2"/>
        <v>0</v>
      </c>
    </row>
    <row r="21" spans="1:13" ht="20.100000000000001" customHeight="1" x14ac:dyDescent="0.2">
      <c r="A21" s="97" t="str">
        <f>CyP!A26</f>
        <v>2.5</v>
      </c>
      <c r="B21" s="402" t="str">
        <f t="shared" si="0"/>
        <v xml:space="preserve">Provisión y Colocación de Accesorios PE  (125, 90, 63, 50) </v>
      </c>
      <c r="C21" s="403"/>
      <c r="D21" s="13">
        <f t="shared" si="1"/>
        <v>0</v>
      </c>
      <c r="E21" s="95"/>
      <c r="F21" s="176"/>
      <c r="G21" s="176"/>
      <c r="H21" s="176"/>
      <c r="I21" s="176"/>
      <c r="J21" s="176"/>
      <c r="K21" s="176"/>
      <c r="L21" s="66"/>
      <c r="M21" s="65">
        <f t="shared" si="2"/>
        <v>0</v>
      </c>
    </row>
    <row r="22" spans="1:13" ht="20.100000000000001" customHeight="1" x14ac:dyDescent="0.2">
      <c r="A22" s="97" t="str">
        <f>CyP!A27</f>
        <v>2.6</v>
      </c>
      <c r="B22" s="402" t="str">
        <f t="shared" si="0"/>
        <v>Provisión y Colocación de Malla de advertencia 15 cm</v>
      </c>
      <c r="C22" s="403"/>
      <c r="D22" s="13">
        <f t="shared" si="1"/>
        <v>0</v>
      </c>
      <c r="E22" s="95"/>
      <c r="F22" s="176"/>
      <c r="G22" s="176"/>
      <c r="H22" s="176"/>
      <c r="I22" s="176"/>
      <c r="J22" s="176"/>
      <c r="K22" s="176"/>
      <c r="L22" s="66"/>
      <c r="M22" s="65">
        <f t="shared" si="2"/>
        <v>0</v>
      </c>
    </row>
    <row r="23" spans="1:13" ht="20.100000000000001" customHeight="1" x14ac:dyDescent="0.2">
      <c r="A23" s="97" t="str">
        <f>CyP!A28</f>
        <v>2.7</v>
      </c>
      <c r="B23" s="402" t="str">
        <f t="shared" si="0"/>
        <v>Provisión y Colocación de Malla de advertencia 30 cm</v>
      </c>
      <c r="C23" s="403"/>
      <c r="D23" s="13">
        <f t="shared" si="1"/>
        <v>0</v>
      </c>
      <c r="E23" s="95"/>
      <c r="F23" s="176"/>
      <c r="G23" s="176"/>
      <c r="H23" s="176"/>
      <c r="I23" s="176"/>
      <c r="J23" s="176"/>
      <c r="K23" s="176"/>
      <c r="L23" s="66"/>
      <c r="M23" s="65">
        <f t="shared" si="2"/>
        <v>0</v>
      </c>
    </row>
    <row r="24" spans="1:13" ht="27.75" customHeight="1" x14ac:dyDescent="0.2">
      <c r="A24" s="97" t="str">
        <f>CyP!A29</f>
        <v>2.8</v>
      </c>
      <c r="B24" s="402" t="str">
        <f t="shared" si="0"/>
        <v>Excavación de zanja para la instalación de cañeria PE -Red Media Presión</v>
      </c>
      <c r="C24" s="403"/>
      <c r="D24" s="13">
        <f t="shared" si="1"/>
        <v>0</v>
      </c>
      <c r="E24" s="95"/>
      <c r="F24" s="176"/>
      <c r="G24" s="176"/>
      <c r="H24" s="176"/>
      <c r="I24" s="176"/>
      <c r="J24" s="176"/>
      <c r="K24" s="176"/>
      <c r="L24" s="66"/>
      <c r="M24" s="65">
        <f t="shared" si="2"/>
        <v>0</v>
      </c>
    </row>
    <row r="25" spans="1:13" ht="20.100000000000001" customHeight="1" x14ac:dyDescent="0.2">
      <c r="A25" s="97" t="str">
        <f>CyP!A30</f>
        <v>2.9</v>
      </c>
      <c r="B25" s="402" t="str">
        <f t="shared" si="0"/>
        <v>Provisión e Instalación de Servicios Integrales Domiciliarios</v>
      </c>
      <c r="C25" s="403"/>
      <c r="D25" s="13">
        <f t="shared" si="1"/>
        <v>0</v>
      </c>
      <c r="E25" s="95"/>
      <c r="F25" s="176"/>
      <c r="G25" s="176"/>
      <c r="H25" s="176"/>
      <c r="I25" s="176"/>
      <c r="J25" s="176"/>
      <c r="K25" s="176"/>
      <c r="L25" s="66"/>
      <c r="M25" s="65">
        <f t="shared" si="2"/>
        <v>0</v>
      </c>
    </row>
    <row r="26" spans="1:13" ht="25.5" customHeight="1" x14ac:dyDescent="0.2">
      <c r="A26" s="97" t="str">
        <f>CyP!A31</f>
        <v>2.10</v>
      </c>
      <c r="B26" s="402" t="str">
        <f t="shared" si="0"/>
        <v>Tapado  y Compactación de zanja cañeria PE Red media presión</v>
      </c>
      <c r="C26" s="403"/>
      <c r="D26" s="13">
        <f t="shared" si="1"/>
        <v>0</v>
      </c>
      <c r="E26" s="95"/>
      <c r="F26" s="176"/>
      <c r="G26" s="176"/>
      <c r="H26" s="176"/>
      <c r="I26" s="176"/>
      <c r="J26" s="176"/>
      <c r="K26" s="176"/>
      <c r="L26" s="66"/>
      <c r="M26" s="65">
        <f t="shared" si="2"/>
        <v>0</v>
      </c>
    </row>
    <row r="27" spans="1:13" ht="20.100000000000001" customHeight="1" x14ac:dyDescent="0.2">
      <c r="A27" s="97" t="str">
        <f>CyP!A32</f>
        <v>2.11</v>
      </c>
      <c r="B27" s="402" t="str">
        <f>IFERROR(VLOOKUP(A27,Tabla_CyP,2,FALSE),"")</f>
        <v>Rotura de calle de hormigon /  asfalto / veredas</v>
      </c>
      <c r="C27" s="403"/>
      <c r="D27" s="13"/>
      <c r="E27" s="95"/>
      <c r="F27" s="176"/>
      <c r="G27" s="176"/>
      <c r="H27" s="176"/>
      <c r="I27" s="176"/>
      <c r="J27" s="176"/>
      <c r="K27" s="176"/>
      <c r="L27" s="66"/>
      <c r="M27" s="65"/>
    </row>
    <row r="28" spans="1:13" ht="20.100000000000001" customHeight="1" x14ac:dyDescent="0.2">
      <c r="A28" s="97" t="str">
        <f>CyP!A33</f>
        <v>2.12</v>
      </c>
      <c r="B28" s="402" t="str">
        <f>IFERROR(VLOOKUP(A28,Tabla_CyP,2,FALSE),"")</f>
        <v>Reparacion de calle de hormigon / asfalto / veredas</v>
      </c>
      <c r="C28" s="403"/>
      <c r="D28" s="13"/>
      <c r="E28" s="95"/>
      <c r="F28" s="176"/>
      <c r="G28" s="176"/>
      <c r="H28" s="176"/>
      <c r="I28" s="176"/>
      <c r="J28" s="176"/>
      <c r="K28" s="176"/>
      <c r="L28" s="66"/>
      <c r="M28" s="65"/>
    </row>
    <row r="29" spans="1:13" ht="20.100000000000001" customHeight="1" x14ac:dyDescent="0.2">
      <c r="A29" s="97" t="str">
        <f>CyP!A34</f>
        <v>2.13</v>
      </c>
      <c r="B29" s="402" t="str">
        <f t="shared" ref="B29" si="3">IFERROR(VLOOKUP(A29,Tabla_CyP,2,FALSE),"")</f>
        <v>Prueba de hermeticidad cañeria PE - Red media presión</v>
      </c>
      <c r="C29" s="403"/>
      <c r="D29" s="13">
        <f t="shared" si="1"/>
        <v>0</v>
      </c>
      <c r="E29" s="95"/>
      <c r="F29" s="176"/>
      <c r="G29" s="176"/>
      <c r="H29" s="176"/>
      <c r="I29" s="176"/>
      <c r="J29" s="176"/>
      <c r="K29" s="176"/>
      <c r="L29" s="66"/>
      <c r="M29" s="65">
        <f t="shared" si="2"/>
        <v>0</v>
      </c>
    </row>
    <row r="30" spans="1:13" ht="20.100000000000001" customHeight="1" x14ac:dyDescent="0.2">
      <c r="A30" s="354">
        <f>CyP!A35</f>
        <v>3</v>
      </c>
      <c r="B30" s="404" t="str">
        <f t="shared" si="0"/>
        <v>TRABAJOS FINALES</v>
      </c>
      <c r="C30" s="405"/>
      <c r="D30" s="13">
        <f t="shared" si="1"/>
        <v>0</v>
      </c>
      <c r="E30" s="95"/>
      <c r="F30" s="176"/>
      <c r="G30" s="176"/>
      <c r="H30" s="176"/>
      <c r="I30" s="176"/>
      <c r="J30" s="176"/>
      <c r="K30" s="176"/>
      <c r="L30" s="66"/>
      <c r="M30" s="65">
        <f t="shared" si="2"/>
        <v>0</v>
      </c>
    </row>
    <row r="31" spans="1:13" ht="20.100000000000001" customHeight="1" x14ac:dyDescent="0.2">
      <c r="A31" s="97" t="str">
        <f>CyP!A36</f>
        <v>3.1</v>
      </c>
      <c r="B31" s="402" t="str">
        <f t="shared" si="0"/>
        <v>Hablitacion de red media presion PE/Ac</v>
      </c>
      <c r="C31" s="403"/>
      <c r="D31" s="13">
        <f t="shared" si="1"/>
        <v>0</v>
      </c>
      <c r="E31" s="95"/>
      <c r="F31" s="176"/>
      <c r="G31" s="176"/>
      <c r="H31" s="176"/>
      <c r="I31" s="176"/>
      <c r="J31" s="176"/>
      <c r="K31" s="176"/>
      <c r="L31" s="66"/>
      <c r="M31" s="65">
        <f t="shared" si="2"/>
        <v>0</v>
      </c>
    </row>
    <row r="32" spans="1:13" ht="20.100000000000001" customHeight="1" x14ac:dyDescent="0.2">
      <c r="A32" s="97" t="str">
        <f>CyP!A37</f>
        <v>3.2</v>
      </c>
      <c r="B32" s="402" t="str">
        <f t="shared" si="0"/>
        <v>Limpieza de Obra</v>
      </c>
      <c r="C32" s="403"/>
      <c r="D32" s="13">
        <f t="shared" si="1"/>
        <v>0</v>
      </c>
      <c r="E32" s="95"/>
      <c r="F32" s="176"/>
      <c r="G32" s="176"/>
      <c r="H32" s="176"/>
      <c r="I32" s="176"/>
      <c r="J32" s="176"/>
      <c r="K32" s="176"/>
      <c r="L32" s="66"/>
      <c r="M32" s="65">
        <f t="shared" si="2"/>
        <v>0</v>
      </c>
    </row>
    <row r="33" spans="1:13" ht="30.75" customHeight="1" x14ac:dyDescent="0.2">
      <c r="A33" s="97" t="str">
        <f>CyP!A38</f>
        <v>3.3</v>
      </c>
      <c r="B33" s="402" t="str">
        <f t="shared" si="0"/>
        <v>Doc. conforme a obra Aprobada por Ecogas (Cañería PE/Ac Red Media Presión)</v>
      </c>
      <c r="C33" s="403"/>
      <c r="D33" s="13">
        <f t="shared" si="1"/>
        <v>0</v>
      </c>
      <c r="E33" s="95"/>
      <c r="F33" s="175"/>
      <c r="G33" s="175"/>
      <c r="H33" s="175"/>
      <c r="I33" s="175"/>
      <c r="J33" s="175"/>
      <c r="K33" s="175"/>
      <c r="L33" s="66"/>
      <c r="M33" s="65">
        <f t="shared" si="2"/>
        <v>0</v>
      </c>
    </row>
    <row r="34" spans="1:13" ht="20.100000000000001" customHeight="1" x14ac:dyDescent="0.2">
      <c r="A34" s="97">
        <f>CyP!A39</f>
        <v>0</v>
      </c>
      <c r="B34" s="402" t="str">
        <f t="shared" si="0"/>
        <v/>
      </c>
      <c r="C34" s="403"/>
      <c r="D34" s="13">
        <f t="shared" si="1"/>
        <v>0</v>
      </c>
      <c r="E34" s="95"/>
      <c r="F34" s="175"/>
      <c r="G34" s="175"/>
      <c r="H34" s="175"/>
      <c r="I34" s="175"/>
      <c r="J34" s="175"/>
      <c r="K34" s="175"/>
      <c r="L34" s="66"/>
      <c r="M34" s="65">
        <f t="shared" si="2"/>
        <v>0</v>
      </c>
    </row>
    <row r="35" spans="1:13" ht="20.100000000000001" customHeight="1" x14ac:dyDescent="0.2">
      <c r="A35" s="101" t="s">
        <v>3</v>
      </c>
      <c r="B35" s="73" t="s">
        <v>3</v>
      </c>
      <c r="C35" s="73"/>
      <c r="D35" s="102" t="s">
        <v>4</v>
      </c>
      <c r="E35" s="74"/>
      <c r="F35" s="104"/>
      <c r="G35" s="105"/>
      <c r="H35" s="105"/>
      <c r="I35" s="105"/>
      <c r="J35" s="105"/>
      <c r="K35" s="105"/>
      <c r="M35" s="67">
        <f>SUM(F35:K35)</f>
        <v>0</v>
      </c>
    </row>
    <row r="36" spans="1:13" ht="20.100000000000001" customHeight="1" x14ac:dyDescent="0.2">
      <c r="A36" s="101" t="s">
        <v>3</v>
      </c>
      <c r="B36" s="99" t="s">
        <v>10</v>
      </c>
      <c r="C36" s="103"/>
      <c r="D36" s="98">
        <f>SUM(D13:D35)</f>
        <v>0</v>
      </c>
      <c r="E36" s="96"/>
      <c r="F36" s="75"/>
      <c r="G36" s="75"/>
      <c r="H36" s="75"/>
      <c r="I36" s="75"/>
      <c r="J36" s="75"/>
      <c r="K36" s="75"/>
    </row>
    <row r="37" spans="1:13" ht="20.100000000000001" customHeight="1" x14ac:dyDescent="0.2">
      <c r="A37" s="5"/>
      <c r="B37" s="5"/>
      <c r="C37" s="5"/>
      <c r="D37" s="5"/>
      <c r="E37" s="5"/>
      <c r="F37" s="5"/>
      <c r="G37" s="5"/>
      <c r="H37" s="5"/>
      <c r="I37" s="5"/>
      <c r="J37" s="5"/>
      <c r="K37" s="5"/>
    </row>
    <row r="38" spans="1:13" ht="20.100000000000001" customHeight="1" x14ac:dyDescent="0.2">
      <c r="A38" s="5"/>
      <c r="B38" s="5"/>
      <c r="C38" s="5"/>
      <c r="D38" s="76" t="s">
        <v>23</v>
      </c>
      <c r="E38" s="5">
        <v>0</v>
      </c>
      <c r="F38" s="77">
        <f>SUMPRODUCT($D$13:$D$34,F13:F34)</f>
        <v>0</v>
      </c>
      <c r="G38" s="77">
        <f>SUMPRODUCT($D$13:$D$34,G13:G34)</f>
        <v>0</v>
      </c>
      <c r="H38" s="77">
        <f>SUMPRODUCT($D$13:$D$34,H13:H34)</f>
        <v>0</v>
      </c>
      <c r="I38" s="77"/>
      <c r="J38" s="77"/>
      <c r="K38" s="77">
        <f>SUMPRODUCT($D$13:$D$34,K13:K34)</f>
        <v>0</v>
      </c>
      <c r="L38" s="68"/>
    </row>
    <row r="39" spans="1:13" ht="20.100000000000001" customHeight="1" x14ac:dyDescent="0.2">
      <c r="A39" s="5"/>
      <c r="B39" s="5"/>
      <c r="C39" s="5"/>
      <c r="D39" s="76" t="s">
        <v>24</v>
      </c>
      <c r="E39" s="5">
        <v>0</v>
      </c>
      <c r="F39" s="77">
        <f>E39+F38</f>
        <v>0</v>
      </c>
      <c r="G39" s="77">
        <f>F39+G38</f>
        <v>0</v>
      </c>
      <c r="H39" s="77">
        <f>G39+H38</f>
        <v>0</v>
      </c>
      <c r="I39" s="77"/>
      <c r="J39" s="77"/>
      <c r="K39" s="77">
        <f>H39+K38</f>
        <v>0</v>
      </c>
      <c r="L39" s="68"/>
    </row>
    <row r="40" spans="1:13" ht="20.100000000000001" customHeight="1" x14ac:dyDescent="0.2">
      <c r="A40" s="5"/>
      <c r="B40" s="5"/>
      <c r="C40" s="5"/>
      <c r="D40" s="78"/>
      <c r="E40" s="79" t="s">
        <v>1169</v>
      </c>
      <c r="F40" s="5"/>
      <c r="G40" s="5"/>
      <c r="H40" s="5"/>
      <c r="I40" s="5"/>
      <c r="J40" s="5"/>
      <c r="K40" s="5"/>
    </row>
    <row r="41" spans="1:13" ht="20.100000000000001" customHeight="1" x14ac:dyDescent="0.2">
      <c r="A41" s="5"/>
      <c r="B41" s="5"/>
      <c r="C41" s="5"/>
      <c r="D41" s="76" t="s">
        <v>25</v>
      </c>
      <c r="E41" s="358">
        <f>Anticipo_Financiero*Monto_Oferta</f>
        <v>0</v>
      </c>
      <c r="F41" s="358">
        <f t="shared" ref="F41:K41" si="4">Monto_Oferta*F38</f>
        <v>0</v>
      </c>
      <c r="G41" s="358">
        <f t="shared" si="4"/>
        <v>0</v>
      </c>
      <c r="H41" s="358">
        <f t="shared" si="4"/>
        <v>0</v>
      </c>
      <c r="I41" s="358">
        <f t="shared" si="4"/>
        <v>0</v>
      </c>
      <c r="J41" s="358">
        <f t="shared" si="4"/>
        <v>0</v>
      </c>
      <c r="K41" s="358">
        <f t="shared" si="4"/>
        <v>0</v>
      </c>
      <c r="L41" s="9"/>
      <c r="M41" s="9"/>
    </row>
    <row r="42" spans="1:13" ht="20.100000000000001" customHeight="1" x14ac:dyDescent="0.2">
      <c r="A42" s="5"/>
      <c r="B42" s="5"/>
      <c r="C42" s="5"/>
      <c r="D42" s="76" t="s">
        <v>1116</v>
      </c>
      <c r="E42" s="358">
        <f>E41</f>
        <v>0</v>
      </c>
      <c r="F42" s="358">
        <f>E42+F41</f>
        <v>0</v>
      </c>
      <c r="G42" s="358">
        <f>F42+G41</f>
        <v>0</v>
      </c>
      <c r="H42" s="358">
        <f>G42+H41</f>
        <v>0</v>
      </c>
      <c r="I42" s="358">
        <f>H42+I41</f>
        <v>0</v>
      </c>
      <c r="J42" s="358">
        <f>I42+J41</f>
        <v>0</v>
      </c>
      <c r="K42" s="358">
        <f>H42+K41</f>
        <v>0</v>
      </c>
      <c r="L42" s="9"/>
    </row>
    <row r="43" spans="1:13" ht="20.100000000000001" customHeight="1" x14ac:dyDescent="0.2">
      <c r="E43" s="69">
        <v>0</v>
      </c>
    </row>
    <row r="44" spans="1:13" ht="20.100000000000001" customHeight="1" x14ac:dyDescent="0.2">
      <c r="E44" s="69">
        <v>0</v>
      </c>
    </row>
  </sheetData>
  <mergeCells count="28">
    <mergeCell ref="B33:C33"/>
    <mergeCell ref="B34:C34"/>
    <mergeCell ref="B32:C32"/>
    <mergeCell ref="B23:C23"/>
    <mergeCell ref="B24:C24"/>
    <mergeCell ref="B25:C25"/>
    <mergeCell ref="B26:C26"/>
    <mergeCell ref="B29:C29"/>
    <mergeCell ref="B30:C30"/>
    <mergeCell ref="B31:C31"/>
    <mergeCell ref="B27:C27"/>
    <mergeCell ref="B28:C28"/>
    <mergeCell ref="B19:C19"/>
    <mergeCell ref="B20:C20"/>
    <mergeCell ref="B21:C21"/>
    <mergeCell ref="B22:C22"/>
    <mergeCell ref="B13:C13"/>
    <mergeCell ref="B15:C15"/>
    <mergeCell ref="B16:C16"/>
    <mergeCell ref="B17:C17"/>
    <mergeCell ref="B18:C18"/>
    <mergeCell ref="B14:C14"/>
    <mergeCell ref="A8:D8"/>
    <mergeCell ref="F10:K10"/>
    <mergeCell ref="M10:M11"/>
    <mergeCell ref="A10:A11"/>
    <mergeCell ref="B10:C11"/>
    <mergeCell ref="D10:D11"/>
  </mergeCells>
  <conditionalFormatting sqref="A13:B13 A15:A26 A30:A36 B30:B34">
    <cfRule type="expression" dxfId="110" priority="189" stopIfTrue="1">
      <formula>#REF!&gt;0</formula>
    </cfRule>
    <cfRule type="expression" dxfId="109" priority="190" stopIfTrue="1">
      <formula>#REF!&gt;0</formula>
    </cfRule>
    <cfRule type="expression" dxfId="108" priority="191" stopIfTrue="1">
      <formula>#REF!&gt;0</formula>
    </cfRule>
  </conditionalFormatting>
  <conditionalFormatting sqref="B35:C35">
    <cfRule type="expression" dxfId="107" priority="192" stopIfTrue="1">
      <formula>#REF!&gt;0</formula>
    </cfRule>
    <cfRule type="expression" dxfId="106" priority="193" stopIfTrue="1">
      <formula>#REF!&gt;0</formula>
    </cfRule>
    <cfRule type="expression" dxfId="105" priority="194" stopIfTrue="1">
      <formula>#REF!&gt;0</formula>
    </cfRule>
  </conditionalFormatting>
  <conditionalFormatting sqref="B15:B26">
    <cfRule type="expression" dxfId="104" priority="34" stopIfTrue="1">
      <formula>#REF!&gt;0</formula>
    </cfRule>
    <cfRule type="expression" dxfId="103" priority="35" stopIfTrue="1">
      <formula>#REF!&gt;0</formula>
    </cfRule>
    <cfRule type="expression" dxfId="102" priority="36" stopIfTrue="1">
      <formula>#REF!&gt;0</formula>
    </cfRule>
  </conditionalFormatting>
  <conditionalFormatting sqref="A14">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B14">
    <cfRule type="expression" dxfId="98" priority="28" stopIfTrue="1">
      <formula>#REF!&gt;0</formula>
    </cfRule>
    <cfRule type="expression" dxfId="97" priority="29" stopIfTrue="1">
      <formula>#REF!&gt;0</formula>
    </cfRule>
    <cfRule type="expression" dxfId="96" priority="30" stopIfTrue="1">
      <formula>#REF!&gt;0</formula>
    </cfRule>
  </conditionalFormatting>
  <conditionalFormatting sqref="A27">
    <cfRule type="expression" dxfId="95" priority="25" stopIfTrue="1">
      <formula>#REF!&gt;0</formula>
    </cfRule>
    <cfRule type="expression" dxfId="94" priority="26" stopIfTrue="1">
      <formula>#REF!&gt;0</formula>
    </cfRule>
    <cfRule type="expression" dxfId="93" priority="27" stopIfTrue="1">
      <formula>#REF!&gt;0</formula>
    </cfRule>
  </conditionalFormatting>
  <conditionalFormatting sqref="B27">
    <cfRule type="expression" dxfId="92" priority="22" stopIfTrue="1">
      <formula>#REF!&gt;0</formula>
    </cfRule>
    <cfRule type="expression" dxfId="91" priority="23" stopIfTrue="1">
      <formula>#REF!&gt;0</formula>
    </cfRule>
    <cfRule type="expression" dxfId="90" priority="24" stopIfTrue="1">
      <formula>#REF!&gt;0</formula>
    </cfRule>
  </conditionalFormatting>
  <conditionalFormatting sqref="A28">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A29">
    <cfRule type="expression" dxfId="86" priority="13" stopIfTrue="1">
      <formula>#REF!&gt;0</formula>
    </cfRule>
    <cfRule type="expression" dxfId="85" priority="14" stopIfTrue="1">
      <formula>#REF!&gt;0</formula>
    </cfRule>
    <cfRule type="expression" dxfId="84" priority="15" stopIfTrue="1">
      <formula>#REF!&gt;0</formula>
    </cfRule>
  </conditionalFormatting>
  <conditionalFormatting sqref="B29">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28">
    <cfRule type="expression" dxfId="80" priority="1" stopIfTrue="1">
      <formula>#REF!&gt;0</formula>
    </cfRule>
    <cfRule type="expression" dxfId="79" priority="2" stopIfTrue="1">
      <formula>#REF!&gt;0</formula>
    </cfRule>
    <cfRule type="expression" dxfId="78" priority="3" stopIfTrue="1">
      <formula>#REF!&gt;0</formula>
    </cfRule>
  </conditionalFormatting>
  <pageMargins left="1.3779527559055118" right="0.78740157480314965" top="1.3779527559055118" bottom="0.78740157480314965" header="0.78740157480314965" footer="0.39370078740157483"/>
  <pageSetup paperSize="9" scale="46"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tint="0.59999389629810485"/>
    <pageSetUpPr fitToPage="1"/>
  </sheetPr>
  <dimension ref="C3:L5"/>
  <sheetViews>
    <sheetView showGridLines="0" zoomScale="90" zoomScaleNormal="90" zoomScaleSheetLayoutView="75" workbookViewId="0">
      <selection activeCell="R35" sqref="R35"/>
    </sheetView>
  </sheetViews>
  <sheetFormatPr baseColWidth="10" defaultColWidth="10.7109375" defaultRowHeight="15" x14ac:dyDescent="0.25"/>
  <cols>
    <col min="1" max="16384" width="10.7109375" style="1"/>
  </cols>
  <sheetData>
    <row r="3" spans="3:12" ht="23.25" x14ac:dyDescent="0.35">
      <c r="C3" s="406" t="str">
        <f>"OBRA: " &amp; UPPER(Obra)</f>
        <v>OBRA: RED DE MEDIA PRESIÓN BARRIO CONJUNTO 1, 2, 3 Y 4</v>
      </c>
      <c r="D3" s="406"/>
      <c r="E3" s="406"/>
      <c r="F3" s="406"/>
      <c r="G3" s="406"/>
      <c r="H3" s="406"/>
      <c r="I3" s="406"/>
      <c r="J3" s="406"/>
      <c r="K3" s="406"/>
      <c r="L3" s="406"/>
    </row>
    <row r="4" spans="3:12" ht="23.25" x14ac:dyDescent="0.35">
      <c r="C4" s="406" t="s">
        <v>1183</v>
      </c>
      <c r="D4" s="406"/>
      <c r="E4" s="406"/>
      <c r="F4" s="406"/>
      <c r="G4" s="406"/>
      <c r="H4" s="406"/>
      <c r="I4" s="406"/>
      <c r="J4" s="406"/>
      <c r="K4" s="406"/>
      <c r="L4" s="406"/>
    </row>
    <row r="5" spans="3:12" ht="23.25" x14ac:dyDescent="0.35">
      <c r="C5" s="406" t="s">
        <v>1184</v>
      </c>
      <c r="D5" s="406"/>
      <c r="E5" s="406"/>
      <c r="F5" s="406"/>
      <c r="G5" s="406"/>
      <c r="H5" s="406"/>
      <c r="I5" s="406"/>
      <c r="J5" s="406"/>
      <c r="K5" s="406"/>
      <c r="L5" s="406"/>
    </row>
  </sheetData>
  <mergeCells count="3">
    <mergeCell ref="C3:L3"/>
    <mergeCell ref="C4:L4"/>
    <mergeCell ref="C5:L5"/>
  </mergeCells>
  <pageMargins left="0.78740157480314965" right="0.78740157480314965" top="1.3779527559055118" bottom="0.78740157480314965" header="0.78740157480314965" footer="0.39370078740157483"/>
  <pageSetup paperSize="9" scale="70"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tint="0.59999389629810485"/>
    <pageSetUpPr fitToPage="1"/>
  </sheetPr>
  <dimension ref="C1:K3"/>
  <sheetViews>
    <sheetView showGridLines="0" zoomScaleNormal="100" zoomScaleSheetLayoutView="75" workbookViewId="0">
      <selection activeCell="P19" sqref="P19"/>
    </sheetView>
  </sheetViews>
  <sheetFormatPr baseColWidth="10" defaultColWidth="11.42578125" defaultRowHeight="15" x14ac:dyDescent="0.25"/>
  <cols>
    <col min="1" max="2" width="11.42578125" style="1"/>
    <col min="3" max="10" width="13.28515625" style="1" bestFit="1" customWidth="1"/>
    <col min="11" max="11" width="13.28515625" style="1" customWidth="1"/>
    <col min="12" max="12" width="23.28515625" style="1" customWidth="1"/>
    <col min="13" max="33" width="13.28515625" style="1" bestFit="1" customWidth="1"/>
    <col min="34" max="34" width="14.42578125" style="1" bestFit="1" customWidth="1"/>
    <col min="35" max="35" width="13.5703125" style="1" bestFit="1" customWidth="1"/>
    <col min="36" max="36" width="15.140625" style="1" customWidth="1"/>
    <col min="37" max="38" width="11.42578125" style="1"/>
    <col min="39" max="39" width="18.7109375" style="1" customWidth="1"/>
    <col min="40" max="43" width="11.42578125" style="1"/>
    <col min="44" max="44" width="14.42578125" style="1" bestFit="1" customWidth="1"/>
    <col min="45" max="16384" width="11.42578125" style="1"/>
  </cols>
  <sheetData>
    <row r="1" spans="3:11" ht="23.25" x14ac:dyDescent="0.35">
      <c r="C1" s="407" t="str">
        <f>"OBRA: " &amp; UPPER(Obra)</f>
        <v>OBRA: RED DE MEDIA PRESIÓN BARRIO CONJUNTO 1, 2, 3 Y 4</v>
      </c>
      <c r="D1" s="407"/>
      <c r="E1" s="407"/>
      <c r="F1" s="407"/>
      <c r="G1" s="407"/>
      <c r="H1" s="407"/>
      <c r="I1" s="407"/>
      <c r="J1" s="407"/>
      <c r="K1" s="363"/>
    </row>
    <row r="2" spans="3:11" ht="23.25" x14ac:dyDescent="0.35">
      <c r="C2" s="406" t="s">
        <v>1185</v>
      </c>
      <c r="D2" s="406"/>
      <c r="E2" s="406"/>
      <c r="F2" s="406"/>
      <c r="G2" s="406"/>
      <c r="H2" s="406"/>
      <c r="I2" s="406"/>
      <c r="J2" s="406"/>
      <c r="K2" s="362"/>
    </row>
    <row r="3" spans="3:11" ht="23.25" x14ac:dyDescent="0.35">
      <c r="C3" s="406" t="s">
        <v>1186</v>
      </c>
      <c r="D3" s="406"/>
      <c r="E3" s="406"/>
      <c r="F3" s="406"/>
      <c r="G3" s="406"/>
      <c r="H3" s="406"/>
      <c r="I3" s="406"/>
      <c r="J3" s="406"/>
      <c r="K3" s="36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H13" sqref="H13"/>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DIRECCIÓN PROVINCIAL RED DE GAS</v>
      </c>
      <c r="E1" s="4"/>
    </row>
    <row r="2" spans="1:6" s="5" customFormat="1" ht="20.100000000000001" customHeight="1" x14ac:dyDescent="0.2">
      <c r="A2" s="11" t="s">
        <v>12</v>
      </c>
      <c r="B2" s="11" t="str">
        <f>Obra</f>
        <v>RED DE MEDIA PRESIÓN Barrio Conjunto 1, 2, 3 y 4</v>
      </c>
    </row>
    <row r="3" spans="1:6" s="5" customFormat="1" ht="20.100000000000001" customHeight="1" x14ac:dyDescent="0.2">
      <c r="A3" s="11" t="s">
        <v>18</v>
      </c>
      <c r="B3" s="11" t="str">
        <f>Ubicación</f>
        <v>Departamento Rivadavia</v>
      </c>
    </row>
    <row r="4" spans="1:6" s="5" customFormat="1" ht="20.100000000000001" customHeight="1" x14ac:dyDescent="0.2">
      <c r="A4" s="11" t="s">
        <v>17</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412" t="s">
        <v>42</v>
      </c>
      <c r="B7" s="413"/>
      <c r="C7" s="413"/>
      <c r="D7" s="413"/>
      <c r="E7" s="414"/>
    </row>
    <row r="8" spans="1:6" ht="20.100000000000001" customHeight="1" x14ac:dyDescent="0.2">
      <c r="A8" s="415" t="s">
        <v>723</v>
      </c>
      <c r="B8" s="416"/>
      <c r="C8" s="417"/>
      <c r="D8" s="417"/>
      <c r="E8" s="418"/>
    </row>
    <row r="10" spans="1:6" ht="20.100000000000001" customHeight="1" x14ac:dyDescent="0.2">
      <c r="A10" s="410"/>
      <c r="B10" s="411"/>
      <c r="C10" s="109" t="s">
        <v>46</v>
      </c>
      <c r="D10" s="110" t="s">
        <v>43</v>
      </c>
      <c r="E10" s="110" t="s">
        <v>44</v>
      </c>
    </row>
    <row r="11" spans="1:6" ht="20.100000000000001" customHeight="1" x14ac:dyDescent="0.2">
      <c r="A11" s="408" t="s">
        <v>1173</v>
      </c>
      <c r="B11" s="409"/>
      <c r="C11" s="130">
        <f>ROUND(SUBTOTAL(9,C12:C34),2)</f>
        <v>0</v>
      </c>
      <c r="D11" s="14">
        <f>SUBTOTAL(9,D12:D34)</f>
        <v>0</v>
      </c>
      <c r="E11" s="10"/>
    </row>
    <row r="12" spans="1:6" ht="20.100000000000001" customHeight="1" x14ac:dyDescent="0.2">
      <c r="A12" s="211"/>
      <c r="B12" s="212"/>
      <c r="C12" s="213"/>
      <c r="D12" s="13">
        <f t="shared" ref="D12:D34" si="0">IFERROR(C12/GG_Obra,0)</f>
        <v>0</v>
      </c>
      <c r="E12" s="13">
        <f t="shared" ref="E12:E34" si="1">IFERROR(C12/GG_Pesos,0)</f>
        <v>0</v>
      </c>
    </row>
    <row r="13" spans="1:6" ht="20.100000000000001" customHeight="1" x14ac:dyDescent="0.2">
      <c r="A13" s="211"/>
      <c r="B13" s="212"/>
      <c r="C13" s="213"/>
      <c r="D13" s="13">
        <f t="shared" si="0"/>
        <v>0</v>
      </c>
      <c r="E13" s="13">
        <f t="shared" si="1"/>
        <v>0</v>
      </c>
    </row>
    <row r="14" spans="1:6" ht="20.100000000000001" customHeight="1" x14ac:dyDescent="0.2">
      <c r="A14" s="211"/>
      <c r="B14" s="212"/>
      <c r="C14" s="213"/>
      <c r="D14" s="13">
        <f t="shared" si="0"/>
        <v>0</v>
      </c>
      <c r="E14" s="13">
        <f t="shared" si="1"/>
        <v>0</v>
      </c>
    </row>
    <row r="15" spans="1:6" ht="20.100000000000001" customHeight="1" x14ac:dyDescent="0.2">
      <c r="A15" s="211"/>
      <c r="B15" s="212"/>
      <c r="C15" s="213"/>
      <c r="D15" s="13">
        <f t="shared" si="0"/>
        <v>0</v>
      </c>
      <c r="E15" s="13">
        <f t="shared" si="1"/>
        <v>0</v>
      </c>
    </row>
    <row r="16" spans="1:6" ht="20.100000000000001" hidden="1" customHeight="1" x14ac:dyDescent="0.2">
      <c r="A16" s="211"/>
      <c r="B16" s="212"/>
      <c r="C16" s="213"/>
      <c r="D16" s="13">
        <f t="shared" si="0"/>
        <v>0</v>
      </c>
      <c r="E16" s="13">
        <f t="shared" si="1"/>
        <v>0</v>
      </c>
    </row>
    <row r="17" spans="1:5" ht="20.100000000000001" hidden="1" customHeight="1" x14ac:dyDescent="0.2">
      <c r="A17" s="410"/>
      <c r="B17" s="411"/>
      <c r="C17" s="131"/>
      <c r="D17" s="13">
        <f t="shared" si="0"/>
        <v>0</v>
      </c>
      <c r="E17" s="13">
        <f t="shared" si="1"/>
        <v>0</v>
      </c>
    </row>
    <row r="18" spans="1:5" ht="20.100000000000001" hidden="1" customHeight="1" x14ac:dyDescent="0.2">
      <c r="A18" s="410"/>
      <c r="B18" s="411"/>
      <c r="C18" s="131"/>
      <c r="D18" s="13">
        <f t="shared" si="0"/>
        <v>0</v>
      </c>
      <c r="E18" s="13">
        <f t="shared" si="1"/>
        <v>0</v>
      </c>
    </row>
    <row r="19" spans="1:5" ht="20.100000000000001" hidden="1" customHeight="1" x14ac:dyDescent="0.2">
      <c r="A19" s="410"/>
      <c r="B19" s="411"/>
      <c r="C19" s="131"/>
      <c r="D19" s="13">
        <f t="shared" si="0"/>
        <v>0</v>
      </c>
      <c r="E19" s="13">
        <f t="shared" si="1"/>
        <v>0</v>
      </c>
    </row>
    <row r="20" spans="1:5" ht="20.100000000000001" hidden="1" customHeight="1" x14ac:dyDescent="0.2">
      <c r="A20" s="410"/>
      <c r="B20" s="411"/>
      <c r="C20" s="131"/>
      <c r="D20" s="13">
        <f t="shared" si="0"/>
        <v>0</v>
      </c>
      <c r="E20" s="13">
        <f t="shared" si="1"/>
        <v>0</v>
      </c>
    </row>
    <row r="21" spans="1:5" ht="20.100000000000001" hidden="1" customHeight="1" x14ac:dyDescent="0.2">
      <c r="A21" s="410"/>
      <c r="B21" s="411"/>
      <c r="C21" s="131"/>
      <c r="D21" s="13">
        <f t="shared" si="0"/>
        <v>0</v>
      </c>
      <c r="E21" s="13">
        <f t="shared" si="1"/>
        <v>0</v>
      </c>
    </row>
    <row r="22" spans="1:5" ht="20.100000000000001" hidden="1" customHeight="1" x14ac:dyDescent="0.2">
      <c r="A22" s="410"/>
      <c r="B22" s="411"/>
      <c r="C22" s="131"/>
      <c r="D22" s="13">
        <f t="shared" si="0"/>
        <v>0</v>
      </c>
      <c r="E22" s="13">
        <f t="shared" si="1"/>
        <v>0</v>
      </c>
    </row>
    <row r="23" spans="1:5" ht="20.100000000000001" hidden="1" customHeight="1" x14ac:dyDescent="0.2">
      <c r="A23" s="410"/>
      <c r="B23" s="411"/>
      <c r="C23" s="131"/>
      <c r="D23" s="13">
        <f t="shared" si="0"/>
        <v>0</v>
      </c>
      <c r="E23" s="13">
        <f t="shared" si="1"/>
        <v>0</v>
      </c>
    </row>
    <row r="24" spans="1:5" ht="20.100000000000001" hidden="1" customHeight="1" x14ac:dyDescent="0.2">
      <c r="A24" s="410"/>
      <c r="B24" s="411"/>
      <c r="C24" s="131"/>
      <c r="D24" s="13">
        <f t="shared" si="0"/>
        <v>0</v>
      </c>
      <c r="E24" s="13">
        <f t="shared" si="1"/>
        <v>0</v>
      </c>
    </row>
    <row r="25" spans="1:5" ht="20.100000000000001" hidden="1" customHeight="1" x14ac:dyDescent="0.2">
      <c r="A25" s="410"/>
      <c r="B25" s="411"/>
      <c r="C25" s="131"/>
      <c r="D25" s="13">
        <f>IFERROR(C25/GG_Obra,0)</f>
        <v>0</v>
      </c>
      <c r="E25" s="13">
        <f>IFERROR(C25/GG_Pesos,0)</f>
        <v>0</v>
      </c>
    </row>
    <row r="26" spans="1:5" ht="20.100000000000001" hidden="1" customHeight="1" x14ac:dyDescent="0.2">
      <c r="A26" s="410"/>
      <c r="B26" s="411"/>
      <c r="C26" s="131"/>
      <c r="D26" s="13">
        <f>IFERROR(C26/GG_Obra,0)</f>
        <v>0</v>
      </c>
      <c r="E26" s="13">
        <f>IFERROR(C26/GG_Pesos,0)</f>
        <v>0</v>
      </c>
    </row>
    <row r="27" spans="1:5" ht="20.100000000000001" hidden="1" customHeight="1" x14ac:dyDescent="0.2">
      <c r="A27" s="410"/>
      <c r="B27" s="411"/>
      <c r="C27" s="131"/>
      <c r="D27" s="13">
        <f>IFERROR(C27/GG_Obra,0)</f>
        <v>0</v>
      </c>
      <c r="E27" s="13">
        <f>IFERROR(C27/GG_Pesos,0)</f>
        <v>0</v>
      </c>
    </row>
    <row r="28" spans="1:5" ht="20.100000000000001" hidden="1" customHeight="1" x14ac:dyDescent="0.2">
      <c r="A28" s="410"/>
      <c r="B28" s="411"/>
      <c r="C28" s="131"/>
      <c r="D28" s="13">
        <f>IFERROR(C28/GG_Obra,0)</f>
        <v>0</v>
      </c>
      <c r="E28" s="13">
        <f>IFERROR(C28/GG_Pesos,0)</f>
        <v>0</v>
      </c>
    </row>
    <row r="29" spans="1:5" ht="20.100000000000001" hidden="1" customHeight="1" x14ac:dyDescent="0.2">
      <c r="A29" s="410"/>
      <c r="B29" s="411"/>
      <c r="C29" s="131"/>
      <c r="D29" s="13">
        <f t="shared" si="0"/>
        <v>0</v>
      </c>
      <c r="E29" s="13">
        <f t="shared" si="1"/>
        <v>0</v>
      </c>
    </row>
    <row r="30" spans="1:5" ht="20.100000000000001" customHeight="1" x14ac:dyDescent="0.2">
      <c r="A30" s="410"/>
      <c r="B30" s="411"/>
      <c r="C30" s="131"/>
      <c r="D30" s="13">
        <f t="shared" si="0"/>
        <v>0</v>
      </c>
      <c r="E30" s="13">
        <f t="shared" si="1"/>
        <v>0</v>
      </c>
    </row>
    <row r="31" spans="1:5" ht="20.100000000000001" customHeight="1" x14ac:dyDescent="0.2">
      <c r="A31" s="410"/>
      <c r="B31" s="411"/>
      <c r="C31" s="131"/>
      <c r="D31" s="13">
        <f t="shared" si="0"/>
        <v>0</v>
      </c>
      <c r="E31" s="13">
        <f t="shared" si="1"/>
        <v>0</v>
      </c>
    </row>
    <row r="32" spans="1:5" ht="20.100000000000001" customHeight="1" x14ac:dyDescent="0.2">
      <c r="A32" s="410"/>
      <c r="B32" s="411"/>
      <c r="C32" s="131"/>
      <c r="D32" s="13">
        <f t="shared" si="0"/>
        <v>0</v>
      </c>
      <c r="E32" s="13">
        <f t="shared" si="1"/>
        <v>0</v>
      </c>
    </row>
    <row r="33" spans="1:5" ht="20.100000000000001" customHeight="1" x14ac:dyDescent="0.2">
      <c r="A33" s="410"/>
      <c r="B33" s="411"/>
      <c r="C33" s="131"/>
      <c r="D33" s="13">
        <f t="shared" si="0"/>
        <v>0</v>
      </c>
      <c r="E33" s="13">
        <f t="shared" si="1"/>
        <v>0</v>
      </c>
    </row>
    <row r="34" spans="1:5" ht="20.100000000000001" customHeight="1" x14ac:dyDescent="0.2">
      <c r="A34" s="410"/>
      <c r="B34" s="411"/>
      <c r="C34" s="131"/>
      <c r="D34" s="13">
        <f t="shared" si="0"/>
        <v>0</v>
      </c>
      <c r="E34" s="13">
        <f t="shared" si="1"/>
        <v>0</v>
      </c>
    </row>
    <row r="35" spans="1:5" ht="20.100000000000001" customHeight="1" x14ac:dyDescent="0.2">
      <c r="A35" s="111"/>
      <c r="E35" s="112"/>
    </row>
    <row r="36" spans="1:5" ht="20.100000000000001" customHeight="1" x14ac:dyDescent="0.2">
      <c r="A36" s="408" t="s">
        <v>45</v>
      </c>
      <c r="B36" s="409"/>
      <c r="C36" s="130">
        <f>ROUND(SUBTOTAL(9,C37:C73),2)</f>
        <v>0</v>
      </c>
      <c r="D36" s="107">
        <f>SUBTOTAL(9,D37:D80)</f>
        <v>0</v>
      </c>
      <c r="E36" s="112"/>
    </row>
    <row r="37" spans="1:5" ht="20.100000000000001" customHeight="1" x14ac:dyDescent="0.2">
      <c r="A37" s="207"/>
      <c r="B37" s="208"/>
      <c r="C37" s="209"/>
      <c r="D37" s="13">
        <f>IFERROR(C37/GG_Empresa,0)</f>
        <v>0</v>
      </c>
      <c r="E37" s="13">
        <f>IFERROR(C37/GG_Pesos,0)</f>
        <v>0</v>
      </c>
    </row>
    <row r="38" spans="1:5" ht="20.100000000000001" customHeight="1" x14ac:dyDescent="0.2">
      <c r="A38" s="207"/>
      <c r="B38" s="208"/>
      <c r="C38" s="209"/>
      <c r="D38" s="13">
        <f>IFERROR(C38/GG_Empresa,0)</f>
        <v>0</v>
      </c>
      <c r="E38" s="13">
        <f>IFERROR(C38/GG_Pesos,0)</f>
        <v>0</v>
      </c>
    </row>
    <row r="39" spans="1:5" ht="20.100000000000001" customHeight="1" x14ac:dyDescent="0.2">
      <c r="A39" s="207"/>
      <c r="B39" s="208"/>
      <c r="C39" s="209"/>
      <c r="D39" s="13">
        <f>IFERROR(C39/GG_Empresa,0)</f>
        <v>0</v>
      </c>
      <c r="E39" s="13">
        <f>IFERROR(C39/GG_Pesos,0)</f>
        <v>0</v>
      </c>
    </row>
    <row r="40" spans="1:5" ht="20.100000000000001" customHeight="1" x14ac:dyDescent="0.2">
      <c r="A40" s="207"/>
      <c r="B40" s="208"/>
      <c r="C40" s="209"/>
      <c r="D40" s="13">
        <f>IFERROR(C40/GG_Empresa,0)</f>
        <v>0</v>
      </c>
      <c r="E40" s="13">
        <f>IFERROR(C40/GG_Pesos,0)</f>
        <v>0</v>
      </c>
    </row>
    <row r="41" spans="1:5" ht="20.100000000000001" customHeight="1" x14ac:dyDescent="0.2">
      <c r="A41" s="207"/>
      <c r="B41" s="208"/>
      <c r="C41" s="209"/>
      <c r="D41" s="13">
        <f t="shared" ref="D41:D60" si="2">IFERROR(C41/GG_Empresa,0)</f>
        <v>0</v>
      </c>
      <c r="E41" s="13">
        <f t="shared" ref="E41:E60" si="3">IFERROR(C41/GG_Pesos,0)</f>
        <v>0</v>
      </c>
    </row>
    <row r="42" spans="1:5" ht="20.100000000000001" customHeight="1" x14ac:dyDescent="0.2">
      <c r="A42" s="207"/>
      <c r="B42" s="208"/>
      <c r="C42" s="209"/>
      <c r="D42" s="13">
        <f t="shared" si="2"/>
        <v>0</v>
      </c>
      <c r="E42" s="13">
        <f t="shared" si="3"/>
        <v>0</v>
      </c>
    </row>
    <row r="43" spans="1:5" ht="20.100000000000001" customHeight="1" x14ac:dyDescent="0.2">
      <c r="A43" s="207"/>
      <c r="B43" s="208"/>
      <c r="C43" s="209"/>
      <c r="D43" s="13">
        <f t="shared" si="2"/>
        <v>0</v>
      </c>
      <c r="E43" s="13">
        <f t="shared" si="3"/>
        <v>0</v>
      </c>
    </row>
    <row r="44" spans="1:5" ht="20.100000000000001" customHeight="1" x14ac:dyDescent="0.2">
      <c r="A44" s="207"/>
      <c r="B44" s="208"/>
      <c r="C44" s="209"/>
      <c r="D44" s="13">
        <f t="shared" si="2"/>
        <v>0</v>
      </c>
      <c r="E44" s="13">
        <f t="shared" si="3"/>
        <v>0</v>
      </c>
    </row>
    <row r="45" spans="1:5" ht="20.100000000000001" customHeight="1" x14ac:dyDescent="0.2">
      <c r="A45" s="207"/>
      <c r="B45" s="208"/>
      <c r="C45" s="209"/>
      <c r="D45" s="13">
        <f t="shared" si="2"/>
        <v>0</v>
      </c>
      <c r="E45" s="13">
        <f t="shared" si="3"/>
        <v>0</v>
      </c>
    </row>
    <row r="46" spans="1:5" ht="20.100000000000001" customHeight="1" x14ac:dyDescent="0.2">
      <c r="A46" s="207"/>
      <c r="B46" s="208"/>
      <c r="C46" s="209"/>
      <c r="D46" s="13">
        <f t="shared" si="2"/>
        <v>0</v>
      </c>
      <c r="E46" s="13">
        <f t="shared" si="3"/>
        <v>0</v>
      </c>
    </row>
    <row r="47" spans="1:5" ht="20.100000000000001" customHeight="1" x14ac:dyDescent="0.2">
      <c r="A47" s="207"/>
      <c r="B47" s="208"/>
      <c r="C47" s="209"/>
      <c r="D47" s="13">
        <f t="shared" si="2"/>
        <v>0</v>
      </c>
      <c r="E47" s="13">
        <f t="shared" si="3"/>
        <v>0</v>
      </c>
    </row>
    <row r="48" spans="1:5" ht="20.100000000000001" customHeight="1" x14ac:dyDescent="0.2">
      <c r="A48" s="207"/>
      <c r="B48" s="208"/>
      <c r="C48" s="209"/>
      <c r="D48" s="13">
        <f t="shared" si="2"/>
        <v>0</v>
      </c>
      <c r="E48" s="13">
        <f t="shared" si="3"/>
        <v>0</v>
      </c>
    </row>
    <row r="49" spans="1:5" ht="20.100000000000001" customHeight="1" x14ac:dyDescent="0.2">
      <c r="A49" s="207"/>
      <c r="B49" s="208"/>
      <c r="C49" s="209"/>
      <c r="D49" s="13">
        <f t="shared" si="2"/>
        <v>0</v>
      </c>
      <c r="E49" s="13">
        <f t="shared" si="3"/>
        <v>0</v>
      </c>
    </row>
    <row r="50" spans="1:5" ht="20.100000000000001" customHeight="1" x14ac:dyDescent="0.2">
      <c r="A50" s="207"/>
      <c r="B50" s="208"/>
      <c r="C50" s="209"/>
      <c r="D50" s="13">
        <f t="shared" si="2"/>
        <v>0</v>
      </c>
      <c r="E50" s="13">
        <f t="shared" si="3"/>
        <v>0</v>
      </c>
    </row>
    <row r="51" spans="1:5" ht="20.100000000000001" hidden="1" customHeight="1" x14ac:dyDescent="0.2">
      <c r="A51" s="207"/>
      <c r="B51" s="208"/>
      <c r="C51" s="209"/>
      <c r="D51" s="13">
        <f t="shared" si="2"/>
        <v>0</v>
      </c>
      <c r="E51" s="13">
        <f t="shared" si="3"/>
        <v>0</v>
      </c>
    </row>
    <row r="52" spans="1:5" ht="20.100000000000001" hidden="1" customHeight="1" x14ac:dyDescent="0.2">
      <c r="A52" s="207"/>
      <c r="B52" s="208"/>
      <c r="C52" s="209"/>
      <c r="D52" s="13">
        <f t="shared" si="2"/>
        <v>0</v>
      </c>
      <c r="E52" s="13">
        <f t="shared" si="3"/>
        <v>0</v>
      </c>
    </row>
    <row r="53" spans="1:5" ht="20.100000000000001" hidden="1" customHeight="1" x14ac:dyDescent="0.2">
      <c r="A53" s="207"/>
      <c r="B53" s="208"/>
      <c r="C53" s="209"/>
      <c r="D53" s="13">
        <f t="shared" si="2"/>
        <v>0</v>
      </c>
      <c r="E53" s="13">
        <f t="shared" si="3"/>
        <v>0</v>
      </c>
    </row>
    <row r="54" spans="1:5" ht="20.100000000000001" hidden="1" customHeight="1" x14ac:dyDescent="0.2">
      <c r="A54" s="207"/>
      <c r="B54" s="208"/>
      <c r="C54" s="209"/>
      <c r="D54" s="13">
        <f t="shared" si="2"/>
        <v>0</v>
      </c>
      <c r="E54" s="13">
        <f t="shared" si="3"/>
        <v>0</v>
      </c>
    </row>
    <row r="55" spans="1:5" ht="20.100000000000001" hidden="1" customHeight="1" x14ac:dyDescent="0.2">
      <c r="A55" s="207"/>
      <c r="B55" s="208"/>
      <c r="C55" s="209"/>
      <c r="D55" s="13">
        <f t="shared" si="2"/>
        <v>0</v>
      </c>
      <c r="E55" s="13">
        <f t="shared" si="3"/>
        <v>0</v>
      </c>
    </row>
    <row r="56" spans="1:5" ht="20.100000000000001" hidden="1" customHeight="1" x14ac:dyDescent="0.2">
      <c r="A56" s="207"/>
      <c r="B56" s="208"/>
      <c r="C56" s="209"/>
      <c r="D56" s="13">
        <f t="shared" si="2"/>
        <v>0</v>
      </c>
      <c r="E56" s="13">
        <f t="shared" si="3"/>
        <v>0</v>
      </c>
    </row>
    <row r="57" spans="1:5" ht="20.100000000000001" hidden="1" customHeight="1" x14ac:dyDescent="0.2">
      <c r="A57" s="207"/>
      <c r="B57" s="208"/>
      <c r="C57" s="209"/>
      <c r="D57" s="13">
        <f t="shared" si="2"/>
        <v>0</v>
      </c>
      <c r="E57" s="13">
        <f t="shared" si="3"/>
        <v>0</v>
      </c>
    </row>
    <row r="58" spans="1:5" ht="20.100000000000001" hidden="1" customHeight="1" x14ac:dyDescent="0.2">
      <c r="A58" s="207"/>
      <c r="B58" s="210"/>
      <c r="C58" s="209"/>
      <c r="D58" s="13">
        <f t="shared" si="2"/>
        <v>0</v>
      </c>
      <c r="E58" s="13">
        <f t="shared" si="3"/>
        <v>0</v>
      </c>
    </row>
    <row r="59" spans="1:5" ht="20.100000000000001" hidden="1" customHeight="1" x14ac:dyDescent="0.2">
      <c r="A59" s="207"/>
      <c r="B59" s="210"/>
      <c r="C59" s="209"/>
      <c r="D59" s="13">
        <f t="shared" si="2"/>
        <v>0</v>
      </c>
      <c r="E59" s="13">
        <f t="shared" si="3"/>
        <v>0</v>
      </c>
    </row>
    <row r="60" spans="1:5" ht="20.100000000000001" hidden="1" customHeight="1" x14ac:dyDescent="0.2">
      <c r="A60" s="207"/>
      <c r="B60" s="210"/>
      <c r="C60" s="209"/>
      <c r="D60" s="13">
        <f t="shared" si="2"/>
        <v>0</v>
      </c>
      <c r="E60" s="13">
        <f t="shared" si="3"/>
        <v>0</v>
      </c>
    </row>
    <row r="61" spans="1:5" ht="20.100000000000001" hidden="1" customHeight="1" x14ac:dyDescent="0.2">
      <c r="A61" s="207"/>
      <c r="B61" s="210"/>
      <c r="C61" s="209"/>
      <c r="D61" s="13">
        <f t="shared" ref="D61:D73" si="4">IFERROR(C61/GG_Empresa,0)</f>
        <v>0</v>
      </c>
      <c r="E61" s="13">
        <f t="shared" ref="E61:E73" si="5">IFERROR(C61/GG_Pesos,0)</f>
        <v>0</v>
      </c>
    </row>
    <row r="62" spans="1:5" ht="20.100000000000001" hidden="1" customHeight="1" x14ac:dyDescent="0.2">
      <c r="A62" s="207"/>
      <c r="B62" s="210"/>
      <c r="C62" s="209"/>
      <c r="D62" s="13">
        <f t="shared" si="4"/>
        <v>0</v>
      </c>
      <c r="E62" s="13">
        <f t="shared" si="5"/>
        <v>0</v>
      </c>
    </row>
    <row r="63" spans="1:5" ht="20.100000000000001" hidden="1" customHeight="1" x14ac:dyDescent="0.2">
      <c r="A63" s="207"/>
      <c r="B63" s="210"/>
      <c r="C63" s="209"/>
      <c r="D63" s="13">
        <f t="shared" si="4"/>
        <v>0</v>
      </c>
      <c r="E63" s="13">
        <f t="shared" si="5"/>
        <v>0</v>
      </c>
    </row>
    <row r="64" spans="1:5" ht="20.100000000000001" hidden="1" customHeight="1" x14ac:dyDescent="0.2">
      <c r="A64" s="207"/>
      <c r="B64" s="210"/>
      <c r="C64" s="209"/>
      <c r="D64" s="13">
        <f t="shared" si="4"/>
        <v>0</v>
      </c>
      <c r="E64" s="13">
        <f t="shared" si="5"/>
        <v>0</v>
      </c>
    </row>
    <row r="65" spans="1:5" ht="20.100000000000001" hidden="1" customHeight="1" x14ac:dyDescent="0.2">
      <c r="A65" s="207"/>
      <c r="B65" s="210"/>
      <c r="C65" s="209"/>
      <c r="D65" s="13">
        <f t="shared" si="4"/>
        <v>0</v>
      </c>
      <c r="E65" s="13">
        <f t="shared" si="5"/>
        <v>0</v>
      </c>
    </row>
    <row r="66" spans="1:5" ht="20.100000000000001" hidden="1" customHeight="1" x14ac:dyDescent="0.2">
      <c r="A66" s="207"/>
      <c r="B66" s="210"/>
      <c r="C66" s="209"/>
      <c r="D66" s="13">
        <f t="shared" si="4"/>
        <v>0</v>
      </c>
      <c r="E66" s="13">
        <f t="shared" si="5"/>
        <v>0</v>
      </c>
    </row>
    <row r="67" spans="1:5" ht="20.100000000000001" hidden="1" customHeight="1" x14ac:dyDescent="0.2">
      <c r="A67" s="207"/>
      <c r="B67" s="210"/>
      <c r="C67" s="209"/>
      <c r="D67" s="13">
        <f t="shared" si="4"/>
        <v>0</v>
      </c>
      <c r="E67" s="13">
        <f t="shared" si="5"/>
        <v>0</v>
      </c>
    </row>
    <row r="68" spans="1:5" ht="20.100000000000001" hidden="1" customHeight="1" x14ac:dyDescent="0.2">
      <c r="A68" s="207"/>
      <c r="B68" s="210"/>
      <c r="C68" s="209"/>
      <c r="D68" s="13">
        <f t="shared" si="4"/>
        <v>0</v>
      </c>
      <c r="E68" s="13">
        <f t="shared" si="5"/>
        <v>0</v>
      </c>
    </row>
    <row r="69" spans="1:5" ht="20.100000000000001" hidden="1" customHeight="1" x14ac:dyDescent="0.2">
      <c r="A69" s="207"/>
      <c r="B69" s="210"/>
      <c r="C69" s="209"/>
      <c r="D69" s="13">
        <f t="shared" si="4"/>
        <v>0</v>
      </c>
      <c r="E69" s="13">
        <f t="shared" si="5"/>
        <v>0</v>
      </c>
    </row>
    <row r="70" spans="1:5" ht="20.100000000000001" hidden="1" customHeight="1" x14ac:dyDescent="0.2">
      <c r="A70" s="207"/>
      <c r="B70" s="210"/>
      <c r="C70" s="209"/>
      <c r="D70" s="13">
        <f t="shared" si="4"/>
        <v>0</v>
      </c>
      <c r="E70" s="13">
        <f t="shared" si="5"/>
        <v>0</v>
      </c>
    </row>
    <row r="71" spans="1:5" ht="20.100000000000001" hidden="1" customHeight="1" x14ac:dyDescent="0.2">
      <c r="A71" s="207"/>
      <c r="B71" s="210"/>
      <c r="C71" s="209"/>
      <c r="D71" s="13">
        <f t="shared" si="4"/>
        <v>0</v>
      </c>
      <c r="E71" s="13">
        <f t="shared" si="5"/>
        <v>0</v>
      </c>
    </row>
    <row r="72" spans="1:5" ht="20.100000000000001" hidden="1" customHeight="1" x14ac:dyDescent="0.2">
      <c r="A72" s="207"/>
      <c r="B72" s="210"/>
      <c r="C72" s="209"/>
      <c r="D72" s="13">
        <f t="shared" si="4"/>
        <v>0</v>
      </c>
      <c r="E72" s="13">
        <f t="shared" si="5"/>
        <v>0</v>
      </c>
    </row>
    <row r="73" spans="1:5" ht="20.100000000000001" hidden="1" customHeight="1" x14ac:dyDescent="0.2">
      <c r="A73" s="207"/>
      <c r="B73" s="210"/>
      <c r="C73" s="209"/>
      <c r="D73" s="13">
        <f t="shared" si="4"/>
        <v>0</v>
      </c>
      <c r="E73" s="13">
        <f t="shared" si="5"/>
        <v>0</v>
      </c>
    </row>
    <row r="74" spans="1:5" ht="20.100000000000001" customHeight="1" x14ac:dyDescent="0.2">
      <c r="A74" s="111"/>
      <c r="E74" s="112"/>
    </row>
    <row r="75" spans="1:5" ht="20.100000000000001" customHeight="1" x14ac:dyDescent="0.2">
      <c r="A75" s="408" t="s">
        <v>724</v>
      </c>
      <c r="B75" s="409"/>
      <c r="C75" s="130">
        <f>ROUND(SUBTOTAL(9,C11:C73),2)</f>
        <v>0</v>
      </c>
      <c r="D75" s="113"/>
      <c r="E75" s="114">
        <f>SUBTOTAL(9,E11:E73)</f>
        <v>0</v>
      </c>
    </row>
    <row r="76" spans="1:5" ht="20.100000000000001" customHeight="1" x14ac:dyDescent="0.2">
      <c r="E76" s="108"/>
    </row>
    <row r="77" spans="1:5" ht="20.100000000000001" customHeight="1" x14ac:dyDescent="0.2">
      <c r="D77" s="108"/>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2021-01-29T11:35:08Z</cp:lastPrinted>
  <dcterms:created xsi:type="dcterms:W3CDTF">2016-09-02T20:54:46Z</dcterms:created>
  <dcterms:modified xsi:type="dcterms:W3CDTF">2021-11-17T15:53:52Z</dcterms:modified>
</cp:coreProperties>
</file>