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1-ALUMBRADO PUBLICO\2021\Iluminación Calle Tucuman desde Benavidez a Oro\"/>
    </mc:Choice>
  </mc:AlternateContent>
  <xr:revisionPtr revIDLastSave="0" documentId="13_ncr:1_{EAA272EF-D2D3-4196-A7A0-7B01AFB490BB}" xr6:coauthVersionLast="47" xr6:coauthVersionMax="47" xr10:uidLastSave="{00000000-0000-0000-0000-000000000000}"/>
  <bookViews>
    <workbookView xWindow="-120" yWindow="-120" windowWidth="29040" windowHeight="15840" tabRatio="855" activeTab="5"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CyP!$A$1:$A$44</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CyP!$A$1:$K$44</definedName>
    <definedName name="_xlnm.Print_Area" localSheetId="2">Datos!$B$1:$H$115</definedName>
    <definedName name="_xlnm.Print_Area" localSheetId="4">PTyCI!$A$1:$I$31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CyP!$F$31</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D36" i="15" l="1"/>
  <c r="H11" i="9"/>
  <c r="I11" i="9" s="1"/>
  <c r="G11" i="9"/>
  <c r="B19" i="2"/>
  <c r="B20" i="2"/>
  <c r="B21" i="2"/>
  <c r="B22" i="2"/>
  <c r="B23" i="2"/>
  <c r="B24" i="2"/>
  <c r="B25" i="2"/>
  <c r="B26" i="2"/>
  <c r="B27" i="2"/>
  <c r="E19" i="2"/>
  <c r="E20" i="2"/>
  <c r="E21" i="2"/>
  <c r="E22" i="2"/>
  <c r="E23" i="2"/>
  <c r="E24" i="2"/>
  <c r="E25" i="2"/>
  <c r="E26" i="2"/>
  <c r="E27" i="2"/>
  <c r="E28" i="2"/>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A27"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4" i="2"/>
  <c r="B34" i="2"/>
  <c r="B40" i="2"/>
  <c r="B39" i="2"/>
  <c r="B3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0" i="2" l="1"/>
  <c r="E39" i="2"/>
  <c r="E37"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C45" i="15"/>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27" i="15"/>
  <c r="D88" i="15"/>
  <c r="A88" i="15" s="1"/>
  <c r="C118" i="15"/>
  <c r="C155" i="15"/>
  <c r="C73" i="15"/>
  <c r="D212" i="15"/>
  <c r="A212" i="15" s="1"/>
  <c r="D89" i="15"/>
  <c r="A89" i="15" s="1"/>
  <c r="D183" i="15"/>
  <c r="A183" i="15" s="1"/>
  <c r="D41" i="15"/>
  <c r="C127" i="15"/>
  <c r="D189" i="15"/>
  <c r="A189" i="15" s="1"/>
  <c r="D184" i="15"/>
  <c r="A184" i="15" s="1"/>
  <c r="C149" i="15"/>
  <c r="C28" i="15"/>
  <c r="D126" i="15"/>
  <c r="A126" i="15" s="1"/>
  <c r="C199" i="15"/>
  <c r="C120" i="15"/>
  <c r="C106" i="15"/>
  <c r="C67" i="15"/>
  <c r="D123" i="15"/>
  <c r="A123" i="15" s="1"/>
  <c r="D210" i="15"/>
  <c r="A210" i="15" s="1"/>
  <c r="D28" i="15"/>
  <c r="D130" i="15"/>
  <c r="A130" i="15" s="1"/>
  <c r="D121" i="15"/>
  <c r="A121" i="15" s="1"/>
  <c r="C38" i="15"/>
  <c r="C173" i="15"/>
  <c r="D95" i="15"/>
  <c r="A95" i="15" s="1"/>
  <c r="D35" i="15"/>
  <c r="C70" i="15"/>
  <c r="D131" i="15"/>
  <c r="A131" i="15" s="1"/>
  <c r="D202" i="15"/>
  <c r="A202" i="15" s="1"/>
  <c r="C111" i="15"/>
  <c r="D140" i="15"/>
  <c r="A140" i="15" s="1"/>
  <c r="D168" i="15"/>
  <c r="A168" i="15" s="1"/>
  <c r="C93" i="15"/>
  <c r="D40"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C32" i="15"/>
  <c r="D134" i="15"/>
  <c r="A134" i="15" s="1"/>
  <c r="D128" i="15"/>
  <c r="A128" i="15" s="1"/>
  <c r="C171" i="15"/>
  <c r="C103" i="15"/>
  <c r="D120" i="15"/>
  <c r="A120" i="15" s="1"/>
  <c r="D159" i="15"/>
  <c r="A159" i="15" s="1"/>
  <c r="C40" i="15"/>
  <c r="D37" i="15"/>
  <c r="D100" i="15"/>
  <c r="A100" i="15" s="1"/>
  <c r="C176" i="15"/>
  <c r="C178" i="15"/>
  <c r="C43" i="15"/>
  <c r="D68" i="15"/>
  <c r="A68" i="15" s="1"/>
  <c r="C78" i="15"/>
  <c r="C89" i="15"/>
  <c r="D144" i="15"/>
  <c r="A144" i="15" s="1"/>
  <c r="C150" i="15"/>
  <c r="D199" i="15"/>
  <c r="A199" i="15" s="1"/>
  <c r="D108" i="15"/>
  <c r="A108" i="15" s="1"/>
  <c r="C92" i="15"/>
  <c r="C143" i="15"/>
  <c r="C179" i="15"/>
  <c r="C72" i="15"/>
  <c r="D153" i="15"/>
  <c r="A153" i="15" s="1"/>
  <c r="C80" i="15"/>
  <c r="D31" i="15"/>
  <c r="D171" i="15"/>
  <c r="A171" i="15" s="1"/>
  <c r="D206" i="15"/>
  <c r="A206" i="15" s="1"/>
  <c r="C122" i="15"/>
  <c r="D129" i="15"/>
  <c r="A129" i="15" s="1"/>
  <c r="C136" i="15"/>
  <c r="D172" i="15"/>
  <c r="A172" i="15" s="1"/>
  <c r="C82" i="15"/>
  <c r="D182" i="15"/>
  <c r="A182" i="15" s="1"/>
  <c r="C144" i="15"/>
  <c r="D79" i="15"/>
  <c r="A79" i="15" s="1"/>
  <c r="C27" i="15"/>
  <c r="D166" i="15"/>
  <c r="A166" i="15" s="1"/>
  <c r="C215" i="15"/>
  <c r="D223" i="15"/>
  <c r="A223" i="15" s="1"/>
  <c r="C88" i="15"/>
  <c r="C189" i="15"/>
  <c r="C97" i="15"/>
  <c r="C154" i="15"/>
  <c r="D33" i="15"/>
  <c r="D175" i="15"/>
  <c r="A175" i="15" s="1"/>
  <c r="C224" i="15"/>
  <c r="D222" i="15"/>
  <c r="A222" i="15" s="1"/>
  <c r="C132" i="15"/>
  <c r="D201" i="15"/>
  <c r="A201" i="15" s="1"/>
  <c r="C126" i="15"/>
  <c r="C164" i="15"/>
  <c r="C36"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39" i="15"/>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D32" i="15"/>
  <c r="C168" i="15"/>
  <c r="C129" i="15"/>
  <c r="D224" i="15"/>
  <c r="A224" i="15" s="1"/>
  <c r="D218" i="15"/>
  <c r="A218" i="15" s="1"/>
  <c r="C42" i="15"/>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30" i="15"/>
  <c r="D178" i="15"/>
  <c r="A178" i="15" s="1"/>
  <c r="C219" i="15"/>
  <c r="D221" i="15"/>
  <c r="A221" i="15" s="1"/>
  <c r="D69" i="15"/>
  <c r="A69" i="15" s="1"/>
  <c r="C29" i="15"/>
  <c r="C156" i="15"/>
  <c r="D87" i="15"/>
  <c r="A87" i="15" s="1"/>
  <c r="C133" i="15"/>
  <c r="D73" i="15"/>
  <c r="A73" i="15" s="1"/>
  <c r="C191" i="15"/>
  <c r="C141" i="15"/>
  <c r="C107" i="15"/>
  <c r="C65" i="15"/>
  <c r="D179" i="15"/>
  <c r="A179" i="15" s="1"/>
  <c r="C30" i="15"/>
  <c r="D161" i="15"/>
  <c r="A161" i="15" s="1"/>
  <c r="C140" i="15"/>
  <c r="D213" i="15"/>
  <c r="A213" i="15" s="1"/>
  <c r="C130" i="15"/>
  <c r="C34" i="15"/>
  <c r="D118" i="15"/>
  <c r="A118" i="15" s="1"/>
  <c r="C200" i="15"/>
  <c r="D117" i="15"/>
  <c r="A117" i="15" s="1"/>
  <c r="C84" i="15"/>
  <c r="D136" i="15"/>
  <c r="A136" i="15" s="1"/>
  <c r="C204" i="15"/>
  <c r="C41" i="15"/>
  <c r="D81" i="15"/>
  <c r="A81" i="15" s="1"/>
  <c r="C128" i="15"/>
  <c r="D71" i="15"/>
  <c r="A71" i="15" s="1"/>
  <c r="D132" i="15"/>
  <c r="A132" i="15" s="1"/>
  <c r="C190" i="15"/>
  <c r="C175" i="15"/>
  <c r="D75" i="15"/>
  <c r="A75" i="15" s="1"/>
  <c r="C214" i="15"/>
  <c r="D42" i="15"/>
  <c r="D90" i="15"/>
  <c r="A90" i="15" s="1"/>
  <c r="D191" i="15"/>
  <c r="A191" i="15" s="1"/>
  <c r="D155" i="15"/>
  <c r="A155" i="15" s="1"/>
  <c r="C71" i="15"/>
  <c r="D84" i="15"/>
  <c r="A84" i="15" s="1"/>
  <c r="C44" i="15"/>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34" i="15"/>
  <c r="D119" i="15"/>
  <c r="A119" i="15" s="1"/>
  <c r="D43" i="15"/>
  <c r="D198" i="15"/>
  <c r="A198" i="15" s="1"/>
  <c r="C223" i="15"/>
  <c r="C37" i="15"/>
  <c r="C139" i="15"/>
  <c r="C35" i="15"/>
  <c r="C145" i="15"/>
  <c r="C100" i="15"/>
  <c r="C205" i="15"/>
  <c r="C125" i="15"/>
  <c r="D162" i="15"/>
  <c r="A162" i="15" s="1"/>
  <c r="D137" i="15"/>
  <c r="A137" i="15" s="1"/>
  <c r="C221" i="15"/>
  <c r="D187" i="15"/>
  <c r="A187" i="15" s="1"/>
  <c r="C39" i="15"/>
  <c r="D29" i="15"/>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44" i="15"/>
  <c r="D74" i="15"/>
  <c r="A74" i="15" s="1"/>
  <c r="C134" i="15"/>
  <c r="C172" i="15"/>
  <c r="C77" i="15"/>
  <c r="C33" i="15"/>
  <c r="D164" i="15"/>
  <c r="A164" i="15" s="1"/>
  <c r="D91" i="15"/>
  <c r="A91" i="15" s="1"/>
  <c r="C174" i="15"/>
  <c r="D101" i="15"/>
  <c r="A101" i="15" s="1"/>
  <c r="C195" i="15"/>
  <c r="D211" i="15"/>
  <c r="A211" i="15" s="1"/>
  <c r="C198" i="15"/>
  <c r="C202" i="15"/>
  <c r="C112" i="15"/>
  <c r="C213" i="15"/>
  <c r="C31" i="15"/>
  <c r="C161" i="15"/>
  <c r="D94" i="15"/>
  <c r="A94" i="15" s="1"/>
  <c r="C79" i="15"/>
  <c r="D135" i="15"/>
  <c r="A135" i="15" s="1"/>
  <c r="D124" i="15"/>
  <c r="A124" i="15" s="1"/>
  <c r="C121" i="15"/>
  <c r="D204" i="15"/>
  <c r="A204" i="15" s="1"/>
  <c r="D26" i="15"/>
  <c r="A26" i="15" s="1"/>
  <c r="B7" i="6" l="1"/>
  <c r="B6" i="6" s="1"/>
  <c r="A27" i="15"/>
  <c r="A28" i="15" s="1"/>
  <c r="A29" i="15" s="1"/>
  <c r="A30" i="15" s="1"/>
  <c r="A31" i="15" s="1"/>
  <c r="A32" i="15" s="1"/>
  <c r="A33" i="15" s="1"/>
  <c r="A34" i="15" s="1"/>
  <c r="A35" i="15" s="1"/>
  <c r="A36" i="15" s="1"/>
  <c r="A39" i="15" s="1"/>
  <c r="A40" i="15" s="1"/>
  <c r="A41" i="15" s="1"/>
  <c r="A42" i="15" s="1"/>
  <c r="A43" i="15" s="1"/>
  <c r="A44" i="15" s="1"/>
  <c r="E27" i="14"/>
  <c r="K14" i="9"/>
  <c r="A45" i="15" l="1"/>
  <c r="A46" i="15" s="1"/>
  <c r="A47" i="15" s="1"/>
  <c r="A48" i="15" s="1"/>
  <c r="A49" i="15" s="1"/>
  <c r="A50" i="15" s="1"/>
  <c r="A51" i="15" s="1"/>
  <c r="A52" i="15" s="1"/>
  <c r="A53" i="15" s="1"/>
  <c r="A54" i="15" s="1"/>
  <c r="A55" i="15" s="1"/>
  <c r="A56" i="15" s="1"/>
  <c r="A57" i="15" s="1"/>
  <c r="A58" i="15" s="1"/>
  <c r="A59" i="15" s="1"/>
  <c r="A60" i="15" s="1"/>
  <c r="A61" i="15" s="1"/>
  <c r="A62" i="15" s="1"/>
  <c r="A63" i="15" s="1"/>
  <c r="A64"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K24" i="9" l="1"/>
  <c r="K23" i="9"/>
  <c r="K22" i="9"/>
  <c r="K21" i="9"/>
  <c r="K20" i="9"/>
  <c r="K19" i="9"/>
  <c r="K18" i="9"/>
  <c r="K17" i="9"/>
  <c r="K16" i="9"/>
  <c r="K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1" i="15" l="1"/>
  <c r="C1221" i="15"/>
  <c r="C1321" i="15"/>
  <c r="C1571" i="15"/>
  <c r="C1621" i="15"/>
  <c r="C1921" i="15"/>
  <c r="C1121" i="15"/>
  <c r="C1171" i="15"/>
  <c r="C1721" i="15"/>
  <c r="C2121" i="15"/>
  <c r="C1371" i="15"/>
  <c r="C1871" i="15"/>
  <c r="C1771" i="15"/>
  <c r="C2021" i="15"/>
  <c r="C1671" i="15"/>
  <c r="C1821" i="15"/>
  <c r="C1471" i="15"/>
  <c r="C1521" i="15"/>
  <c r="C1071" i="15"/>
  <c r="C1271" i="15"/>
  <c r="D18" i="2" l="1"/>
  <c r="B18" i="2"/>
  <c r="A13" i="9"/>
  <c r="A14" i="9"/>
  <c r="D19" i="2"/>
  <c r="D23" i="2"/>
  <c r="A18" i="9"/>
  <c r="C2071" i="15"/>
  <c r="C1421" i="15"/>
  <c r="D22" i="2"/>
  <c r="A17" i="9"/>
  <c r="D24" i="2"/>
  <c r="A19" i="9"/>
  <c r="B959" i="2"/>
  <c r="D25" i="2"/>
  <c r="A20" i="9"/>
  <c r="D21" i="2"/>
  <c r="A16" i="9"/>
  <c r="A23" i="9"/>
  <c r="D26" i="2"/>
  <c r="A21" i="9"/>
  <c r="D27" i="2"/>
  <c r="A22" i="9"/>
  <c r="B1559" i="2"/>
  <c r="B1659" i="2"/>
  <c r="B1809" i="2"/>
  <c r="B1909" i="2"/>
  <c r="B1759" i="2"/>
  <c r="D20"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09" i="2"/>
  <c r="B1959" i="2"/>
  <c r="B18" i="9"/>
  <c r="B14" i="9"/>
  <c r="B13" i="9"/>
  <c r="B1109" i="2"/>
  <c r="B1009" i="2"/>
  <c r="G7" i="6"/>
  <c r="C7" i="6"/>
  <c r="B49" i="6" s="1"/>
  <c r="C6" i="6"/>
  <c r="B1259" i="2"/>
  <c r="B1159" i="2"/>
  <c r="B1609" i="2"/>
  <c r="B1859" i="2"/>
  <c r="B1209" i="2"/>
  <c r="B1459" i="2"/>
  <c r="B2009" i="2"/>
  <c r="B1509" i="2"/>
  <c r="B23" i="9"/>
  <c r="B16" i="9"/>
  <c r="B1309" i="2"/>
  <c r="B22" i="9"/>
  <c r="B21" i="9"/>
  <c r="B20" i="9"/>
  <c r="B1059" i="2"/>
  <c r="B15" i="9"/>
  <c r="B19" i="9"/>
  <c r="B1709" i="2"/>
  <c r="B17" i="9"/>
  <c r="B1359" i="2"/>
  <c r="F19" i="2" l="1"/>
  <c r="F21" i="2"/>
  <c r="F20" i="2"/>
  <c r="F27" i="2"/>
  <c r="F22" i="2"/>
  <c r="F23" i="2"/>
  <c r="F28" i="2"/>
  <c r="F26" i="2"/>
  <c r="F24" i="2"/>
  <c r="F25" i="2"/>
  <c r="F31" i="2" l="1"/>
  <c r="E36" i="2"/>
  <c r="B36" i="2"/>
  <c r="C19" i="15"/>
  <c r="G20" i="2"/>
  <c r="G21" i="2"/>
  <c r="G27" i="2"/>
  <c r="G23" i="2"/>
  <c r="G28" i="2"/>
  <c r="G26" i="2"/>
  <c r="G18" i="2"/>
  <c r="G22" i="2"/>
  <c r="G25" i="2"/>
  <c r="G19" i="2"/>
  <c r="G24" i="2"/>
  <c r="H18" i="2" l="1"/>
  <c r="H20" i="2"/>
  <c r="H19" i="2"/>
  <c r="H25" i="2"/>
  <c r="H24" i="2"/>
  <c r="H28" i="2"/>
  <c r="H26" i="2"/>
  <c r="H27" i="2"/>
  <c r="H23" i="2"/>
  <c r="H22" i="2"/>
  <c r="H21" i="2"/>
  <c r="H31" i="2" l="1"/>
  <c r="B44" i="2"/>
  <c r="C11" i="2" l="1"/>
  <c r="I25" i="2"/>
  <c r="D20" i="9" s="1"/>
  <c r="I21" i="2"/>
  <c r="D16" i="9" s="1"/>
  <c r="I23" i="2"/>
  <c r="D18" i="9" s="1"/>
  <c r="I20" i="2"/>
  <c r="D15" i="9" s="1"/>
  <c r="I19" i="2"/>
  <c r="D14" i="9" s="1"/>
  <c r="I22" i="2"/>
  <c r="D17" i="9" s="1"/>
  <c r="I28" i="2"/>
  <c r="D23" i="9" s="1"/>
  <c r="H42" i="2"/>
  <c r="H33" i="2" s="1"/>
  <c r="I24" i="2"/>
  <c r="D19" i="9" s="1"/>
  <c r="I27" i="2"/>
  <c r="D22" i="9" s="1"/>
  <c r="E30" i="9"/>
  <c r="E31" i="9" s="1"/>
  <c r="I18" i="2"/>
  <c r="D13" i="9" s="1"/>
  <c r="I26" i="2"/>
  <c r="D21" i="9" s="1"/>
  <c r="I27" i="9" l="1"/>
  <c r="I30" i="9" s="1"/>
  <c r="G27" i="9"/>
  <c r="G30" i="9" s="1"/>
  <c r="H27" i="9"/>
  <c r="H30" i="9" s="1"/>
  <c r="I31" i="2"/>
  <c r="H34" i="2"/>
  <c r="H35" i="2" s="1"/>
  <c r="H36" i="2" s="1"/>
  <c r="F27" i="9" l="1"/>
  <c r="F30" i="9" s="1"/>
  <c r="F31" i="9" s="1"/>
  <c r="G31" i="9" s="1"/>
  <c r="H31" i="9" s="1"/>
  <c r="I31" i="9" s="1"/>
  <c r="D25" i="9"/>
  <c r="H37" i="2"/>
  <c r="H38" i="2" s="1"/>
  <c r="F28" i="9" l="1"/>
  <c r="G28" i="9" s="1"/>
  <c r="H28" i="9" s="1"/>
  <c r="I28" i="9" s="1"/>
  <c r="H39" i="2"/>
  <c r="H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<sst xmlns="http://schemas.openxmlformats.org/spreadsheetml/2006/main" count="2818" uniqueCount="1478">
  <si>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</si>
  <si>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</si>
  <si>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</si>
  <si>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</si>
  <si>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</si>
  <si>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</si>
  <si>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</si>
  <si>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</si>
  <si>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</si>
  <si>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</si>
  <si>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</si>
  <si>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</si>
  <si>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</si>
  <si>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</si>
  <si>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</si>
  <si>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</si>
  <si>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</si>
  <si>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</si>
  <si>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</si>
  <si>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</si>
  <si>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</si>
  <si>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</si>
  <si>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</si>
  <si>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</si>
  <si>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</si>
  <si>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</si>
  <si>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</si>
  <si>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</si>
  <si>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</si>
  <si>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</si>
  <si>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</si>
  <si>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</si>
  <si>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</si>
  <si>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</si>
  <si>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</si>
  <si>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</si>
  <si>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</si>
  <si>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</si>
  <si>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</si>
  <si>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</si>
  <si>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</si>
  <si>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</si>
  <si>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</si>
  <si>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</si>
  <si>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</si>
  <si>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</si>
  <si>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</si>
  <si>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</si>
  <si>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</si>
  <si>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</si>
  <si>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</si>
  <si>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</si>
  <si>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</si>
  <si>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</si>
  <si>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</si>
  <si>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</si>
  <si>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</si>
  <si>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</si>
  <si>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</si>
  <si>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</si>
  <si>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</si>
  <si>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</si>
  <si>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</si>
  <si>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</si>
  <si>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</si>
  <si>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</si>
  <si>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</si>
  <si>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</si>
  <si>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</si>
  <si>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</si>
  <si>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</si>
  <si>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</si>
  <si>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</si>
  <si>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</si>
  <si>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</si>
  <si>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</si>
  <si>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</si>
  <si>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</si>
  <si>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</si>
  <si>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</si>
  <si>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</si>
  <si>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</si>
  <si>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</si>
  <si>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</si>
  <si>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</si>
  <si>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</si>
  <si>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</si>
  <si>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</si>
  <si>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</si>
  <si>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</si>
  <si>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</si>
  <si>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</si>
  <si>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</si>
  <si>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</si>
  <si>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</si>
  <si>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</si>
  <si>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</si>
  <si>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</si>
  <si>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</si>
  <si>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</si>
  <si>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</si>
  <si>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</si>
  <si>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</si>
  <si>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</si>
  <si>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</si>
  <si>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</si>
  <si>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</si>
  <si>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</si>
  <si>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</si>
  <si>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</si>
  <si>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</si>
  <si>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</si>
  <si>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</si>
  <si>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</si>
  <si>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</si>
  <si>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</si>
  <si>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</si>
  <si>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</si>
  <si>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</si>
  <si>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</si>
  <si>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</si>
  <si>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</si>
  <si>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</si>
  <si>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</si>
  <si>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</si>
  <si>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</si>
  <si>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</si>
  <si>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</si>
  <si>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</si>
  <si>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</si>
  <si>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</si>
  <si>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</si>
  <si>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</si>
  <si>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</si>
  <si>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</si>
  <si>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</si>
  <si>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</si>
  <si>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</si>
  <si>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</si>
  <si>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</si>
  <si>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</si>
  <si>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</si>
  <si>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</si>
  <si>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</si>
  <si>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</si>
  <si>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</si>
  <si>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</si>
  <si>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</si>
  <si>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</si>
  <si>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</si>
  <si>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</si>
  <si>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</si>
  <si>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</si>
  <si>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</si>
  <si>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</si>
  <si>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</si>
  <si>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</si>
  <si>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</si>
  <si>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</si>
  <si>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</si>
  <si>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</si>
  <si>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</si>
  <si>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</si>
  <si>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</si>
  <si>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</si>
  <si>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</si>
  <si>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</si>
  <si>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</si>
  <si>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</si>
  <si>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</si>
  <si>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</si>
  <si>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</si>
  <si>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</si>
  <si>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</si>
  <si>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</si>
  <si>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</si>
  <si>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</si>
  <si>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</si>
  <si>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</si>
  <si>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</si>
  <si>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</si>
  <si>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</si>
  <si>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</si>
  <si>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</si>
  <si>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</si>
  <si>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</si>
  <si>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</si>
  <si>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</si>
  <si>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</si>
  <si>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</si>
  <si>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</si>
  <si>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</si>
  <si>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</si>
  <si>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</si>
  <si>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</si>
  <si>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</si>
  <si>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</si>
  <si>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</si>
  <si>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</si>
  <si>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</si>
  <si>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</si>
  <si>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</si>
  <si>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</si>
  <si>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</si>
  <si>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</si>
  <si>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</si>
  <si>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</si>
  <si>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</si>
  <si>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</si>
  <si>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</si>
  <si>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</si>
  <si>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</si>
  <si>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</si>
  <si>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</si>
  <si>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</si>
  <si>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</si>
  <si>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</si>
  <si>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</si>
  <si>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</si>
  <si>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</si>
  <si>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</si>
  <si>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</si>
  <si>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</si>
  <si>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</si>
  <si>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</si>
  <si>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</si>
  <si>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</si>
  <si>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</si>
  <si>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</si>
  <si>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</si>
  <si>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</si>
  <si>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</si>
  <si>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</si>
  <si>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</si>
  <si>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</si>
  <si>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</si>
  <si>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</si>
  <si>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</si>
  <si>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</si>
  <si>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</si>
  <si>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</si>
  <si>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</si>
  <si>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</si>
  <si>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</si>
  <si>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</si>
  <si>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</si>
  <si>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</si>
  <si>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</si>
  <si>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</si>
  <si>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</si>
  <si>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</si>
  <si>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</si>
  <si>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</si>
  <si>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</si>
  <si>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</si>
  <si>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</si>
  <si>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</si>
  <si>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</si>
  <si>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</si>
  <si>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</si>
  <si>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</si>
  <si>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</si>
  <si>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</si>
  <si>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</si>
  <si>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</si>
  <si>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</si>
  <si>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</si>
  <si>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</si>
  <si>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</si>
  <si>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</si>
  <si>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</si>
  <si>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</si>
  <si>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</si>
  <si>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</si>
  <si>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</si>
  <si>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</si>
  <si>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</si>
  <si>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</si>
  <si>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</si>
  <si>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</si>
  <si>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</si>
  <si>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</si>
  <si>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</si>
  <si>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</si>
  <si>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</si>
  <si>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</si>
  <si>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</si>
  <si>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</si>
  <si>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</si>
  <si>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</si>
  <si>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</si>
  <si>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</si>
  <si>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</si>
  <si>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</si>
  <si>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</si>
  <si>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</si>
  <si>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</si>
  <si>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</si>
  <si>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</si>
  <si>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</si>
  <si>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</si>
  <si>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</si>
  <si>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</si>
  <si>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</si>
  <si>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</si>
  <si>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</si>
  <si>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</si>
  <si>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</si>
  <si>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</si>
  <si>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</si>
  <si>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</si>
  <si>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</si>
  <si>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</si>
  <si>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</si>
  <si>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</si>
  <si>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</si>
  <si>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</si>
  <si>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</si>
  <si>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</si>
  <si>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</si>
  <si>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</si>
  <si>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</si>
  <si>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</si>
  <si>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</si>
  <si>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</si>
  <si>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</si>
  <si>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</si>
  <si>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</si>
  <si>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</si>
  <si>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</si>
  <si>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</si>
  <si>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</si>
  <si>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</si>
  <si>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</si>
  <si>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</si>
  <si>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</si>
  <si>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</si>
  <si>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</si>
  <si>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</si>
  <si>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</si>
  <si>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</si>
  <si>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</si>
  <si>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</si>
  <si>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</si>
  <si>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</si>
  <si>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</si>
  <si>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</si>
  <si>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</si>
  <si>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</si>
  <si>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</si>
  <si>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</si>
  <si>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</si>
  <si>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</si>
  <si>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</si>
  <si>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</si>
  <si>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</si>
  <si>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</si>
  <si>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</si>
  <si>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</si>
  <si>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</si>
  <si>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</si>
  <si>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</si>
  <si>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</si>
  <si>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</si>
  <si>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</si>
  <si>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</si>
  <si>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</si>
  <si>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</si>
  <si>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</si>
  <si>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</si>
  <si>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</si>
  <si>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</si>
  <si>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</si>
  <si>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</si>
  <si>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</si>
  <si>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</si>
  <si>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</si>
  <si>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</si>
  <si>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</si>
  <si>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</si>
  <si>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</si>
  <si>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</si>
  <si>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</si>
  <si>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</si>
  <si>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</si>
  <si>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</si>
  <si>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</si>
  <si>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</si>
  <si>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</si>
  <si>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</si>
  <si>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</si>
  <si>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</si>
  <si>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</si>
  <si>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</si>
  <si>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</si>
  <si>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</si>
  <si>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</si>
  <si>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</si>
  <si>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</si>
  <si>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</si>
  <si>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</si>
  <si>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</si>
  <si>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</si>
  <si>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</si>
  <si>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</si>
  <si>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</si>
  <si>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</si>
  <si>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</si>
  <si>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</si>
  <si>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</si>
  <si>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</si>
  <si>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</si>
  <si>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</si>
  <si>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</si>
  <si>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</si>
  <si>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</si>
  <si>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</si>
  <si>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</si>
  <si>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</si>
  <si>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</si>
  <si>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</si>
  <si>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</si>
  <si>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</si>
  <si>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</si>
  <si>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</si>
  <si>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</si>
  <si>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</si>
  <si>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</si>
  <si>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</si>
  <si>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</si>
  <si>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</si>
  <si>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</si>
  <si>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</si>
  <si>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</si>
  <si>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</si>
  <si>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</si>
  <si>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</si>
  <si>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</si>
  <si>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</si>
  <si>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</si>
  <si>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</si>
  <si>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</si>
  <si>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</si>
  <si>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</si>
  <si>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</si>
  <si>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</si>
  <si>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</si>
  <si>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</si>
  <si>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</si>
  <si>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</si>
  <si>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</si>
  <si>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</si>
  <si>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</si>
  <si>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</si>
  <si>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</si>
  <si>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</si>
  <si>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</si>
  <si>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</si>
  <si>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</si>
  <si>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</si>
  <si>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</si>
  <si>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</si>
  <si>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</si>
  <si>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</si>
  <si>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</si>
  <si>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</si>
  <si>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</si>
  <si>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</si>
  <si>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</si>
  <si>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</si>
  <si>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</si>
  <si>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</si>
  <si>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</si>
  <si>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</si>
  <si>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</si>
  <si>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</si>
  <si>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</si>
  <si>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</si>
  <si>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</si>
  <si>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</si>
  <si>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</si>
  <si>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</si>
  <si>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</si>
  <si>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</si>
  <si>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</si>
  <si>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</si>
  <si>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</si>
  <si>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</si>
  <si>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</si>
  <si>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</si>
  <si>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</si>
  <si>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</si>
  <si>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</si>
  <si>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</si>
  <si>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</si>
  <si>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</si>
  <si>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</si>
  <si>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</si>
  <si>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</si>
  <si>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</si>
  <si>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</si>
  <si>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</si>
  <si>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</si>
  <si>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</si>
  <si>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</si>
  <si>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</si>
  <si>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</si>
  <si>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</si>
  <si>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</si>
  <si>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</si>
  <si>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</si>
  <si>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</si>
  <si>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</si>
  <si>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</si>
  <si>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</si>
  <si>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</si>
  <si>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</si>
  <si>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</si>
  <si>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</si>
  <si>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</si>
  <si>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</si>
  <si>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</si>
  <si>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</si>
  <si>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</si>
  <si>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</si>
  <si>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</si>
  <si>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</si>
  <si>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</si>
  <si>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</si>
  <si>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</si>
  <si>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</si>
  <si>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</si>
  <si>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</si>
  <si>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</si>
  <si>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</si>
  <si>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</si>
  <si>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</si>
  <si>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</si>
  <si>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</si>
  <si>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</si>
  <si>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</si>
  <si>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</si>
  <si>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</si>
  <si>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</si>
  <si>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</si>
  <si>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</si>
  <si>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</si>
  <si>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</si>
  <si>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</si>
  <si>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</si>
  <si>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</si>
  <si>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</si>
  <si>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</si>
  <si>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</si>
  <si>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</si>
  <si>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</si>
  <si>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</si>
  <si>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</si>
  <si>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</si>
  <si>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</si>
  <si>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</si>
  <si>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</si>
  <si>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</si>
  <si>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</si>
  <si>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</si>
  <si>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</si>
  <si>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</si>
  <si>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</si>
  <si>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</si>
  <si>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</si>
  <si>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</si>
  <si>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</si>
  <si>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</si>
  <si>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</si>
  <si>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</si>
  <si>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</si>
  <si>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</si>
  <si>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</si>
  <si>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</si>
  <si>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</si>
  <si>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</si>
  <si>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</si>
  <si>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</si>
  <si>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</si>
  <si>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</si>
  <si>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</si>
  <si>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</si>
  <si>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</si>
  <si>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</si>
  <si>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</si>
  <si>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</si>
  <si>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</si>
  <si>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</si>
  <si>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</si>
  <si>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</si>
  <si>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</si>
  <si>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</si>
  <si>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</si>
  <si>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</si>
  <si>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</si>
  <si>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</si>
  <si>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</si>
  <si>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</si>
  <si>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</si>
  <si>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</si>
  <si>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</si>
  <si>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</si>
  <si>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</si>
  <si>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</si>
  <si>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</si>
  <si>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</si>
  <si>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</si>
  <si>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</si>
  <si>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</si>
  <si>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</si>
  <si>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</si>
  <si>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</si>
  <si>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</si>
  <si>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</si>
  <si>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</si>
  <si>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</si>
  <si>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</si>
  <si>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</si>
  <si>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</si>
  <si>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</si>
  <si>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</si>
  <si>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</si>
  <si>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</si>
  <si>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</si>
  <si>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</si>
  <si>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</si>
  <si>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</si>
  <si>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</si>
  <si>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</si>
  <si>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</si>
  <si>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</si>
  <si>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</si>
  <si>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</si>
  <si>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</si>
  <si>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</si>
  <si>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</si>
  <si>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</si>
  <si>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</si>
  <si>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</si>
  <si>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</si>
  <si>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</si>
  <si>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</si>
  <si>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</si>
  <si>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</si>
  <si>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</si>
  <si>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</si>
  <si>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</si>
  <si>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</si>
  <si>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</si>
  <si>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</si>
  <si>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</si>
  <si>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</si>
  <si>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</si>
  <si>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</si>
  <si>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</si>
  <si>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</si>
  <si>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</si>
  <si>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</si>
  <si>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</si>
  <si>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</si>
  <si>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</si>
  <si>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</si>
  <si>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</si>
  <si>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</si>
  <si>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</si>
  <si>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</si>
  <si>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</si>
  <si>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</si>
  <si>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</si>
  <si>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</si>
  <si>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</si>
  <si>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</si>
  <si>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</si>
  <si>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</si>
  <si>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</si>
  <si>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</si>
  <si>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</si>
  <si>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</si>
  <si>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</si>
  <si>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</si>
  <si>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</si>
  <si>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</si>
  <si>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</si>
  <si>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</si>
  <si>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</si>
  <si>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</si>
  <si>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</si>
  <si>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</si>
  <si>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</si>
  <si>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</si>
  <si>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</si>
  <si>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</si>
  <si>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</si>
  <si>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</si>
  <si>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</si>
  <si>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</si>
  <si>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</si>
  <si>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</si>
  <si>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</si>
  <si>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</si>
  <si>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</si>
  <si>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</si>
  <si>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</si>
  <si>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</si>
  <si>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</si>
  <si>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</si>
  <si>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</si>
  <si>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</si>
  <si>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</si>
  <si>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</si>
  <si>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</si>
  <si>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</si>
  <si>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</si>
  <si>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</si>
  <si>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</si>
  <si>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</si>
  <si>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</si>
  <si>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</si>
  <si>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</si>
  <si>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</si>
  <si>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</si>
  <si>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</si>
  <si>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</si>
  <si>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</si>
  <si>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</si>
  <si>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</si>
  <si>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</si>
  <si>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</si>
  <si>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</si>
  <si>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</si>
  <si>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</si>
  <si>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</si>
  <si>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</si>
  <si>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</si>
  <si>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</si>
  <si>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</si>
  <si>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</si>
  <si>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</si>
  <si>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</si>
  <si>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</si>
  <si>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</si>
  <si>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</si>
  <si>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</si>
  <si>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</si>
  <si>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</si>
  <si>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</si>
  <si>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</si>
  <si>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</si>
  <si>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</si>
  <si>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</si>
  <si>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</si>
  <si>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</si>
  <si>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</si>
  <si>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</si>
  <si>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</si>
  <si>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</si>
  <si>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</si>
  <si>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</si>
  <si>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</si>
  <si>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</si>
  <si>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</si>
  <si>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</si>
  <si>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</si>
  <si>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</si>
  <si>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</si>
  <si>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</si>
  <si>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</si>
  <si>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</si>
  <si>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</si>
  <si>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</si>
  <si>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</si>
  <si>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</si>
  <si>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</si>
  <si>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</si>
  <si>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</si>
  <si>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</si>
  <si>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</si>
  <si>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</si>
  <si>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</si>
  <si>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</si>
  <si>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</si>
  <si>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</si>
  <si>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</si>
  <si>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</si>
  <si>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</si>
  <si>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</si>
  <si>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</si>
  <si>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</si>
  <si>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</si>
  <si>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</si>
  <si>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</si>
  <si>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</si>
  <si>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</si>
  <si>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</si>
  <si>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</si>
  <si>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</si>
  <si>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</si>
  <si>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</si>
  <si>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</si>
  <si>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</si>
  <si>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</si>
  <si>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</si>
  <si>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</si>
  <si>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</si>
  <si>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</si>
  <si>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</si>
  <si>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</si>
  <si>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</si>
  <si>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</si>
  <si>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</si>
  <si>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</si>
  <si>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</si>
  <si>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</si>
  <si>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</si>
  <si>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</si>
  <si>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</si>
  <si>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</si>
  <si>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</si>
  <si>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</si>
  <si>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</si>
  <si>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</si>
  <si>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</si>
  <si>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</si>
  <si>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</si>
  <si>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</si>
  <si>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</si>
  <si>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</si>
  <si>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</si>
  <si>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</si>
  <si>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</si>
  <si>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</si>
  <si>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</si>
  <si>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</si>
  <si>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</si>
  <si>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</si>
  <si>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</si>
  <si>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</si>
  <si>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</si>
  <si>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</si>
  <si>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</si>
  <si>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</si>
  <si>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</si>
  <si>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</si>
  <si>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</si>
  <si>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</si>
  <si>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</si>
  <si>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</si>
  <si>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</si>
  <si>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</si>
  <si>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</si>
  <si>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</si>
  <si>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</si>
  <si>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</si>
  <si>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</si>
  <si>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</si>
  <si>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</si>
  <si>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</si>
  <si>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</si>
  <si>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</si>
  <si>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</si>
  <si>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</si>
  <si>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</si>
  <si>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</si>
  <si>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</si>
  <si>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</si>
  <si>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</si>
  <si>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</si>
  <si>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</si>
  <si>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</si>
  <si>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</si>
  <si>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</si>
  <si>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</si>
  <si>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</si>
  <si>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</si>
  <si>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</si>
  <si>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</si>
  <si>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</si>
  <si>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</si>
  <si>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</si>
  <si>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</si>
  <si>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</si>
  <si>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</si>
  <si>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</si>
  <si>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</si>
  <si>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</si>
  <si>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</si>
  <si>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</si>
  <si>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</si>
  <si>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</si>
  <si>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</si>
  <si>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</si>
  <si>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</si>
  <si>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</si>
  <si>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</si>
  <si>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</si>
  <si>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</si>
  <si>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</si>
  <si>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</si>
  <si>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</si>
  <si>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</si>
  <si>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</si>
  <si>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</si>
  <si>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</si>
  <si>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</si>
  <si>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</si>
  <si>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</si>
  <si>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</si>
  <si>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</si>
  <si>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</si>
  <si>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</si>
  <si>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</si>
  <si>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</si>
  <si>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</si>
  <si>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</si>
  <si>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</si>
  <si>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</si>
  <si>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</si>
  <si>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</si>
  <si>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</si>
  <si>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</si>
  <si>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</si>
  <si>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</si>
  <si>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</si>
  <si>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</si>
  <si>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</si>
  <si>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</si>
  <si>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</si>
  <si>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</si>
  <si>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</si>
  <si>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</si>
  <si>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</si>
  <si>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</si>
  <si>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</si>
  <si>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</si>
  <si>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</si>
  <si>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</si>
  <si>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</si>
  <si>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</si>
  <si>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</si>
  <si>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</si>
  <si>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</si>
  <si>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</si>
  <si>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</si>
  <si>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</si>
  <si>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</si>
  <si>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</si>
  <si>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</si>
  <si>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</si>
  <si>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</si>
  <si>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</si>
  <si>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</si>
  <si>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</si>
  <si>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</si>
  <si>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</si>
  <si>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</si>
  <si>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</si>
  <si>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</si>
  <si>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</si>
  <si>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</si>
  <si>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</si>
  <si>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</si>
  <si>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</si>
  <si>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</si>
  <si>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</si>
  <si>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</si>
  <si>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</si>
  <si>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</si>
  <si>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</si>
  <si>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</si>
  <si>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</si>
  <si>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</si>
  <si>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</si>
  <si>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</si>
  <si>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</si>
  <si>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</si>
  <si>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</si>
  <si>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</si>
  <si>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</si>
  <si>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</si>
  <si>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</si>
  <si>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</si>
  <si>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</si>
  <si>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</si>
  <si>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</si>
  <si>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</si>
  <si>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</si>
  <si>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</si>
  <si>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</si>
  <si>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</si>
  <si>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</si>
  <si>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</si>
  <si>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</si>
  <si>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</si>
  <si>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</si>
  <si>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</si>
  <si>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</si>
  <si>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</si>
  <si>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</si>
  <si>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</si>
  <si>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</si>
  <si>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</si>
  <si>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</si>
  <si>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</si>
  <si>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</si>
  <si>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</si>
  <si>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</si>
  <si>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</si>
  <si>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</si>
  <si>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</si>
  <si>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</si>
  <si>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</si>
  <si>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</si>
  <si>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</si>
  <si>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</si>
  <si>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</si>
  <si>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</si>
  <si>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</si>
  <si>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</si>
  <si>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</si>
  <si>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</si>
  <si>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</si>
  <si>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</si>
  <si>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</si>
  <si>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</si>
  <si>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</si>
  <si>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</si>
  <si>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</si>
  <si>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</si>
  <si>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</si>
  <si>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</si>
  <si>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</si>
  <si>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</si>
  <si>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</si>
  <si>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</si>
  <si>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</si>
  <si>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</si>
  <si>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</si>
  <si>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</si>
  <si>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</si>
  <si>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</si>
  <si>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</si>
  <si>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</si>
  <si>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</si>
  <si>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</si>
  <si>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</si>
  <si>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</si>
  <si>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</si>
  <si>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</si>
  <si>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</si>
  <si>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</si>
  <si>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</si>
  <si>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</si>
  <si>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</si>
  <si>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</si>
  <si>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</si>
  <si>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</si>
  <si>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</si>
  <si>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</si>
  <si>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</si>
  <si>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</si>
  <si>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</si>
  <si>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</si>
  <si>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</si>
  <si>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</si>
  <si>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</si>
  <si>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</si>
  <si>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</si>
  <si>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</si>
  <si>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</si>
  <si>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</si>
  <si>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</si>
  <si>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</si>
  <si>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</si>
  <si>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</si>
  <si>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</si>
  <si>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</si>
  <si>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</si>
  <si>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</si>
  <si>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</si>
  <si>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</si>
  <si>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</si>
  <si>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</si>
  <si>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</si>
  <si>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</si>
  <si>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</si>
  <si>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</si>
  <si>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</si>
  <si>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</si>
  <si>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</si>
  <si>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</si>
  <si>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</si>
  <si>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</si>
  <si>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</si>
  <si>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</si>
  <si>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</si>
  <si>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</si>
  <si>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</si>
  <si>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</si>
  <si>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</si>
  <si>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</si>
  <si>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</si>
  <si>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</si>
  <si>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</si>
  <si>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</si>
  <si>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</si>
  <si>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</si>
  <si>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</si>
  <si>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</si>
  <si>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</si>
  <si>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</si>
  <si>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</si>
  <si>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</si>
  <si>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</si>
  <si>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</si>
  <si>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</si>
  <si>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</si>
  <si>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</si>
  <si>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</si>
  <si>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</si>
  <si>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</si>
  <si>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</si>
  <si>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</si>
  <si>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</si>
  <si>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</si>
  <si>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</si>
  <si>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</si>
  <si>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</si>
  <si>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</si>
  <si>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</si>
  <si>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</si>
  <si>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</si>
  <si>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</si>
  <si>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</si>
  <si>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</si>
  <si>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</si>
  <si>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</si>
  <si>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</si>
  <si>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</si>
  <si>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</si>
  <si>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</si>
  <si>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</si>
  <si>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</si>
  <si>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</si>
  <si>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</si>
  <si>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</si>
  <si>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</si>
  <si>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</si>
  <si>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</si>
  <si>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</si>
  <si>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</si>
  <si>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</si>
  <si>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</si>
  <si>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</si>
  <si>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</si>
  <si>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</si>
  <si>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</si>
  <si>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</si>
  <si>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</si>
  <si>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</si>
  <si>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</si>
  <si>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</si>
  <si>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</si>
  <si>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</si>
  <si>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</si>
  <si>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</si>
  <si>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</si>
  <si>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</si>
  <si>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</si>
  <si>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</si>
  <si>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</si>
  <si>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</si>
  <si>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</si>
  <si>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</si>
  <si>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</si>
  <si>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</si>
  <si>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</si>
  <si>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</si>
  <si>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</si>
  <si>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</si>
  <si>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</si>
  <si>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</si>
  <si>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</si>
  <si>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</si>
  <si>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</si>
  <si>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</si>
  <si>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</si>
  <si>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</si>
  <si>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</si>
  <si>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</si>
  <si>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</si>
  <si>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</si>
  <si>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</si>
  <si>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</si>
  <si>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</si>
  <si>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</si>
  <si>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</si>
  <si>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</si>
  <si>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</si>
  <si>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</si>
  <si>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</si>
  <si>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</si>
  <si>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</si>
  <si>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</si>
  <si>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</si>
  <si>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</si>
  <si>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</si>
  <si>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</si>
  <si>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</si>
  <si>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</si>
  <si>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</si>
  <si>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</si>
  <si>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</si>
  <si>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</si>
  <si>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</si>
  <si>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</si>
  <si>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</si>
  <si>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</si>
  <si>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</si>
  <si>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</si>
  <si>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</si>
  <si>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</si>
  <si>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</si>
  <si>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</si>
  <si>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</si>
  <si>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</si>
  <si>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</si>
  <si>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</si>
  <si>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</si>
  <si>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</si>
  <si>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</si>
  <si>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</si>
  <si>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</si>
  <si>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</si>
  <si>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</si>
  <si>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</si>
  <si>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</si>
  <si>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</si>
  <si>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</si>
  <si>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</si>
  <si>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</si>
  <si>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</si>
  <si>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</si>
  <si>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</si>
  <si>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</si>
  <si>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</si>
  <si>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</si>
  <si>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</si>
  <si>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</si>
  <si>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</si>
  <si>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</si>
  <si>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</si>
  <si>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</si>
  <si>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</si>
  <si>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</si>
  <si>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</si>
  <si>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</si>
  <si>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</si>
  <si>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</si>
  <si>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</si>
  <si>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</si>
  <si>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</si>
  <si>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</si>
  <si>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</si>
  <si>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</si>
  <si>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</si>
  <si>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</si>
  <si>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</si>
  <si>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</si>
  <si>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</si>
  <si>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</si>
  <si>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</si>
  <si>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</si>
  <si>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</si>
  <si>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</si>
  <si>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</si>
  <si>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</si>
  <si>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</si>
  <si>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</si>
  <si>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</si>
  <si>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</si>
  <si>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</si>
  <si>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</si>
  <si>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</si>
  <si>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</si>
  <si>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</si>
  <si>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</si>
  <si>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</si>
  <si>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</si>
  <si>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</si>
  <si>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</si>
  <si>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</si>
  <si>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</si>
  <si>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</si>
  <si>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</si>
  <si>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</si>
  <si>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</si>
  <si>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</si>
  <si>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</si>
  <si>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</si>
  <si>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</si>
  <si>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</si>
  <si>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</si>
  <si>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</si>
  <si>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</si>
  <si>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</si>
  <si>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</si>
  <si>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</si>
  <si>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</si>
  <si>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</si>
  <si>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</si>
  <si>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</si>
  <si>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</si>
  <si>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</si>
  <si>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</si>
  <si>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</si>
  <si>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</si>
  <si>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</si>
  <si>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</si>
  <si>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</si>
  <si>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</si>
  <si>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</si>
  <si>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</si>
  <si>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</si>
  <si>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</si>
  <si>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</si>
  <si>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</si>
  <si>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</si>
  <si>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</si>
  <si>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</si>
  <si>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</si>
  <si>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</si>
  <si>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</si>
  <si>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</si>
  <si>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</si>
  <si>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</si>
  <si>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</si>
  <si>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</si>
  <si>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</si>
  <si>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</si>
  <si>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</si>
  <si>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</si>
  <si>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</si>
  <si>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</si>
  <si>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</si>
  <si>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</si>
  <si>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</si>
  <si>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</si>
  <si>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</si>
  <si>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</si>
  <si>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</si>
  <si>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</si>
  <si>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</si>
  <si>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</si>
  <si>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</si>
  <si>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</si>
  <si>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</si>
  <si>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</si>
  <si>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</si>
  <si>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</si>
  <si>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</si>
  <si>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</si>
  <si>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</si>
  <si>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</si>
  <si>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</si>
  <si>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</si>
  <si>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</si>
  <si>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</si>
  <si>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</si>
  <si>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</si>
  <si>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</si>
  <si>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</si>
  <si>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</si>
  <si>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</si>
  <si>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</si>
  <si>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</si>
  <si>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</si>
  <si>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</si>
  <si>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</si>
  <si>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</si>
  <si>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</si>
  <si>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</si>
  <si>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</si>
  <si>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</si>
  <si>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</si>
  <si>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</si>
  <si>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</si>
  <si>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</si>
  <si>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</si>
  <si>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</si>
  <si>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</si>
  <si>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</si>
  <si>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</si>
  <si>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</si>
  <si>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</si>
  <si>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</si>
  <si>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</si>
  <si>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</si>
  <si>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</si>
  <si>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</si>
  <si>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</si>
  <si>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</si>
  <si>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</si>
  <si>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</si>
  <si>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</si>
  <si>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</si>
  <si>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</si>
  <si>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</si>
  <si>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</si>
  <si>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</si>
  <si>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</si>
  <si>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</si>
  <si>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</si>
  <si>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</si>
  <si>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</si>
  <si>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</si>
  <si>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</si>
  <si>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</si>
  <si>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</si>
  <si>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</si>
  <si>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</si>
  <si>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</si>
  <si>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</si>
  <si>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</si>
  <si>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</si>
  <si>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</si>
  <si>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</si>
  <si>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</si>
  <si>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</si>
  <si>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</si>
  <si>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</si>
  <si>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</si>
  <si>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</si>
  <si>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</si>
  <si>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</si>
  <si>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</si>
  <si>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</si>
  <si>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</si>
  <si>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</si>
  <si>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</si>
  <si>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</si>
  <si>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</si>
  <si>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</si>
  <si>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</si>
  <si>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</si>
  <si>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</si>
  <si>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</si>
  <si>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</si>
  <si>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</si>
  <si>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</si>
  <si>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</si>
  <si>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</si>
  <si>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</si>
  <si>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</si>
  <si>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</si>
  <si>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</si>
  <si>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</si>
  <si>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</si>
  <si>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</si>
  <si>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</si>
  <si>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</si>
  <si>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</si>
  <si>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</si>
  <si>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</si>
  <si>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</si>
  <si>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</si>
  <si>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</si>
  <si>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</si>
  <si>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Cjto</t>
  </si>
  <si>
    <t>Proyecto Ejecutivo y Replanteo</t>
  </si>
  <si>
    <t>Desmontaje de iluminación existente</t>
  </si>
  <si>
    <t>“ILUMINACIÓN CALLE TUCUMÁN DESDE BENAVIDEZ HASTA ORO – DPTO. CHIMBAS”.</t>
  </si>
  <si>
    <t>01/21</t>
  </si>
  <si>
    <t>Departamento de Chimbas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</si>
</sst>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PTyCI!$E$27:$I$27</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PTyCI!$E$28:$I$28</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7502048"/>
        <c:axId val="-117511296"/>
      </c:lineChart>
      <c:catAx>
        <c:axId val="-1175020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7511296"/>
        <c:crossesAt val="0"/>
        <c:auto val="1"/>
        <c:lblAlgn val="ctr"/>
        <c:lblOffset val="100"/>
        <c:noMultiLvlLbl val="0"/>
      </c:catAx>
      <c:valAx>
        <c:axId val="-1175112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75020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PTyCI!$E$30:$I$30</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PTyCI!$E$31:$I$31</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7513472"/>
        <c:axId val="-117505312"/>
      </c:lineChart>
      <c:catAx>
        <c:axId val="-1175134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7505312"/>
        <c:crosses val="autoZero"/>
        <c:auto val="1"/>
        <c:lblAlgn val="ctr"/>
        <c:lblOffset val="100"/>
        <c:noMultiLvlLbl val="0"/>
      </c:catAx>
      <c:valAx>
        <c:axId val="-1175053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75134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5" t="s">
        <v>318</v>
      </c>
      <c r="B3" s="221" t="s">
        <v>48</v>
      </c>
      <c r="C3" s="222"/>
      <c r="D3" s="222"/>
      <c r="E3" s="345" t="s">
        <v>49</v>
      </c>
    </row>
    <row r="4" spans="1:5" ht="15" customHeight="1" x14ac:dyDescent="0.2">
      <c r="A4" s="345"/>
      <c r="B4" s="221" t="s">
        <v>50</v>
      </c>
      <c r="C4" s="222"/>
      <c r="D4" s="222"/>
      <c r="E4" s="345"/>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5" t="s">
        <v>318</v>
      </c>
      <c r="B225" s="345" t="s">
        <v>48</v>
      </c>
      <c r="C225" s="345"/>
      <c r="D225" s="345"/>
      <c r="E225" s="345" t="s">
        <v>49</v>
      </c>
    </row>
    <row r="226" spans="1:5" ht="15" customHeight="1" x14ac:dyDescent="0.2">
      <c r="A226" s="345"/>
      <c r="B226" s="345" t="s">
        <v>50</v>
      </c>
      <c r="C226" s="345"/>
      <c r="D226" s="345"/>
      <c r="E226" s="345"/>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5" t="s">
        <v>318</v>
      </c>
      <c r="B237" s="345" t="s">
        <v>48</v>
      </c>
      <c r="C237" s="345"/>
      <c r="D237" s="345"/>
      <c r="E237" s="345" t="s">
        <v>307</v>
      </c>
    </row>
    <row r="238" spans="1:5" ht="15" customHeight="1" x14ac:dyDescent="0.2">
      <c r="A238" s="345"/>
      <c r="B238" s="345"/>
      <c r="C238" s="345"/>
      <c r="D238" s="345"/>
      <c r="E238" s="345"/>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5" t="s">
        <v>318</v>
      </c>
      <c r="B264" s="345" t="s">
        <v>48</v>
      </c>
      <c r="C264" s="345"/>
      <c r="D264" s="345"/>
      <c r="E264" s="345" t="s">
        <v>307</v>
      </c>
    </row>
    <row r="265" spans="1:496" ht="15" customHeight="1" x14ac:dyDescent="0.2">
      <c r="A265" s="345"/>
      <c r="B265" s="345"/>
      <c r="C265" s="345"/>
      <c r="D265" s="345"/>
      <c r="E265" s="345"/>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5" t="s">
        <v>318</v>
      </c>
      <c r="B273" s="345" t="s">
        <v>48</v>
      </c>
      <c r="C273" s="345"/>
      <c r="D273" s="345"/>
      <c r="E273" s="345" t="s">
        <v>320</v>
      </c>
    </row>
    <row r="274" spans="1:496" ht="15" customHeight="1" x14ac:dyDescent="0.2">
      <c r="A274" s="345"/>
      <c r="B274" s="345" t="s">
        <v>50</v>
      </c>
      <c r="C274" s="345"/>
      <c r="D274" s="345"/>
      <c r="E274" s="345"/>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5" t="s">
        <v>318</v>
      </c>
      <c r="B288" s="345" t="s">
        <v>48</v>
      </c>
      <c r="C288" s="345"/>
      <c r="D288" s="345"/>
      <c r="E288" s="345" t="s">
        <v>329</v>
      </c>
    </row>
    <row r="289" spans="1:5" ht="15" customHeight="1" x14ac:dyDescent="0.2">
      <c r="A289" s="345"/>
      <c r="B289" s="345" t="s">
        <v>50</v>
      </c>
      <c r="C289" s="345"/>
      <c r="D289" s="345"/>
      <c r="E289" s="345"/>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5" t="s">
        <v>318</v>
      </c>
      <c r="B303" s="345" t="s">
        <v>48</v>
      </c>
      <c r="C303" s="345"/>
      <c r="D303" s="345"/>
      <c r="E303" s="345" t="s">
        <v>49</v>
      </c>
    </row>
    <row r="304" spans="1:5" ht="15" customHeight="1" x14ac:dyDescent="0.2">
      <c r="A304" s="345"/>
      <c r="B304" s="345" t="s">
        <v>50</v>
      </c>
      <c r="C304" s="345"/>
      <c r="D304" s="345"/>
      <c r="E304" s="345"/>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5" t="s">
        <v>318</v>
      </c>
      <c r="B450" s="345" t="s">
        <v>452</v>
      </c>
      <c r="C450" s="345"/>
      <c r="D450" s="345"/>
      <c r="E450" s="345" t="s">
        <v>49</v>
      </c>
    </row>
    <row r="451" spans="1:5" ht="15" customHeight="1" x14ac:dyDescent="0.2">
      <c r="A451" s="345"/>
      <c r="B451" s="345" t="s">
        <v>453</v>
      </c>
      <c r="C451" s="345"/>
      <c r="D451" s="345"/>
      <c r="E451" s="345"/>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5" t="s">
        <v>252</v>
      </c>
      <c r="C487" s="222"/>
      <c r="D487" s="222"/>
      <c r="E487" s="345" t="s">
        <v>253</v>
      </c>
    </row>
    <row r="488" spans="1:5" ht="15" customHeight="1" x14ac:dyDescent="0.2">
      <c r="A488" s="222"/>
      <c r="B488" s="345"/>
      <c r="C488" s="222"/>
      <c r="D488" s="222"/>
      <c r="E488" s="345"/>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5" t="s">
        <v>252</v>
      </c>
      <c r="C511" s="222"/>
      <c r="D511" s="222"/>
      <c r="E511" s="345" t="s">
        <v>253</v>
      </c>
    </row>
    <row r="512" spans="1:5" ht="15" customHeight="1" x14ac:dyDescent="0.2">
      <c r="A512" s="222"/>
      <c r="B512" s="345"/>
      <c r="C512" s="222"/>
      <c r="D512" s="222"/>
      <c r="E512" s="345"/>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5" t="s">
        <v>318</v>
      </c>
      <c r="B530" s="345" t="s">
        <v>48</v>
      </c>
      <c r="C530" s="345"/>
      <c r="D530" s="345"/>
      <c r="E530" s="345" t="s">
        <v>49</v>
      </c>
    </row>
    <row r="531" spans="1:5" ht="15" customHeight="1" x14ac:dyDescent="0.2">
      <c r="A531" s="345"/>
      <c r="B531" s="345" t="s">
        <v>50</v>
      </c>
      <c r="C531" s="345"/>
      <c r="D531" s="345"/>
      <c r="E531" s="345"/>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41"/>
      <c r="D99" s="83" t="s">
        <v>1228</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1228</v>
      </c>
      <c r="E120" s="83" t="str">
        <f t="shared" si="3"/>
        <v xml:space="preserve">Conductores eléctricos                                                 </v>
      </c>
    </row>
    <row r="121" spans="1:5" x14ac:dyDescent="0.2">
      <c r="A121" s="83" t="s">
        <v>1369</v>
      </c>
      <c r="B121" s="81" t="s">
        <v>1275</v>
      </c>
      <c r="C121" s="341"/>
      <c r="D121" s="83" t="s">
        <v>1228</v>
      </c>
      <c r="E121" s="83" t="str">
        <f t="shared" si="3"/>
        <v xml:space="preserve">Conductores eléctricos                                                 </v>
      </c>
    </row>
    <row r="122" spans="1:5" x14ac:dyDescent="0.2">
      <c r="A122" s="83" t="s">
        <v>1370</v>
      </c>
      <c r="B122" s="81" t="s">
        <v>1275</v>
      </c>
      <c r="C122" s="341"/>
      <c r="D122" s="83" t="s">
        <v>1228</v>
      </c>
      <c r="E122" s="83" t="str">
        <f t="shared" si="3"/>
        <v xml:space="preserve">Conductores eléctricos                                                 </v>
      </c>
    </row>
    <row r="123" spans="1:5" x14ac:dyDescent="0.2">
      <c r="A123" s="83" t="s">
        <v>1371</v>
      </c>
      <c r="B123" s="81" t="s">
        <v>1445</v>
      </c>
      <c r="C123" s="341"/>
      <c r="D123" s="83" t="s">
        <v>1228</v>
      </c>
      <c r="E123" s="83" t="str">
        <f t="shared" si="3"/>
        <v xml:space="preserve">Conductores eléctricos                                                 </v>
      </c>
    </row>
    <row r="124" spans="1:5" x14ac:dyDescent="0.2">
      <c r="A124" s="83" t="s">
        <v>1372</v>
      </c>
      <c r="B124" s="81" t="s">
        <v>1275</v>
      </c>
      <c r="C124" s="341"/>
      <c r="D124" s="83" t="s">
        <v>1228</v>
      </c>
      <c r="E124" s="83" t="str">
        <f t="shared" si="3"/>
        <v xml:space="preserve">Conductores eléctricos                                                 </v>
      </c>
    </row>
    <row r="125" spans="1:5" x14ac:dyDescent="0.2">
      <c r="A125" s="83" t="s">
        <v>1373</v>
      </c>
      <c r="B125" s="81" t="s">
        <v>1445</v>
      </c>
      <c r="C125" s="341"/>
      <c r="D125" s="83" t="s">
        <v>1228</v>
      </c>
      <c r="E125" s="83" t="str">
        <f t="shared" si="3"/>
        <v xml:space="preserve">Conductores eléctricos                                                 </v>
      </c>
    </row>
    <row r="126" spans="1:5" x14ac:dyDescent="0.2">
      <c r="A126" s="83" t="s">
        <v>1342</v>
      </c>
      <c r="B126" s="81" t="s">
        <v>1275</v>
      </c>
      <c r="C126" s="341"/>
      <c r="D126" s="83" t="s">
        <v>1228</v>
      </c>
      <c r="E126" s="83" t="str">
        <f t="shared" si="3"/>
        <v xml:space="preserve">Conductores eléctricos                                                 </v>
      </c>
    </row>
    <row r="127" spans="1:5" x14ac:dyDescent="0.2">
      <c r="A127" s="83" t="s">
        <v>1374</v>
      </c>
      <c r="B127" s="81" t="s">
        <v>1218</v>
      </c>
      <c r="C127" s="341"/>
      <c r="D127" s="83" t="s">
        <v>1220</v>
      </c>
      <c r="E127" s="83" t="str">
        <f t="shared" si="3"/>
        <v>Camión volcador</v>
      </c>
    </row>
    <row r="128" spans="1:5" x14ac:dyDescent="0.2">
      <c r="A128" s="83" t="s">
        <v>1375</v>
      </c>
      <c r="B128" s="81" t="s">
        <v>1218</v>
      </c>
      <c r="C128" s="341"/>
      <c r="D128" s="83" t="s">
        <v>1220</v>
      </c>
      <c r="E128" s="83" t="str">
        <f t="shared" si="3"/>
        <v>Camión volcador</v>
      </c>
    </row>
    <row r="129" spans="1:5" x14ac:dyDescent="0.2">
      <c r="A129" s="83" t="s">
        <v>1376</v>
      </c>
      <c r="B129" s="81" t="s">
        <v>1277</v>
      </c>
      <c r="C129" s="341"/>
      <c r="D129" s="83" t="s">
        <v>1220</v>
      </c>
      <c r="E129" s="83" t="str">
        <f t="shared" si="3"/>
        <v>Camión volcador</v>
      </c>
    </row>
    <row r="130" spans="1:5" x14ac:dyDescent="0.2">
      <c r="A130" s="83" t="s">
        <v>1377</v>
      </c>
      <c r="B130" s="81" t="s">
        <v>1446</v>
      </c>
      <c r="C130" s="341"/>
      <c r="D130" s="83" t="s">
        <v>1226</v>
      </c>
      <c r="E130" s="83" t="str">
        <f t="shared" si="3"/>
        <v>Camioneta</v>
      </c>
    </row>
    <row r="131" spans="1:5" x14ac:dyDescent="0.2">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41"/>
      <c r="D152" s="83" t="s">
        <v>1326</v>
      </c>
      <c r="E152" s="83" t="str">
        <f t="shared" si="4"/>
        <v xml:space="preserve">Grupos electrógenos                                                    </v>
      </c>
    </row>
    <row r="153" spans="1:5" x14ac:dyDescent="0.2">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41"/>
      <c r="D159" s="83" t="s">
        <v>1448</v>
      </c>
      <c r="E159" s="83" t="str">
        <f t="shared" si="4"/>
        <v xml:space="preserve">Herramientas de mano                                                   </v>
      </c>
    </row>
    <row r="160" spans="1:5" x14ac:dyDescent="0.2">
      <c r="A160" s="83" t="s">
        <v>1400</v>
      </c>
      <c r="B160" s="81" t="s">
        <v>1218</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1218</v>
      </c>
      <c r="C162" s="341"/>
      <c r="D162" s="83" t="s">
        <v>1327</v>
      </c>
      <c r="E162" s="83" t="str">
        <f t="shared" si="4"/>
        <v>Equipo - Amortización de equipo</v>
      </c>
    </row>
    <row r="163" spans="1:5" x14ac:dyDescent="0.2">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1220</v>
      </c>
      <c r="E196" s="83" t="str">
        <f t="shared" si="4"/>
        <v>Camión volcador</v>
      </c>
    </row>
    <row r="197" spans="1:5" x14ac:dyDescent="0.2">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1220</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zoomScaleNormal="100" zoomScaleSheetLayoutView="90" workbookViewId="0">
      <selection activeCell="C5" sqref="C5"/>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6" t="s">
        <v>1013</v>
      </c>
      <c r="B1" s="346"/>
      <c r="C1" s="346"/>
      <c r="D1" s="346"/>
      <c r="E1" s="346"/>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1475</v>
      </c>
      <c r="D3" s="134"/>
      <c r="E3" s="104" t="s">
        <v>1216</v>
      </c>
      <c r="F3" s="107"/>
      <c r="J3" s="107"/>
    </row>
    <row r="4" spans="1:10" s="105" customFormat="1" ht="20.100000000000001" customHeight="1" x14ac:dyDescent="0.2">
      <c r="A4" s="104" t="s">
        <v>16</v>
      </c>
      <c r="C4" s="108" t="s">
        <v>1477</v>
      </c>
      <c r="D4" s="134"/>
      <c r="E4" s="106"/>
      <c r="F4" s="270"/>
      <c r="J4" s="107"/>
    </row>
    <row r="5" spans="1:10" s="105" customFormat="1" ht="20.100000000000001" customHeight="1" x14ac:dyDescent="0.2">
      <c r="A5" s="104" t="s">
        <v>15</v>
      </c>
      <c r="C5" s="338" t="s">
        <v>1476</v>
      </c>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21904529.890000001</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120</v>
      </c>
      <c r="D10" s="135"/>
    </row>
    <row r="11" spans="1:10" s="105" customFormat="1" ht="20.100000000000001" customHeight="1" x14ac:dyDescent="0.2">
      <c r="B11" s="104"/>
      <c r="C11" s="113"/>
      <c r="D11" s="135"/>
    </row>
    <row r="12" spans="1:10" ht="20.100000000000001" customHeight="1" x14ac:dyDescent="0.2">
      <c r="A12" s="346" t="s">
        <v>1014</v>
      </c>
      <c r="B12" s="346"/>
      <c r="C12" s="346"/>
      <c r="D12" s="346"/>
      <c r="E12" s="346"/>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0" t="s">
        <v>1032</v>
      </c>
      <c r="C21" s="351"/>
      <c r="D21" s="351"/>
      <c r="E21" s="352"/>
      <c r="F21" s="96"/>
      <c r="J21" s="96"/>
    </row>
    <row r="23" spans="1:10" ht="20.100000000000001" customHeight="1" x14ac:dyDescent="0.2">
      <c r="B23" s="353" t="s">
        <v>991</v>
      </c>
      <c r="C23" s="347" t="s">
        <v>0</v>
      </c>
      <c r="D23" s="354" t="s">
        <v>1</v>
      </c>
      <c r="E23" s="353" t="s">
        <v>2</v>
      </c>
      <c r="F23" s="139"/>
      <c r="G23" s="347" t="s">
        <v>1035</v>
      </c>
      <c r="H23" s="347"/>
      <c r="I23" s="260"/>
      <c r="J23" s="348" t="s">
        <v>1034</v>
      </c>
    </row>
    <row r="24" spans="1:10" ht="20.100000000000001" customHeight="1" x14ac:dyDescent="0.2">
      <c r="B24" s="353"/>
      <c r="C24" s="347"/>
      <c r="D24" s="354"/>
      <c r="E24" s="353"/>
      <c r="F24" s="139"/>
      <c r="G24" s="131" t="s">
        <v>1036</v>
      </c>
      <c r="H24" s="131" t="s">
        <v>1</v>
      </c>
      <c r="I24" s="261"/>
      <c r="J24" s="349"/>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57" si="0">IFERROR(VLOOKUP(J26,Tabla_Items,2,FALSE),G26)</f>
        <v>Proyecto Ejecutivo y Replanteo</v>
      </c>
      <c r="D26" s="138" t="str">
        <f t="shared" ref="D26:D57" si="1">IFERROR(VLOOKUP(J26,Tabla_Items,3,FALSE),H26)</f>
        <v>Gl</v>
      </c>
      <c r="E26" s="115">
        <v>1</v>
      </c>
      <c r="F26" s="204"/>
      <c r="G26" s="205" t="s">
        <v>1473</v>
      </c>
      <c r="H26" s="263" t="s">
        <v>1242</v>
      </c>
      <c r="I26" s="132"/>
      <c r="J26" s="205"/>
    </row>
    <row r="27" spans="1:10" ht="20.100000000000001" customHeight="1" x14ac:dyDescent="0.2">
      <c r="A27" s="91">
        <f t="shared" ref="A27:A90" si="2">IF(D27=0,0,A26+1)</f>
        <v>2</v>
      </c>
      <c r="B27" s="140">
        <v>2</v>
      </c>
      <c r="C27" s="89" t="str">
        <f t="shared" si="0"/>
        <v>Base completa para columna simple</v>
      </c>
      <c r="D27" s="138" t="str">
        <f t="shared" si="1"/>
        <v>Un</v>
      </c>
      <c r="E27" s="116">
        <v>72</v>
      </c>
      <c r="F27" s="206"/>
      <c r="G27" s="205" t="s">
        <v>1462</v>
      </c>
      <c r="H27" s="263" t="s">
        <v>1471</v>
      </c>
      <c r="I27" s="132"/>
      <c r="J27" s="205"/>
    </row>
    <row r="28" spans="1:10" ht="20.100000000000001" customHeight="1" x14ac:dyDescent="0.2">
      <c r="A28" s="91">
        <f t="shared" si="2"/>
        <v>3</v>
      </c>
      <c r="B28" s="140">
        <v>3</v>
      </c>
      <c r="C28" s="89" t="str">
        <f t="shared" si="0"/>
        <v>Base completa para columna doble</v>
      </c>
      <c r="D28" s="138" t="str">
        <f t="shared" si="1"/>
        <v>Un</v>
      </c>
      <c r="E28" s="116">
        <v>14</v>
      </c>
      <c r="F28" s="206"/>
      <c r="G28" s="205" t="s">
        <v>1463</v>
      </c>
      <c r="H28" s="263" t="s">
        <v>1471</v>
      </c>
      <c r="I28" s="132"/>
      <c r="J28" s="205"/>
    </row>
    <row r="29" spans="1:10" ht="20.100000000000001" customHeight="1" x14ac:dyDescent="0.2">
      <c r="A29" s="91">
        <f t="shared" si="2"/>
        <v>4</v>
      </c>
      <c r="B29" s="140">
        <v>4</v>
      </c>
      <c r="C29" s="89" t="str">
        <f t="shared" si="0"/>
        <v>Luminaria LED de potencia según pliego</v>
      </c>
      <c r="D29" s="138" t="str">
        <f t="shared" si="1"/>
        <v>Un</v>
      </c>
      <c r="E29" s="116">
        <v>86</v>
      </c>
      <c r="F29" s="206"/>
      <c r="G29" s="205" t="s">
        <v>1464</v>
      </c>
      <c r="H29" s="263" t="s">
        <v>1471</v>
      </c>
      <c r="I29" s="132"/>
      <c r="J29" s="205"/>
    </row>
    <row r="30" spans="1:10" ht="20.100000000000001" customHeight="1" x14ac:dyDescent="0.2">
      <c r="A30" s="91">
        <f t="shared" si="2"/>
        <v>5</v>
      </c>
      <c r="B30" s="140">
        <v>5</v>
      </c>
      <c r="C30" s="89" t="str">
        <f t="shared" si="0"/>
        <v>Columnas metálicas con brazo</v>
      </c>
      <c r="D30" s="138" t="str">
        <f t="shared" si="1"/>
        <v>Un</v>
      </c>
      <c r="E30" s="116">
        <v>72</v>
      </c>
      <c r="F30" s="206"/>
      <c r="G30" s="205" t="s">
        <v>1470</v>
      </c>
      <c r="H30" s="263" t="s">
        <v>1471</v>
      </c>
      <c r="I30" s="132"/>
      <c r="J30" s="205"/>
    </row>
    <row r="31" spans="1:10" ht="20.100000000000001" customHeight="1" x14ac:dyDescent="0.2">
      <c r="A31" s="91">
        <f t="shared" si="2"/>
        <v>6</v>
      </c>
      <c r="B31" s="140">
        <v>6</v>
      </c>
      <c r="C31" s="89" t="str">
        <f t="shared" si="0"/>
        <v>Columnas metálicas doble con brazo</v>
      </c>
      <c r="D31" s="138" t="str">
        <f t="shared" si="1"/>
        <v>Un</v>
      </c>
      <c r="E31" s="116">
        <v>14</v>
      </c>
      <c r="F31" s="206"/>
      <c r="G31" s="205" t="s">
        <v>1465</v>
      </c>
      <c r="H31" s="263" t="s">
        <v>1471</v>
      </c>
      <c r="I31" s="132"/>
      <c r="J31" s="205"/>
    </row>
    <row r="32" spans="1:10" ht="20.100000000000001" customHeight="1" x14ac:dyDescent="0.2">
      <c r="A32" s="91">
        <f t="shared" si="2"/>
        <v>7</v>
      </c>
      <c r="B32" s="140">
        <v>7</v>
      </c>
      <c r="C32" s="89" t="str">
        <f t="shared" si="0"/>
        <v>Conductor preensamblado de aluminio</v>
      </c>
      <c r="D32" s="138" t="str">
        <f t="shared" si="1"/>
        <v>m</v>
      </c>
      <c r="E32" s="116">
        <v>2800</v>
      </c>
      <c r="F32" s="206"/>
      <c r="G32" s="205" t="s">
        <v>1466</v>
      </c>
      <c r="H32" s="263" t="s">
        <v>1251</v>
      </c>
      <c r="I32" s="132"/>
      <c r="J32" s="205"/>
    </row>
    <row r="33" spans="1:10" ht="20.100000000000001" customHeight="1" x14ac:dyDescent="0.2">
      <c r="A33" s="91">
        <f t="shared" si="2"/>
        <v>8</v>
      </c>
      <c r="B33" s="140">
        <v>8</v>
      </c>
      <c r="C33" s="89" t="str">
        <f t="shared" si="0"/>
        <v>Puesta a tierra completa</v>
      </c>
      <c r="D33" s="138" t="str">
        <f t="shared" si="1"/>
        <v>Cjto</v>
      </c>
      <c r="E33" s="116">
        <v>86</v>
      </c>
      <c r="F33" s="206"/>
      <c r="G33" s="205" t="s">
        <v>1467</v>
      </c>
      <c r="H33" s="263" t="s">
        <v>1472</v>
      </c>
      <c r="I33" s="132"/>
      <c r="J33" s="205"/>
    </row>
    <row r="34" spans="1:10" ht="20.100000000000001" customHeight="1" x14ac:dyDescent="0.2">
      <c r="A34" s="91">
        <f t="shared" si="2"/>
        <v>9</v>
      </c>
      <c r="B34" s="140">
        <v>9</v>
      </c>
      <c r="C34" s="89" t="str">
        <f t="shared" si="0"/>
        <v>Estructuras de alineación, retención y terminal para cable preensamblado</v>
      </c>
      <c r="D34" s="138" t="str">
        <f t="shared" si="1"/>
        <v>Cjto</v>
      </c>
      <c r="E34" s="116">
        <v>86</v>
      </c>
      <c r="F34" s="206"/>
      <c r="G34" s="205" t="s">
        <v>1468</v>
      </c>
      <c r="H34" s="263" t="s">
        <v>1472</v>
      </c>
      <c r="I34" s="132"/>
      <c r="J34" s="205"/>
    </row>
    <row r="35" spans="1:10" ht="20.100000000000001" customHeight="1" x14ac:dyDescent="0.2">
      <c r="A35" s="91">
        <f t="shared" si="2"/>
        <v>10</v>
      </c>
      <c r="B35" s="140">
        <v>10</v>
      </c>
      <c r="C35" s="89" t="str">
        <f t="shared" si="0"/>
        <v>Tableros de comando y medición trifasicos completos</v>
      </c>
      <c r="D35" s="138" t="str">
        <f t="shared" si="1"/>
        <v>Cjto</v>
      </c>
      <c r="E35" s="116">
        <v>2</v>
      </c>
      <c r="F35" s="206"/>
      <c r="G35" s="205" t="s">
        <v>1469</v>
      </c>
      <c r="H35" s="263" t="s">
        <v>1472</v>
      </c>
      <c r="I35" s="132"/>
      <c r="J35" s="205"/>
    </row>
    <row r="36" spans="1:10" ht="20.100000000000001" customHeight="1" x14ac:dyDescent="0.2">
      <c r="A36" s="91">
        <f t="shared" si="2"/>
        <v>11</v>
      </c>
      <c r="B36" s="140">
        <v>11</v>
      </c>
      <c r="C36" s="89" t="str">
        <f t="shared" si="0"/>
        <v>Desmontaje de iluminación existente</v>
      </c>
      <c r="D36" s="138" t="str">
        <f t="shared" si="1"/>
        <v>Gl</v>
      </c>
      <c r="E36" s="116">
        <v>1</v>
      </c>
      <c r="F36" s="206"/>
      <c r="G36" s="205" t="s">
        <v>1474</v>
      </c>
      <c r="H36" s="263" t="s">
        <v>1242</v>
      </c>
      <c r="I36" s="132"/>
      <c r="J36" s="205"/>
    </row>
    <row r="37" spans="1:10" ht="20.100000000000001" customHeight="1" x14ac:dyDescent="0.2">
      <c r="B37" s="140"/>
      <c r="C37" s="89">
        <f t="shared" si="0"/>
        <v>0</v>
      </c>
      <c r="D37" s="138">
        <f t="shared" si="1"/>
        <v>0</v>
      </c>
      <c r="E37" s="116"/>
      <c r="F37" s="206"/>
      <c r="G37" s="205"/>
      <c r="H37" s="263"/>
      <c r="I37" s="132"/>
      <c r="J37" s="205"/>
    </row>
    <row r="38" spans="1:10" ht="20.100000000000001" customHeight="1" x14ac:dyDescent="0.2">
      <c r="B38" s="140"/>
      <c r="C38" s="89">
        <f t="shared" si="0"/>
        <v>0</v>
      </c>
      <c r="D38" s="138"/>
      <c r="E38" s="116"/>
      <c r="F38" s="206"/>
      <c r="G38" s="205"/>
      <c r="H38" s="263"/>
      <c r="I38" s="132"/>
      <c r="J38" s="205"/>
    </row>
    <row r="39" spans="1:10" ht="20.100000000000001" customHeight="1" x14ac:dyDescent="0.2">
      <c r="A39" s="91">
        <f t="shared" si="2"/>
        <v>0</v>
      </c>
      <c r="B39" s="140"/>
      <c r="C39" s="89">
        <f t="shared" si="0"/>
        <v>0</v>
      </c>
      <c r="D39" s="138">
        <f t="shared" si="1"/>
        <v>0</v>
      </c>
      <c r="E39" s="116"/>
      <c r="F39" s="206"/>
      <c r="G39" s="205"/>
      <c r="H39" s="263"/>
      <c r="I39" s="132"/>
      <c r="J39" s="205"/>
    </row>
    <row r="40" spans="1:10" ht="20.100000000000001" customHeight="1" x14ac:dyDescent="0.2">
      <c r="A40" s="91">
        <f t="shared" si="2"/>
        <v>0</v>
      </c>
      <c r="B40" s="140"/>
      <c r="C40" s="89">
        <f t="shared" si="0"/>
        <v>0</v>
      </c>
      <c r="D40" s="138">
        <f t="shared" si="1"/>
        <v>0</v>
      </c>
      <c r="E40" s="116"/>
      <c r="F40" s="206"/>
      <c r="G40" s="205"/>
      <c r="H40" s="263"/>
      <c r="I40" s="132"/>
      <c r="J40" s="205"/>
    </row>
    <row r="41" spans="1:10" ht="20.100000000000001" customHeight="1" x14ac:dyDescent="0.2">
      <c r="A41" s="91">
        <f t="shared" si="2"/>
        <v>0</v>
      </c>
      <c r="B41" s="140"/>
      <c r="C41" s="89">
        <f t="shared" si="0"/>
        <v>0</v>
      </c>
      <c r="D41" s="138">
        <f t="shared" si="1"/>
        <v>0</v>
      </c>
      <c r="E41" s="116"/>
      <c r="F41" s="206"/>
      <c r="G41" s="205"/>
      <c r="H41" s="263"/>
      <c r="I41" s="132"/>
      <c r="J41" s="205"/>
    </row>
    <row r="42" spans="1:10" ht="20.100000000000001" customHeight="1" x14ac:dyDescent="0.2">
      <c r="A42" s="91">
        <f t="shared" si="2"/>
        <v>0</v>
      </c>
      <c r="B42" s="140"/>
      <c r="C42" s="89">
        <f t="shared" si="0"/>
        <v>0</v>
      </c>
      <c r="D42" s="138">
        <f t="shared" si="1"/>
        <v>0</v>
      </c>
      <c r="E42" s="116"/>
      <c r="F42" s="206"/>
      <c r="G42" s="205"/>
      <c r="H42" s="263"/>
      <c r="I42" s="132"/>
      <c r="J42" s="205"/>
    </row>
    <row r="43" spans="1:10" ht="20.100000000000001" customHeight="1" x14ac:dyDescent="0.2">
      <c r="A43" s="91">
        <f t="shared" si="2"/>
        <v>0</v>
      </c>
      <c r="B43" s="140"/>
      <c r="C43" s="89">
        <f t="shared" si="0"/>
        <v>0</v>
      </c>
      <c r="D43" s="138">
        <f t="shared" si="1"/>
        <v>0</v>
      </c>
      <c r="E43" s="116"/>
      <c r="F43" s="206"/>
      <c r="G43" s="205"/>
      <c r="H43" s="263"/>
      <c r="I43" s="132"/>
      <c r="J43" s="205"/>
    </row>
    <row r="44" spans="1:10" ht="20.100000000000001" customHeight="1" x14ac:dyDescent="0.2">
      <c r="A44" s="91">
        <f t="shared" si="2"/>
        <v>0</v>
      </c>
      <c r="B44" s="140"/>
      <c r="C44" s="89">
        <f t="shared" si="0"/>
        <v>0</v>
      </c>
      <c r="D44" s="138">
        <f t="shared" si="1"/>
        <v>0</v>
      </c>
      <c r="E44" s="116"/>
      <c r="F44" s="206"/>
      <c r="G44" s="205"/>
      <c r="H44" s="263"/>
      <c r="I44" s="132"/>
      <c r="J44" s="205"/>
    </row>
    <row r="45" spans="1:10" ht="20.100000000000001" customHeight="1" x14ac:dyDescent="0.2">
      <c r="A45" s="91">
        <f t="shared" si="2"/>
        <v>0</v>
      </c>
      <c r="B45" s="140"/>
      <c r="C45" s="89">
        <f t="shared" si="0"/>
        <v>0</v>
      </c>
      <c r="D45" s="138">
        <f t="shared" si="1"/>
        <v>0</v>
      </c>
      <c r="E45" s="116"/>
      <c r="F45" s="206"/>
      <c r="G45" s="205"/>
      <c r="H45" s="263"/>
      <c r="I45" s="132"/>
      <c r="J45" s="205"/>
    </row>
    <row r="46" spans="1:10" ht="20.100000000000001" customHeight="1" x14ac:dyDescent="0.2">
      <c r="A46" s="91">
        <f>IF(D46=0,0,A45+1)</f>
        <v>0</v>
      </c>
      <c r="B46" s="140"/>
      <c r="C46" s="89">
        <f t="shared" si="0"/>
        <v>0</v>
      </c>
      <c r="D46" s="138">
        <f t="shared" si="1"/>
        <v>0</v>
      </c>
      <c r="E46" s="116"/>
      <c r="F46" s="206"/>
      <c r="G46" s="205"/>
      <c r="H46" s="263"/>
      <c r="I46" s="132"/>
      <c r="J46" s="205"/>
    </row>
    <row r="47" spans="1:10" ht="20.100000000000001" customHeight="1" x14ac:dyDescent="0.2">
      <c r="A47" s="91">
        <f t="shared" si="2"/>
        <v>0</v>
      </c>
      <c r="B47" s="140"/>
      <c r="C47" s="89">
        <f t="shared" si="0"/>
        <v>0</v>
      </c>
      <c r="D47" s="138">
        <f t="shared" si="1"/>
        <v>0</v>
      </c>
      <c r="E47" s="116"/>
      <c r="F47" s="206"/>
      <c r="G47" s="205"/>
      <c r="H47" s="263"/>
      <c r="I47" s="132"/>
      <c r="J47" s="205"/>
    </row>
    <row r="48" spans="1:10" ht="20.100000000000001" customHeight="1" x14ac:dyDescent="0.2">
      <c r="A48" s="91">
        <f t="shared" si="2"/>
        <v>0</v>
      </c>
      <c r="B48" s="140"/>
      <c r="C48" s="89">
        <f t="shared" si="0"/>
        <v>0</v>
      </c>
      <c r="D48" s="138">
        <f t="shared" si="1"/>
        <v>0</v>
      </c>
      <c r="E48" s="116"/>
      <c r="F48" s="206"/>
      <c r="G48" s="205"/>
      <c r="H48" s="263"/>
      <c r="I48" s="132"/>
      <c r="J48" s="205"/>
    </row>
    <row r="49" spans="1:10" ht="20.100000000000001" customHeight="1" x14ac:dyDescent="0.2">
      <c r="A49" s="91">
        <f t="shared" si="2"/>
        <v>0</v>
      </c>
      <c r="B49" s="140"/>
      <c r="C49" s="89">
        <f t="shared" si="0"/>
        <v>0</v>
      </c>
      <c r="D49" s="138">
        <f t="shared" si="1"/>
        <v>0</v>
      </c>
      <c r="E49" s="116"/>
      <c r="F49" s="206"/>
      <c r="G49" s="205"/>
      <c r="H49" s="263"/>
      <c r="I49" s="132"/>
      <c r="J49" s="205"/>
    </row>
    <row r="50" spans="1:10" ht="20.100000000000001" customHeight="1" x14ac:dyDescent="0.2">
      <c r="A50" s="91">
        <f t="shared" si="2"/>
        <v>0</v>
      </c>
      <c r="B50" s="140"/>
      <c r="C50" s="89">
        <f t="shared" si="0"/>
        <v>0</v>
      </c>
      <c r="D50" s="138">
        <f t="shared" si="1"/>
        <v>0</v>
      </c>
      <c r="E50" s="116"/>
      <c r="F50" s="206"/>
      <c r="G50" s="205"/>
      <c r="H50" s="263"/>
      <c r="I50" s="132"/>
      <c r="J50" s="205"/>
    </row>
    <row r="51" spans="1:10" ht="20.100000000000001" customHeight="1" x14ac:dyDescent="0.2">
      <c r="A51" s="91">
        <f t="shared" si="2"/>
        <v>0</v>
      </c>
      <c r="B51" s="140"/>
      <c r="C51" s="89">
        <f t="shared" si="0"/>
        <v>0</v>
      </c>
      <c r="D51" s="138">
        <f t="shared" si="1"/>
        <v>0</v>
      </c>
      <c r="E51" s="116"/>
      <c r="F51" s="206"/>
      <c r="G51" s="205"/>
      <c r="H51" s="263"/>
      <c r="I51" s="132"/>
      <c r="J51" s="205"/>
    </row>
    <row r="52" spans="1:10" ht="20.100000000000001" customHeight="1" x14ac:dyDescent="0.2">
      <c r="A52" s="91">
        <f t="shared" si="2"/>
        <v>0</v>
      </c>
      <c r="B52" s="140"/>
      <c r="C52" s="89">
        <f t="shared" si="0"/>
        <v>0</v>
      </c>
      <c r="D52" s="138">
        <f t="shared" si="1"/>
        <v>0</v>
      </c>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si="0"/>
        <v>0</v>
      </c>
      <c r="D57" s="138">
        <f t="shared" si="1"/>
        <v>0</v>
      </c>
      <c r="E57" s="116"/>
      <c r="F57" s="206"/>
      <c r="G57" s="205"/>
      <c r="H57" s="263"/>
      <c r="I57" s="132"/>
      <c r="J57" s="205"/>
    </row>
    <row r="58" spans="1:10" ht="20.100000000000001" customHeight="1" x14ac:dyDescent="0.2">
      <c r="A58" s="91">
        <f t="shared" si="2"/>
        <v>0</v>
      </c>
      <c r="B58" s="140"/>
      <c r="C58" s="89">
        <f t="shared" ref="C58:C89" si="3">IFERROR(VLOOKUP(J58,Tabla_Items,2,FALSE),G58)</f>
        <v>0</v>
      </c>
      <c r="D58" s="138">
        <f t="shared" ref="D58:D89" si="4">IFERROR(VLOOKUP(J58,Tabla_Items,3,FALSE),H58)</f>
        <v>0</v>
      </c>
      <c r="E58" s="116"/>
      <c r="F58" s="206"/>
      <c r="G58" s="205"/>
      <c r="H58" s="263"/>
      <c r="I58" s="132"/>
      <c r="J58" s="205"/>
    </row>
    <row r="59" spans="1:10" ht="20.100000000000001" customHeight="1" x14ac:dyDescent="0.2">
      <c r="A59" s="91">
        <f t="shared" si="2"/>
        <v>0</v>
      </c>
      <c r="B59" s="140"/>
      <c r="C59" s="89">
        <f t="shared" si="3"/>
        <v>0</v>
      </c>
      <c r="D59" s="138">
        <f t="shared" si="4"/>
        <v>0</v>
      </c>
      <c r="E59" s="116"/>
      <c r="F59" s="206"/>
      <c r="G59" s="205"/>
      <c r="H59" s="263"/>
      <c r="I59" s="132"/>
      <c r="J59" s="205"/>
    </row>
    <row r="60" spans="1:10" ht="20.100000000000001" customHeight="1" x14ac:dyDescent="0.2">
      <c r="A60" s="91">
        <f t="shared" si="2"/>
        <v>0</v>
      </c>
      <c r="B60" s="140"/>
      <c r="C60" s="89">
        <f t="shared" si="3"/>
        <v>0</v>
      </c>
      <c r="D60" s="138">
        <f t="shared" si="4"/>
        <v>0</v>
      </c>
      <c r="E60" s="116"/>
      <c r="F60" s="206"/>
      <c r="G60" s="205"/>
      <c r="H60" s="263"/>
      <c r="I60" s="132"/>
      <c r="J60" s="205"/>
    </row>
    <row r="61" spans="1:10" ht="20.100000000000001" customHeight="1" x14ac:dyDescent="0.2">
      <c r="A61" s="91">
        <f t="shared" si="2"/>
        <v>0</v>
      </c>
      <c r="B61" s="140"/>
      <c r="C61" s="89">
        <f t="shared" si="3"/>
        <v>0</v>
      </c>
      <c r="D61" s="138">
        <f t="shared" si="4"/>
        <v>0</v>
      </c>
      <c r="E61" s="116"/>
      <c r="F61" s="206"/>
      <c r="G61" s="205"/>
      <c r="H61" s="263"/>
      <c r="I61" s="132"/>
      <c r="J61" s="205"/>
    </row>
    <row r="62" spans="1:10" ht="20.100000000000001" customHeight="1" x14ac:dyDescent="0.2">
      <c r="A62" s="91">
        <f t="shared" si="2"/>
        <v>0</v>
      </c>
      <c r="B62" s="140"/>
      <c r="C62" s="89">
        <f t="shared" si="3"/>
        <v>0</v>
      </c>
      <c r="D62" s="138">
        <f t="shared" si="4"/>
        <v>0</v>
      </c>
      <c r="E62" s="116"/>
      <c r="F62" s="206"/>
      <c r="G62" s="205"/>
      <c r="H62" s="263"/>
      <c r="I62" s="132"/>
      <c r="J62" s="205"/>
    </row>
    <row r="63" spans="1:10" ht="20.100000000000001" customHeight="1" x14ac:dyDescent="0.2">
      <c r="A63" s="91">
        <f t="shared" si="2"/>
        <v>0</v>
      </c>
      <c r="B63" s="140"/>
      <c r="C63" s="89">
        <f t="shared" si="3"/>
        <v>0</v>
      </c>
      <c r="D63" s="138">
        <f t="shared" si="4"/>
        <v>0</v>
      </c>
      <c r="E63" s="116"/>
      <c r="F63" s="206"/>
      <c r="G63" s="205"/>
      <c r="H63" s="263"/>
      <c r="I63" s="132"/>
      <c r="J63" s="205"/>
    </row>
    <row r="64" spans="1:10" ht="20.100000000000001" customHeight="1" x14ac:dyDescent="0.2">
      <c r="A64" s="91">
        <f t="shared" si="2"/>
        <v>0</v>
      </c>
      <c r="B64" s="140"/>
      <c r="C64" s="89">
        <f t="shared" si="3"/>
        <v>0</v>
      </c>
      <c r="D64" s="138">
        <f t="shared" si="4"/>
        <v>0</v>
      </c>
      <c r="E64" s="116"/>
      <c r="F64" s="206"/>
      <c r="G64" s="205"/>
      <c r="H64" s="263"/>
      <c r="I64" s="132"/>
      <c r="J64" s="205"/>
    </row>
    <row r="65" spans="1:10" ht="20.100000000000001" customHeight="1" x14ac:dyDescent="0.2">
      <c r="A65" s="91">
        <f t="shared" si="2"/>
        <v>0</v>
      </c>
      <c r="B65" s="140"/>
      <c r="C65" s="89">
        <f t="shared" si="3"/>
        <v>0</v>
      </c>
      <c r="D65" s="138">
        <f t="shared" si="4"/>
        <v>0</v>
      </c>
      <c r="E65" s="116"/>
      <c r="F65" s="206"/>
      <c r="G65" s="205"/>
      <c r="H65" s="263"/>
      <c r="I65" s="132"/>
      <c r="J65" s="205"/>
    </row>
    <row r="66" spans="1:10" ht="20.100000000000001" customHeight="1" x14ac:dyDescent="0.2">
      <c r="A66" s="91">
        <f t="shared" si="2"/>
        <v>0</v>
      </c>
      <c r="B66" s="140"/>
      <c r="C66" s="89">
        <f t="shared" si="3"/>
        <v>0</v>
      </c>
      <c r="D66" s="138">
        <f t="shared" si="4"/>
        <v>0</v>
      </c>
      <c r="E66" s="116"/>
      <c r="F66" s="206"/>
      <c r="G66" s="205"/>
      <c r="H66" s="263"/>
      <c r="I66" s="132"/>
      <c r="J66" s="205"/>
    </row>
    <row r="67" spans="1:10" ht="20.100000000000001" customHeight="1" x14ac:dyDescent="0.2">
      <c r="A67" s="91">
        <f t="shared" si="2"/>
        <v>0</v>
      </c>
      <c r="B67" s="140"/>
      <c r="C67" s="89">
        <f t="shared" si="3"/>
        <v>0</v>
      </c>
      <c r="D67" s="138">
        <f t="shared" si="4"/>
        <v>0</v>
      </c>
      <c r="E67" s="116"/>
      <c r="F67" s="206"/>
      <c r="G67" s="205"/>
      <c r="H67" s="263"/>
      <c r="I67" s="132"/>
      <c r="J67" s="205"/>
    </row>
    <row r="68" spans="1:10" ht="20.100000000000001" customHeight="1" x14ac:dyDescent="0.2">
      <c r="A68" s="91">
        <f t="shared" si="2"/>
        <v>0</v>
      </c>
      <c r="B68" s="140"/>
      <c r="C68" s="89">
        <f t="shared" si="3"/>
        <v>0</v>
      </c>
      <c r="D68" s="138">
        <f t="shared" si="4"/>
        <v>0</v>
      </c>
      <c r="E68" s="116"/>
      <c r="F68" s="206"/>
      <c r="G68" s="205"/>
      <c r="H68" s="263"/>
      <c r="I68" s="132"/>
      <c r="J68" s="205"/>
    </row>
    <row r="69" spans="1:10" ht="20.100000000000001" customHeight="1" x14ac:dyDescent="0.2">
      <c r="A69" s="91">
        <f t="shared" si="2"/>
        <v>0</v>
      </c>
      <c r="B69" s="140"/>
      <c r="C69" s="89">
        <f t="shared" si="3"/>
        <v>0</v>
      </c>
      <c r="D69" s="138">
        <f t="shared" si="4"/>
        <v>0</v>
      </c>
      <c r="E69" s="116"/>
      <c r="F69" s="206"/>
      <c r="G69" s="205"/>
      <c r="H69" s="263"/>
      <c r="I69" s="132"/>
      <c r="J69" s="205"/>
    </row>
    <row r="70" spans="1:10" ht="20.100000000000001" customHeight="1" x14ac:dyDescent="0.2">
      <c r="A70" s="91">
        <f t="shared" si="2"/>
        <v>0</v>
      </c>
      <c r="B70" s="140"/>
      <c r="C70" s="89">
        <f t="shared" si="3"/>
        <v>0</v>
      </c>
      <c r="D70" s="138">
        <f t="shared" si="4"/>
        <v>0</v>
      </c>
      <c r="E70" s="116"/>
      <c r="F70" s="206"/>
      <c r="G70" s="205"/>
      <c r="H70" s="263"/>
      <c r="I70" s="132"/>
      <c r="J70" s="205"/>
    </row>
    <row r="71" spans="1:10" ht="20.100000000000001" customHeight="1" x14ac:dyDescent="0.2">
      <c r="A71" s="91">
        <f t="shared" si="2"/>
        <v>0</v>
      </c>
      <c r="B71" s="140"/>
      <c r="C71" s="89">
        <f t="shared" si="3"/>
        <v>0</v>
      </c>
      <c r="D71" s="138">
        <f t="shared" si="4"/>
        <v>0</v>
      </c>
      <c r="E71" s="116"/>
      <c r="F71" s="206"/>
      <c r="G71" s="205"/>
      <c r="H71" s="263"/>
      <c r="I71" s="132"/>
      <c r="J71" s="205"/>
    </row>
    <row r="72" spans="1:10" ht="20.100000000000001" customHeight="1" x14ac:dyDescent="0.2">
      <c r="A72" s="91">
        <f t="shared" si="2"/>
        <v>0</v>
      </c>
      <c r="B72" s="140"/>
      <c r="C72" s="89">
        <f t="shared" si="3"/>
        <v>0</v>
      </c>
      <c r="D72" s="138">
        <f t="shared" si="4"/>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si="3"/>
        <v>0</v>
      </c>
      <c r="D89" s="138">
        <f t="shared" si="4"/>
        <v>0</v>
      </c>
      <c r="E89" s="116"/>
      <c r="F89" s="206"/>
      <c r="G89" s="205"/>
      <c r="H89" s="263"/>
      <c r="I89" s="132"/>
      <c r="J89" s="205"/>
    </row>
    <row r="90" spans="1:10" ht="20.100000000000001" customHeight="1" x14ac:dyDescent="0.2">
      <c r="A90" s="91">
        <f t="shared" si="2"/>
        <v>0</v>
      </c>
      <c r="B90" s="140"/>
      <c r="C90" s="89">
        <f t="shared" ref="C90:C121" si="5">IFERROR(VLOOKUP(J90,Tabla_Items,2,FALSE),G90)</f>
        <v>0</v>
      </c>
      <c r="D90" s="138">
        <f t="shared" ref="D90:D121" si="6">IFERROR(VLOOKUP(J90,Tabla_Items,3,FALSE),H90)</f>
        <v>0</v>
      </c>
      <c r="E90" s="116"/>
      <c r="F90" s="206"/>
      <c r="G90" s="205"/>
      <c r="H90" s="263"/>
      <c r="I90" s="132"/>
      <c r="J90" s="205"/>
    </row>
    <row r="91" spans="1:10" ht="20.100000000000001" customHeight="1" x14ac:dyDescent="0.2">
      <c r="A91" s="91">
        <f t="shared" ref="A91:A154" si="7">IF(D91=0,0,A90+1)</f>
        <v>0</v>
      </c>
      <c r="B91" s="140"/>
      <c r="C91" s="89">
        <f t="shared" si="5"/>
        <v>0</v>
      </c>
      <c r="D91" s="138">
        <f t="shared" si="6"/>
        <v>0</v>
      </c>
      <c r="E91" s="116"/>
      <c r="F91" s="206"/>
      <c r="G91" s="205"/>
      <c r="H91" s="263"/>
      <c r="I91" s="132"/>
      <c r="J91" s="205"/>
    </row>
    <row r="92" spans="1:10" ht="20.100000000000001" customHeight="1" x14ac:dyDescent="0.2">
      <c r="A92" s="91">
        <f t="shared" si="7"/>
        <v>0</v>
      </c>
      <c r="B92" s="140"/>
      <c r="C92" s="89">
        <f t="shared" si="5"/>
        <v>0</v>
      </c>
      <c r="D92" s="138">
        <f t="shared" si="6"/>
        <v>0</v>
      </c>
      <c r="E92" s="116"/>
      <c r="F92" s="206"/>
      <c r="G92" s="205"/>
      <c r="H92" s="263"/>
      <c r="I92" s="132"/>
      <c r="J92" s="205"/>
    </row>
    <row r="93" spans="1:10" ht="20.100000000000001" customHeight="1" x14ac:dyDescent="0.2">
      <c r="A93" s="91">
        <f t="shared" si="7"/>
        <v>0</v>
      </c>
      <c r="B93" s="140"/>
      <c r="C93" s="89">
        <f t="shared" si="5"/>
        <v>0</v>
      </c>
      <c r="D93" s="138">
        <f t="shared" si="6"/>
        <v>0</v>
      </c>
      <c r="E93" s="116"/>
      <c r="F93" s="206"/>
      <c r="G93" s="205"/>
      <c r="H93" s="263"/>
      <c r="I93" s="132"/>
      <c r="J93" s="205"/>
    </row>
    <row r="94" spans="1:10" ht="20.100000000000001" customHeight="1" x14ac:dyDescent="0.2">
      <c r="A94" s="91">
        <f t="shared" si="7"/>
        <v>0</v>
      </c>
      <c r="B94" s="140"/>
      <c r="C94" s="89">
        <f t="shared" si="5"/>
        <v>0</v>
      </c>
      <c r="D94" s="138">
        <f t="shared" si="6"/>
        <v>0</v>
      </c>
      <c r="E94" s="116"/>
      <c r="F94" s="206"/>
      <c r="G94" s="205"/>
      <c r="H94" s="263"/>
      <c r="I94" s="132"/>
      <c r="J94" s="205"/>
    </row>
    <row r="95" spans="1:10" ht="20.100000000000001" customHeight="1" x14ac:dyDescent="0.2">
      <c r="A95" s="91">
        <f t="shared" si="7"/>
        <v>0</v>
      </c>
      <c r="B95" s="140"/>
      <c r="C95" s="89">
        <f t="shared" si="5"/>
        <v>0</v>
      </c>
      <c r="D95" s="138">
        <f t="shared" si="6"/>
        <v>0</v>
      </c>
      <c r="E95" s="116"/>
      <c r="F95" s="206"/>
      <c r="G95" s="205"/>
      <c r="H95" s="263"/>
      <c r="I95" s="132"/>
      <c r="J95" s="205"/>
    </row>
    <row r="96" spans="1:10" ht="20.100000000000001" customHeight="1" x14ac:dyDescent="0.2">
      <c r="A96" s="91">
        <f t="shared" si="7"/>
        <v>0</v>
      </c>
      <c r="B96" s="140"/>
      <c r="C96" s="89">
        <f t="shared" si="5"/>
        <v>0</v>
      </c>
      <c r="D96" s="138">
        <f t="shared" si="6"/>
        <v>0</v>
      </c>
      <c r="E96" s="116"/>
      <c r="F96" s="206"/>
      <c r="G96" s="205"/>
      <c r="H96" s="263"/>
      <c r="I96" s="132"/>
      <c r="J96" s="205"/>
    </row>
    <row r="97" spans="1:10" ht="20.100000000000001" customHeight="1" x14ac:dyDescent="0.2">
      <c r="A97" s="91">
        <f t="shared" si="7"/>
        <v>0</v>
      </c>
      <c r="B97" s="140"/>
      <c r="C97" s="89">
        <f t="shared" si="5"/>
        <v>0</v>
      </c>
      <c r="D97" s="138">
        <f t="shared" si="6"/>
        <v>0</v>
      </c>
      <c r="E97" s="116"/>
      <c r="F97" s="206"/>
      <c r="G97" s="205"/>
      <c r="H97" s="263"/>
      <c r="I97" s="132"/>
      <c r="J97" s="205"/>
    </row>
    <row r="98" spans="1:10" ht="20.100000000000001" customHeight="1" x14ac:dyDescent="0.2">
      <c r="A98" s="91">
        <f t="shared" si="7"/>
        <v>0</v>
      </c>
      <c r="B98" s="140"/>
      <c r="C98" s="89">
        <f t="shared" si="5"/>
        <v>0</v>
      </c>
      <c r="D98" s="138">
        <f t="shared" si="6"/>
        <v>0</v>
      </c>
      <c r="E98" s="116"/>
      <c r="F98" s="206"/>
      <c r="G98" s="205"/>
      <c r="H98" s="263"/>
      <c r="I98" s="132"/>
      <c r="J98" s="205"/>
    </row>
    <row r="99" spans="1:10" ht="20.100000000000001" customHeight="1" x14ac:dyDescent="0.2">
      <c r="A99" s="91">
        <f t="shared" si="7"/>
        <v>0</v>
      </c>
      <c r="B99" s="140"/>
      <c r="C99" s="89">
        <f t="shared" si="5"/>
        <v>0</v>
      </c>
      <c r="D99" s="138">
        <f t="shared" si="6"/>
        <v>0</v>
      </c>
      <c r="E99" s="116"/>
      <c r="F99" s="206"/>
      <c r="G99" s="205"/>
      <c r="H99" s="263"/>
      <c r="I99" s="132"/>
      <c r="J99" s="205"/>
    </row>
    <row r="100" spans="1:10" ht="20.100000000000001" customHeight="1" x14ac:dyDescent="0.2">
      <c r="A100" s="91">
        <f t="shared" si="7"/>
        <v>0</v>
      </c>
      <c r="B100" s="140"/>
      <c r="C100" s="89">
        <f t="shared" si="5"/>
        <v>0</v>
      </c>
      <c r="D100" s="138">
        <f t="shared" si="6"/>
        <v>0</v>
      </c>
      <c r="E100" s="116"/>
      <c r="F100" s="206"/>
      <c r="G100" s="205"/>
      <c r="H100" s="263"/>
      <c r="I100" s="132"/>
      <c r="J100" s="205"/>
    </row>
    <row r="101" spans="1:10" ht="20.100000000000001" customHeight="1" x14ac:dyDescent="0.2">
      <c r="A101" s="91">
        <f t="shared" si="7"/>
        <v>0</v>
      </c>
      <c r="B101" s="140"/>
      <c r="C101" s="89">
        <f t="shared" si="5"/>
        <v>0</v>
      </c>
      <c r="D101" s="138">
        <f t="shared" si="6"/>
        <v>0</v>
      </c>
      <c r="E101" s="116"/>
      <c r="F101" s="206"/>
      <c r="G101" s="205"/>
      <c r="H101" s="263"/>
      <c r="I101" s="132"/>
      <c r="J101" s="205"/>
    </row>
    <row r="102" spans="1:10" ht="20.100000000000001" customHeight="1" x14ac:dyDescent="0.2">
      <c r="A102" s="91">
        <f t="shared" si="7"/>
        <v>0</v>
      </c>
      <c r="B102" s="140"/>
      <c r="C102" s="89">
        <f t="shared" si="5"/>
        <v>0</v>
      </c>
      <c r="D102" s="138">
        <f t="shared" si="6"/>
        <v>0</v>
      </c>
      <c r="E102" s="116"/>
      <c r="F102" s="206"/>
      <c r="G102" s="205"/>
      <c r="H102" s="263"/>
      <c r="I102" s="132"/>
      <c r="J102" s="205"/>
    </row>
    <row r="103" spans="1:10" ht="20.100000000000001" customHeight="1" x14ac:dyDescent="0.2">
      <c r="A103" s="91">
        <f t="shared" si="7"/>
        <v>0</v>
      </c>
      <c r="B103" s="140"/>
      <c r="C103" s="89">
        <f t="shared" si="5"/>
        <v>0</v>
      </c>
      <c r="D103" s="138">
        <f t="shared" si="6"/>
        <v>0</v>
      </c>
      <c r="E103" s="116"/>
      <c r="F103" s="206"/>
      <c r="G103" s="205"/>
      <c r="H103" s="263"/>
      <c r="I103" s="132"/>
      <c r="J103" s="205"/>
    </row>
    <row r="104" spans="1:10" ht="20.100000000000001" customHeight="1" x14ac:dyDescent="0.2">
      <c r="A104" s="91">
        <f t="shared" si="7"/>
        <v>0</v>
      </c>
      <c r="B104" s="140"/>
      <c r="C104" s="89">
        <f t="shared" si="5"/>
        <v>0</v>
      </c>
      <c r="D104" s="138">
        <f t="shared" si="6"/>
        <v>0</v>
      </c>
      <c r="E104" s="116"/>
      <c r="F104" s="206"/>
      <c r="G104" s="205"/>
      <c r="H104" s="263"/>
      <c r="I104" s="132"/>
      <c r="J104" s="205"/>
    </row>
    <row r="105" spans="1:10" ht="20.100000000000001" customHeight="1" x14ac:dyDescent="0.2">
      <c r="A105" s="91">
        <f t="shared" si="7"/>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si="5"/>
        <v>0</v>
      </c>
      <c r="D121" s="138">
        <f t="shared" si="6"/>
        <v>0</v>
      </c>
      <c r="E121" s="116"/>
      <c r="F121" s="206"/>
      <c r="G121" s="205"/>
      <c r="H121" s="263"/>
      <c r="I121" s="132"/>
      <c r="J121" s="205"/>
    </row>
    <row r="122" spans="1:10" ht="20.100000000000001" customHeight="1" x14ac:dyDescent="0.2">
      <c r="A122" s="91">
        <f t="shared" si="7"/>
        <v>0</v>
      </c>
      <c r="B122" s="140"/>
      <c r="C122" s="89">
        <f t="shared" ref="C122:C153" si="8">IFERROR(VLOOKUP(J122,Tabla_Items,2,FALSE),G122)</f>
        <v>0</v>
      </c>
      <c r="D122" s="138">
        <f t="shared" ref="D122:D153" si="9">IFERROR(VLOOKUP(J122,Tabla_Items,3,FALSE),H122)</f>
        <v>0</v>
      </c>
      <c r="E122" s="116"/>
      <c r="F122" s="206"/>
      <c r="G122" s="205"/>
      <c r="H122" s="263"/>
      <c r="I122" s="132"/>
      <c r="J122" s="205"/>
    </row>
    <row r="123" spans="1:10" ht="20.100000000000001" customHeight="1" x14ac:dyDescent="0.2">
      <c r="A123" s="91">
        <f t="shared" si="7"/>
        <v>0</v>
      </c>
      <c r="B123" s="140"/>
      <c r="C123" s="89">
        <f t="shared" si="8"/>
        <v>0</v>
      </c>
      <c r="D123" s="138">
        <f t="shared" si="9"/>
        <v>0</v>
      </c>
      <c r="E123" s="116"/>
      <c r="F123" s="206"/>
      <c r="G123" s="205"/>
      <c r="H123" s="263"/>
      <c r="I123" s="132"/>
      <c r="J123" s="205"/>
    </row>
    <row r="124" spans="1:10" ht="20.100000000000001" customHeight="1" x14ac:dyDescent="0.2">
      <c r="A124" s="91">
        <f t="shared" si="7"/>
        <v>0</v>
      </c>
      <c r="B124" s="140"/>
      <c r="C124" s="89">
        <f t="shared" si="8"/>
        <v>0</v>
      </c>
      <c r="D124" s="138">
        <f t="shared" si="9"/>
        <v>0</v>
      </c>
      <c r="E124" s="116"/>
      <c r="F124" s="206"/>
      <c r="G124" s="205"/>
      <c r="H124" s="263"/>
      <c r="I124" s="132"/>
      <c r="J124" s="205"/>
    </row>
    <row r="125" spans="1:10" ht="20.100000000000001" customHeight="1" x14ac:dyDescent="0.2">
      <c r="A125" s="91">
        <f t="shared" si="7"/>
        <v>0</v>
      </c>
      <c r="B125" s="140"/>
      <c r="C125" s="89">
        <f t="shared" si="8"/>
        <v>0</v>
      </c>
      <c r="D125" s="138">
        <f t="shared" si="9"/>
        <v>0</v>
      </c>
      <c r="E125" s="116"/>
      <c r="F125" s="206"/>
      <c r="G125" s="205"/>
      <c r="H125" s="263"/>
      <c r="I125" s="132"/>
      <c r="J125" s="205"/>
    </row>
    <row r="126" spans="1:10" ht="20.100000000000001" customHeight="1" x14ac:dyDescent="0.2">
      <c r="A126" s="91">
        <f t="shared" si="7"/>
        <v>0</v>
      </c>
      <c r="B126" s="140"/>
      <c r="C126" s="89">
        <f t="shared" si="8"/>
        <v>0</v>
      </c>
      <c r="D126" s="138">
        <f t="shared" si="9"/>
        <v>0</v>
      </c>
      <c r="E126" s="116"/>
      <c r="F126" s="206"/>
      <c r="G126" s="205"/>
      <c r="H126" s="263"/>
      <c r="I126" s="132"/>
      <c r="J126" s="205"/>
    </row>
    <row r="127" spans="1:10" ht="20.100000000000001" customHeight="1" x14ac:dyDescent="0.2">
      <c r="A127" s="91">
        <f t="shared" si="7"/>
        <v>0</v>
      </c>
      <c r="B127" s="140"/>
      <c r="C127" s="89">
        <f t="shared" si="8"/>
        <v>0</v>
      </c>
      <c r="D127" s="138">
        <f t="shared" si="9"/>
        <v>0</v>
      </c>
      <c r="E127" s="116"/>
      <c r="F127" s="206"/>
      <c r="G127" s="205"/>
      <c r="H127" s="263"/>
      <c r="I127" s="132"/>
      <c r="J127" s="205"/>
    </row>
    <row r="128" spans="1:10" ht="20.100000000000001" customHeight="1" x14ac:dyDescent="0.2">
      <c r="A128" s="91">
        <f t="shared" si="7"/>
        <v>0</v>
      </c>
      <c r="B128" s="140"/>
      <c r="C128" s="89">
        <f t="shared" si="8"/>
        <v>0</v>
      </c>
      <c r="D128" s="138">
        <f t="shared" si="9"/>
        <v>0</v>
      </c>
      <c r="E128" s="116"/>
      <c r="F128" s="206"/>
      <c r="G128" s="205"/>
      <c r="H128" s="263"/>
      <c r="I128" s="132"/>
      <c r="J128" s="205"/>
    </row>
    <row r="129" spans="1:10" ht="20.100000000000001" customHeight="1" x14ac:dyDescent="0.2">
      <c r="A129" s="91">
        <f t="shared" si="7"/>
        <v>0</v>
      </c>
      <c r="B129" s="140"/>
      <c r="C129" s="89">
        <f t="shared" si="8"/>
        <v>0</v>
      </c>
      <c r="D129" s="138">
        <f t="shared" si="9"/>
        <v>0</v>
      </c>
      <c r="E129" s="116"/>
      <c r="F129" s="206"/>
      <c r="G129" s="205"/>
      <c r="H129" s="263"/>
      <c r="I129" s="132"/>
      <c r="J129" s="205"/>
    </row>
    <row r="130" spans="1:10" ht="20.100000000000001" customHeight="1" x14ac:dyDescent="0.2">
      <c r="A130" s="91">
        <f t="shared" si="7"/>
        <v>0</v>
      </c>
      <c r="B130" s="140"/>
      <c r="C130" s="89">
        <f t="shared" si="8"/>
        <v>0</v>
      </c>
      <c r="D130" s="138">
        <f t="shared" si="9"/>
        <v>0</v>
      </c>
      <c r="E130" s="116"/>
      <c r="F130" s="206"/>
      <c r="G130" s="205"/>
      <c r="H130" s="263"/>
      <c r="I130" s="132"/>
      <c r="J130" s="205"/>
    </row>
    <row r="131" spans="1:10" ht="20.100000000000001" customHeight="1" x14ac:dyDescent="0.2">
      <c r="A131" s="91">
        <f t="shared" si="7"/>
        <v>0</v>
      </c>
      <c r="B131" s="140"/>
      <c r="C131" s="89">
        <f t="shared" si="8"/>
        <v>0</v>
      </c>
      <c r="D131" s="138">
        <f t="shared" si="9"/>
        <v>0</v>
      </c>
      <c r="E131" s="116"/>
      <c r="F131" s="206"/>
      <c r="G131" s="205"/>
      <c r="H131" s="263"/>
      <c r="I131" s="132"/>
      <c r="J131" s="205"/>
    </row>
    <row r="132" spans="1:10" ht="20.100000000000001" customHeight="1" x14ac:dyDescent="0.2">
      <c r="A132" s="91">
        <f t="shared" si="7"/>
        <v>0</v>
      </c>
      <c r="B132" s="140"/>
      <c r="C132" s="89">
        <f t="shared" si="8"/>
        <v>0</v>
      </c>
      <c r="D132" s="138">
        <f t="shared" si="9"/>
        <v>0</v>
      </c>
      <c r="E132" s="116"/>
      <c r="F132" s="206"/>
      <c r="G132" s="205"/>
      <c r="H132" s="263"/>
      <c r="I132" s="132"/>
      <c r="J132" s="205"/>
    </row>
    <row r="133" spans="1:10" ht="20.100000000000001" customHeight="1" x14ac:dyDescent="0.2">
      <c r="A133" s="91">
        <f t="shared" si="7"/>
        <v>0</v>
      </c>
      <c r="B133" s="140"/>
      <c r="C133" s="89">
        <f t="shared" si="8"/>
        <v>0</v>
      </c>
      <c r="D133" s="138">
        <f t="shared" si="9"/>
        <v>0</v>
      </c>
      <c r="E133" s="116"/>
      <c r="F133" s="206"/>
      <c r="G133" s="205"/>
      <c r="H133" s="263"/>
      <c r="I133" s="132"/>
      <c r="J133" s="205"/>
    </row>
    <row r="134" spans="1:10" ht="20.100000000000001" customHeight="1" x14ac:dyDescent="0.2">
      <c r="A134" s="91">
        <f t="shared" si="7"/>
        <v>0</v>
      </c>
      <c r="B134" s="140"/>
      <c r="C134" s="89">
        <f t="shared" si="8"/>
        <v>0</v>
      </c>
      <c r="D134" s="138">
        <f t="shared" si="9"/>
        <v>0</v>
      </c>
      <c r="E134" s="116"/>
      <c r="F134" s="206"/>
      <c r="G134" s="205"/>
      <c r="H134" s="263"/>
      <c r="I134" s="132"/>
      <c r="J134" s="205"/>
    </row>
    <row r="135" spans="1:10" ht="20.100000000000001" customHeight="1" x14ac:dyDescent="0.2">
      <c r="A135" s="91">
        <f t="shared" si="7"/>
        <v>0</v>
      </c>
      <c r="B135" s="140"/>
      <c r="C135" s="89">
        <f t="shared" si="8"/>
        <v>0</v>
      </c>
      <c r="D135" s="138">
        <f t="shared" si="9"/>
        <v>0</v>
      </c>
      <c r="E135" s="116"/>
      <c r="F135" s="206"/>
      <c r="G135" s="205"/>
      <c r="H135" s="263"/>
      <c r="I135" s="132"/>
      <c r="J135" s="205"/>
    </row>
    <row r="136" spans="1:10" ht="20.100000000000001" customHeight="1" x14ac:dyDescent="0.2">
      <c r="A136" s="91">
        <f t="shared" si="7"/>
        <v>0</v>
      </c>
      <c r="B136" s="140"/>
      <c r="C136" s="89">
        <f t="shared" si="8"/>
        <v>0</v>
      </c>
      <c r="D136" s="138">
        <f t="shared" si="9"/>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si="8"/>
        <v>0</v>
      </c>
      <c r="D153" s="138">
        <f t="shared" si="9"/>
        <v>0</v>
      </c>
      <c r="E153" s="116"/>
      <c r="F153" s="206"/>
      <c r="G153" s="205"/>
      <c r="H153" s="263"/>
      <c r="I153" s="132"/>
      <c r="J153" s="205"/>
    </row>
    <row r="154" spans="1:10" ht="20.100000000000001" customHeight="1" x14ac:dyDescent="0.2">
      <c r="A154" s="91">
        <f t="shared" si="7"/>
        <v>0</v>
      </c>
      <c r="B154" s="140"/>
      <c r="C154" s="89">
        <f t="shared" ref="C154:C185" si="10">IFERROR(VLOOKUP(J154,Tabla_Items,2,FALSE),G154)</f>
        <v>0</v>
      </c>
      <c r="D154" s="138">
        <f t="shared" ref="D154:D185" si="11">IFERROR(VLOOKUP(J154,Tabla_Items,3,FALSE),H154)</f>
        <v>0</v>
      </c>
      <c r="E154" s="116"/>
      <c r="F154" s="206"/>
      <c r="G154" s="205"/>
      <c r="H154" s="263"/>
      <c r="I154" s="132"/>
      <c r="J154" s="205"/>
    </row>
    <row r="155" spans="1:10" ht="20.100000000000001" customHeight="1" x14ac:dyDescent="0.2">
      <c r="A155" s="91">
        <f t="shared" ref="A155:A218" si="12">IF(D155=0,0,A154+1)</f>
        <v>0</v>
      </c>
      <c r="B155" s="140"/>
      <c r="C155" s="89">
        <f t="shared" si="10"/>
        <v>0</v>
      </c>
      <c r="D155" s="138">
        <f t="shared" si="11"/>
        <v>0</v>
      </c>
      <c r="E155" s="116"/>
      <c r="F155" s="206"/>
      <c r="G155" s="205"/>
      <c r="H155" s="263"/>
      <c r="I155" s="132"/>
      <c r="J155" s="205"/>
    </row>
    <row r="156" spans="1:10" ht="20.100000000000001" customHeight="1" x14ac:dyDescent="0.2">
      <c r="A156" s="91">
        <f t="shared" si="12"/>
        <v>0</v>
      </c>
      <c r="B156" s="140"/>
      <c r="C156" s="89">
        <f t="shared" si="10"/>
        <v>0</v>
      </c>
      <c r="D156" s="138">
        <f t="shared" si="11"/>
        <v>0</v>
      </c>
      <c r="E156" s="116"/>
      <c r="F156" s="206"/>
      <c r="G156" s="205"/>
      <c r="H156" s="263"/>
      <c r="I156" s="132"/>
      <c r="J156" s="205"/>
    </row>
    <row r="157" spans="1:10" ht="20.100000000000001" customHeight="1" x14ac:dyDescent="0.2">
      <c r="A157" s="91">
        <f t="shared" si="12"/>
        <v>0</v>
      </c>
      <c r="B157" s="140"/>
      <c r="C157" s="89">
        <f t="shared" si="10"/>
        <v>0</v>
      </c>
      <c r="D157" s="138">
        <f t="shared" si="11"/>
        <v>0</v>
      </c>
      <c r="E157" s="116"/>
      <c r="F157" s="206"/>
      <c r="G157" s="205"/>
      <c r="H157" s="263"/>
      <c r="I157" s="132"/>
      <c r="J157" s="205"/>
    </row>
    <row r="158" spans="1:10" ht="20.100000000000001" customHeight="1" x14ac:dyDescent="0.2">
      <c r="A158" s="91">
        <f t="shared" si="12"/>
        <v>0</v>
      </c>
      <c r="B158" s="140"/>
      <c r="C158" s="89">
        <f t="shared" si="10"/>
        <v>0</v>
      </c>
      <c r="D158" s="138">
        <f t="shared" si="11"/>
        <v>0</v>
      </c>
      <c r="E158" s="116"/>
      <c r="F158" s="206"/>
      <c r="G158" s="205"/>
      <c r="H158" s="263"/>
      <c r="I158" s="132"/>
      <c r="J158" s="205"/>
    </row>
    <row r="159" spans="1:10" ht="20.100000000000001" customHeight="1" x14ac:dyDescent="0.2">
      <c r="A159" s="91">
        <f t="shared" si="12"/>
        <v>0</v>
      </c>
      <c r="B159" s="140"/>
      <c r="C159" s="89">
        <f t="shared" si="10"/>
        <v>0</v>
      </c>
      <c r="D159" s="138">
        <f t="shared" si="11"/>
        <v>0</v>
      </c>
      <c r="E159" s="116"/>
      <c r="F159" s="206"/>
      <c r="G159" s="205"/>
      <c r="H159" s="263"/>
      <c r="I159" s="132"/>
      <c r="J159" s="205"/>
    </row>
    <row r="160" spans="1:10" ht="20.100000000000001" customHeight="1" x14ac:dyDescent="0.2">
      <c r="A160" s="91">
        <f t="shared" si="12"/>
        <v>0</v>
      </c>
      <c r="B160" s="140"/>
      <c r="C160" s="89">
        <f t="shared" si="10"/>
        <v>0</v>
      </c>
      <c r="D160" s="138">
        <f t="shared" si="11"/>
        <v>0</v>
      </c>
      <c r="E160" s="116"/>
      <c r="F160" s="206"/>
      <c r="G160" s="205"/>
      <c r="H160" s="263"/>
      <c r="I160" s="132"/>
      <c r="J160" s="205"/>
    </row>
    <row r="161" spans="1:10" ht="20.100000000000001" customHeight="1" x14ac:dyDescent="0.2">
      <c r="A161" s="91">
        <f t="shared" si="12"/>
        <v>0</v>
      </c>
      <c r="B161" s="140"/>
      <c r="C161" s="89">
        <f t="shared" si="10"/>
        <v>0</v>
      </c>
      <c r="D161" s="138">
        <f t="shared" si="11"/>
        <v>0</v>
      </c>
      <c r="E161" s="116"/>
      <c r="F161" s="206"/>
      <c r="G161" s="205"/>
      <c r="H161" s="263"/>
      <c r="I161" s="132"/>
      <c r="J161" s="205"/>
    </row>
    <row r="162" spans="1:10" ht="20.100000000000001" customHeight="1" x14ac:dyDescent="0.2">
      <c r="A162" s="91">
        <f t="shared" si="12"/>
        <v>0</v>
      </c>
      <c r="B162" s="140"/>
      <c r="C162" s="89">
        <f t="shared" si="10"/>
        <v>0</v>
      </c>
      <c r="D162" s="138">
        <f t="shared" si="11"/>
        <v>0</v>
      </c>
      <c r="E162" s="116"/>
      <c r="F162" s="206"/>
      <c r="G162" s="205"/>
      <c r="H162" s="263"/>
      <c r="I162" s="132"/>
      <c r="J162" s="205"/>
    </row>
    <row r="163" spans="1:10" ht="20.100000000000001" customHeight="1" x14ac:dyDescent="0.2">
      <c r="A163" s="91">
        <f t="shared" si="12"/>
        <v>0</v>
      </c>
      <c r="B163" s="140"/>
      <c r="C163" s="89">
        <f t="shared" si="10"/>
        <v>0</v>
      </c>
      <c r="D163" s="138">
        <f t="shared" si="11"/>
        <v>0</v>
      </c>
      <c r="E163" s="116"/>
      <c r="F163" s="206"/>
      <c r="G163" s="205"/>
      <c r="H163" s="263"/>
      <c r="I163" s="132"/>
      <c r="J163" s="205"/>
    </row>
    <row r="164" spans="1:10" ht="20.100000000000001" customHeight="1" x14ac:dyDescent="0.2">
      <c r="A164" s="91">
        <f t="shared" si="12"/>
        <v>0</v>
      </c>
      <c r="B164" s="140"/>
      <c r="C164" s="89">
        <f t="shared" si="10"/>
        <v>0</v>
      </c>
      <c r="D164" s="138">
        <f t="shared" si="11"/>
        <v>0</v>
      </c>
      <c r="E164" s="116"/>
      <c r="F164" s="206"/>
      <c r="G164" s="205"/>
      <c r="H164" s="263"/>
      <c r="I164" s="132"/>
      <c r="J164" s="205"/>
    </row>
    <row r="165" spans="1:10" ht="20.100000000000001" customHeight="1" x14ac:dyDescent="0.2">
      <c r="A165" s="91">
        <f t="shared" si="12"/>
        <v>0</v>
      </c>
      <c r="B165" s="140"/>
      <c r="C165" s="89">
        <f t="shared" si="10"/>
        <v>0</v>
      </c>
      <c r="D165" s="138">
        <f t="shared" si="11"/>
        <v>0</v>
      </c>
      <c r="E165" s="116"/>
      <c r="F165" s="206"/>
      <c r="G165" s="205"/>
      <c r="H165" s="263"/>
      <c r="I165" s="132"/>
      <c r="J165" s="205"/>
    </row>
    <row r="166" spans="1:10" ht="20.100000000000001" customHeight="1" x14ac:dyDescent="0.2">
      <c r="A166" s="91">
        <f t="shared" si="12"/>
        <v>0</v>
      </c>
      <c r="B166" s="140"/>
      <c r="C166" s="89">
        <f t="shared" si="10"/>
        <v>0</v>
      </c>
      <c r="D166" s="138">
        <f t="shared" si="11"/>
        <v>0</v>
      </c>
      <c r="E166" s="116"/>
      <c r="F166" s="206"/>
      <c r="G166" s="205"/>
      <c r="H166" s="263"/>
      <c r="I166" s="132"/>
      <c r="J166" s="205"/>
    </row>
    <row r="167" spans="1:10" ht="20.100000000000001" customHeight="1" x14ac:dyDescent="0.2">
      <c r="A167" s="91">
        <f t="shared" si="12"/>
        <v>0</v>
      </c>
      <c r="B167" s="140"/>
      <c r="C167" s="89">
        <f t="shared" si="10"/>
        <v>0</v>
      </c>
      <c r="D167" s="138">
        <f t="shared" si="11"/>
        <v>0</v>
      </c>
      <c r="E167" s="116"/>
      <c r="F167" s="206"/>
      <c r="G167" s="205"/>
      <c r="H167" s="263"/>
      <c r="I167" s="132"/>
      <c r="J167" s="205"/>
    </row>
    <row r="168" spans="1:10" ht="20.100000000000001" customHeight="1" x14ac:dyDescent="0.2">
      <c r="A168" s="91">
        <f t="shared" si="12"/>
        <v>0</v>
      </c>
      <c r="B168" s="140"/>
      <c r="C168" s="89">
        <f t="shared" si="10"/>
        <v>0</v>
      </c>
      <c r="D168" s="138">
        <f t="shared" si="11"/>
        <v>0</v>
      </c>
      <c r="E168" s="116"/>
      <c r="F168" s="206"/>
      <c r="G168" s="205"/>
      <c r="H168" s="263"/>
      <c r="I168" s="132"/>
      <c r="J168" s="205"/>
    </row>
    <row r="169" spans="1:10" ht="20.100000000000001" customHeight="1" x14ac:dyDescent="0.2">
      <c r="A169" s="91">
        <f t="shared" si="12"/>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si="10"/>
        <v>0</v>
      </c>
      <c r="D185" s="138">
        <f t="shared" si="11"/>
        <v>0</v>
      </c>
      <c r="E185" s="116"/>
      <c r="F185" s="206"/>
      <c r="G185" s="205"/>
      <c r="H185" s="263"/>
      <c r="I185" s="132"/>
      <c r="J185" s="205"/>
    </row>
    <row r="186" spans="1:10" ht="20.100000000000001" customHeight="1" x14ac:dyDescent="0.2">
      <c r="A186" s="91">
        <f t="shared" si="12"/>
        <v>0</v>
      </c>
      <c r="B186" s="140"/>
      <c r="C186" s="89">
        <f t="shared" ref="C186:C217" si="13">IFERROR(VLOOKUP(J186,Tabla_Items,2,FALSE),G186)</f>
        <v>0</v>
      </c>
      <c r="D186" s="138">
        <f t="shared" ref="D186:D217" si="14">IFERROR(VLOOKUP(J186,Tabla_Items,3,FALSE),H186)</f>
        <v>0</v>
      </c>
      <c r="E186" s="116"/>
      <c r="F186" s="206"/>
      <c r="G186" s="205"/>
      <c r="H186" s="263"/>
      <c r="I186" s="132"/>
      <c r="J186" s="205"/>
    </row>
    <row r="187" spans="1:10" ht="20.100000000000001" customHeight="1" x14ac:dyDescent="0.2">
      <c r="A187" s="91">
        <f t="shared" si="12"/>
        <v>0</v>
      </c>
      <c r="B187" s="140"/>
      <c r="C187" s="89">
        <f t="shared" si="13"/>
        <v>0</v>
      </c>
      <c r="D187" s="138">
        <f t="shared" si="14"/>
        <v>0</v>
      </c>
      <c r="E187" s="116"/>
      <c r="F187" s="206"/>
      <c r="G187" s="205"/>
      <c r="H187" s="263"/>
      <c r="I187" s="132"/>
      <c r="J187" s="205"/>
    </row>
    <row r="188" spans="1:10" ht="20.100000000000001" customHeight="1" x14ac:dyDescent="0.2">
      <c r="A188" s="91">
        <f t="shared" si="12"/>
        <v>0</v>
      </c>
      <c r="B188" s="140"/>
      <c r="C188" s="89">
        <f t="shared" si="13"/>
        <v>0</v>
      </c>
      <c r="D188" s="138">
        <f t="shared" si="14"/>
        <v>0</v>
      </c>
      <c r="E188" s="116"/>
      <c r="F188" s="206"/>
      <c r="G188" s="205"/>
      <c r="H188" s="263"/>
      <c r="I188" s="132"/>
      <c r="J188" s="205"/>
    </row>
    <row r="189" spans="1:10" ht="20.100000000000001" customHeight="1" x14ac:dyDescent="0.2">
      <c r="A189" s="91">
        <f t="shared" si="12"/>
        <v>0</v>
      </c>
      <c r="B189" s="140"/>
      <c r="C189" s="89">
        <f t="shared" si="13"/>
        <v>0</v>
      </c>
      <c r="D189" s="138">
        <f t="shared" si="14"/>
        <v>0</v>
      </c>
      <c r="E189" s="116"/>
      <c r="F189" s="206"/>
      <c r="G189" s="205"/>
      <c r="H189" s="263"/>
      <c r="I189" s="132"/>
      <c r="J189" s="205"/>
    </row>
    <row r="190" spans="1:10" ht="20.100000000000001" customHeight="1" x14ac:dyDescent="0.2">
      <c r="A190" s="91">
        <f t="shared" si="12"/>
        <v>0</v>
      </c>
      <c r="B190" s="140"/>
      <c r="C190" s="89">
        <f t="shared" si="13"/>
        <v>0</v>
      </c>
      <c r="D190" s="138">
        <f t="shared" si="14"/>
        <v>0</v>
      </c>
      <c r="E190" s="116"/>
      <c r="F190" s="206"/>
      <c r="G190" s="205"/>
      <c r="H190" s="263"/>
      <c r="I190" s="132"/>
      <c r="J190" s="205"/>
    </row>
    <row r="191" spans="1:10" ht="20.100000000000001" customHeight="1" x14ac:dyDescent="0.2">
      <c r="A191" s="91">
        <f t="shared" si="12"/>
        <v>0</v>
      </c>
      <c r="B191" s="140"/>
      <c r="C191" s="89">
        <f t="shared" si="13"/>
        <v>0</v>
      </c>
      <c r="D191" s="138">
        <f t="shared" si="14"/>
        <v>0</v>
      </c>
      <c r="E191" s="116"/>
      <c r="F191" s="206"/>
      <c r="G191" s="205"/>
      <c r="H191" s="263"/>
      <c r="I191" s="132"/>
      <c r="J191" s="205"/>
    </row>
    <row r="192" spans="1:10" ht="20.100000000000001" customHeight="1" x14ac:dyDescent="0.2">
      <c r="A192" s="91">
        <f t="shared" si="12"/>
        <v>0</v>
      </c>
      <c r="B192" s="140"/>
      <c r="C192" s="89">
        <f t="shared" si="13"/>
        <v>0</v>
      </c>
      <c r="D192" s="138">
        <f t="shared" si="14"/>
        <v>0</v>
      </c>
      <c r="E192" s="116"/>
      <c r="F192" s="206"/>
      <c r="G192" s="205"/>
      <c r="H192" s="263"/>
      <c r="I192" s="132"/>
      <c r="J192" s="205"/>
    </row>
    <row r="193" spans="1:10" ht="20.100000000000001" customHeight="1" x14ac:dyDescent="0.2">
      <c r="A193" s="91">
        <f t="shared" si="12"/>
        <v>0</v>
      </c>
      <c r="B193" s="140"/>
      <c r="C193" s="89">
        <f t="shared" si="13"/>
        <v>0</v>
      </c>
      <c r="D193" s="138">
        <f t="shared" si="14"/>
        <v>0</v>
      </c>
      <c r="E193" s="116"/>
      <c r="F193" s="206"/>
      <c r="G193" s="205"/>
      <c r="H193" s="263"/>
      <c r="I193" s="132"/>
      <c r="J193" s="205"/>
    </row>
    <row r="194" spans="1:10" ht="20.100000000000001" customHeight="1" x14ac:dyDescent="0.2">
      <c r="A194" s="91">
        <f t="shared" si="12"/>
        <v>0</v>
      </c>
      <c r="B194" s="140"/>
      <c r="C194" s="89">
        <f t="shared" si="13"/>
        <v>0</v>
      </c>
      <c r="D194" s="138">
        <f t="shared" si="14"/>
        <v>0</v>
      </c>
      <c r="E194" s="116"/>
      <c r="F194" s="206"/>
      <c r="G194" s="205"/>
      <c r="H194" s="263"/>
      <c r="I194" s="132"/>
      <c r="J194" s="205"/>
    </row>
    <row r="195" spans="1:10" ht="20.100000000000001" customHeight="1" x14ac:dyDescent="0.2">
      <c r="A195" s="91">
        <f t="shared" si="12"/>
        <v>0</v>
      </c>
      <c r="B195" s="140"/>
      <c r="C195" s="89">
        <f t="shared" si="13"/>
        <v>0</v>
      </c>
      <c r="D195" s="138">
        <f t="shared" si="14"/>
        <v>0</v>
      </c>
      <c r="E195" s="116"/>
      <c r="F195" s="206"/>
      <c r="G195" s="205"/>
      <c r="H195" s="263"/>
      <c r="I195" s="132"/>
      <c r="J195" s="205"/>
    </row>
    <row r="196" spans="1:10" ht="20.100000000000001" customHeight="1" x14ac:dyDescent="0.2">
      <c r="A196" s="91">
        <f t="shared" si="12"/>
        <v>0</v>
      </c>
      <c r="B196" s="140"/>
      <c r="C196" s="89">
        <f t="shared" si="13"/>
        <v>0</v>
      </c>
      <c r="D196" s="138">
        <f t="shared" si="14"/>
        <v>0</v>
      </c>
      <c r="E196" s="116"/>
      <c r="F196" s="206"/>
      <c r="G196" s="205"/>
      <c r="H196" s="263"/>
      <c r="I196" s="132"/>
      <c r="J196" s="205"/>
    </row>
    <row r="197" spans="1:10" ht="20.100000000000001" customHeight="1" x14ac:dyDescent="0.2">
      <c r="A197" s="91">
        <f t="shared" si="12"/>
        <v>0</v>
      </c>
      <c r="B197" s="140"/>
      <c r="C197" s="89">
        <f t="shared" si="13"/>
        <v>0</v>
      </c>
      <c r="D197" s="138">
        <f t="shared" si="14"/>
        <v>0</v>
      </c>
      <c r="E197" s="116"/>
      <c r="F197" s="206"/>
      <c r="G197" s="205"/>
      <c r="H197" s="263"/>
      <c r="I197" s="132"/>
      <c r="J197" s="205"/>
    </row>
    <row r="198" spans="1:10" ht="20.100000000000001" customHeight="1" x14ac:dyDescent="0.2">
      <c r="A198" s="91">
        <f t="shared" si="12"/>
        <v>0</v>
      </c>
      <c r="B198" s="140"/>
      <c r="C198" s="89">
        <f t="shared" si="13"/>
        <v>0</v>
      </c>
      <c r="D198" s="138">
        <f t="shared" si="14"/>
        <v>0</v>
      </c>
      <c r="E198" s="116"/>
      <c r="F198" s="206"/>
      <c r="G198" s="205"/>
      <c r="H198" s="263"/>
      <c r="I198" s="132"/>
      <c r="J198" s="205"/>
    </row>
    <row r="199" spans="1:10" ht="20.100000000000001" customHeight="1" x14ac:dyDescent="0.2">
      <c r="A199" s="91">
        <f t="shared" si="12"/>
        <v>0</v>
      </c>
      <c r="B199" s="140"/>
      <c r="C199" s="89">
        <f t="shared" si="13"/>
        <v>0</v>
      </c>
      <c r="D199" s="138">
        <f t="shared" si="14"/>
        <v>0</v>
      </c>
      <c r="E199" s="116"/>
      <c r="F199" s="206"/>
      <c r="G199" s="205"/>
      <c r="H199" s="263"/>
      <c r="I199" s="132"/>
      <c r="J199" s="205"/>
    </row>
    <row r="200" spans="1:10" ht="20.100000000000001" customHeight="1" x14ac:dyDescent="0.2">
      <c r="A200" s="91">
        <f t="shared" si="12"/>
        <v>0</v>
      </c>
      <c r="B200" s="140"/>
      <c r="C200" s="89">
        <f t="shared" si="13"/>
        <v>0</v>
      </c>
      <c r="D200" s="138">
        <f t="shared" si="14"/>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si="13"/>
        <v>0</v>
      </c>
      <c r="D217" s="138">
        <f t="shared" si="14"/>
        <v>0</v>
      </c>
      <c r="E217" s="116"/>
      <c r="F217" s="206"/>
      <c r="G217" s="205"/>
      <c r="H217" s="263"/>
      <c r="I217" s="132"/>
      <c r="J217" s="205"/>
    </row>
    <row r="218" spans="1:10" ht="20.100000000000001" customHeight="1" x14ac:dyDescent="0.2">
      <c r="A218" s="91">
        <f t="shared" si="12"/>
        <v>0</v>
      </c>
      <c r="B218" s="140"/>
      <c r="C218" s="89">
        <f t="shared" ref="C218:C225" si="15">IFERROR(VLOOKUP(J218,Tabla_Items,2,FALSE),G218)</f>
        <v>0</v>
      </c>
      <c r="D218" s="138">
        <f t="shared" ref="D218:D225" si="16">IFERROR(VLOOKUP(J218,Tabla_Items,3,FALSE),H218)</f>
        <v>0</v>
      </c>
      <c r="E218" s="116"/>
      <c r="F218" s="206"/>
      <c r="G218" s="205"/>
      <c r="H218" s="263"/>
      <c r="I218" s="132"/>
      <c r="J218" s="205"/>
    </row>
    <row r="219" spans="1:10" ht="20.100000000000001" customHeight="1" x14ac:dyDescent="0.2">
      <c r="A219" s="91">
        <f t="shared" ref="A219:A225" si="17">IF(D219=0,0,A218+1)</f>
        <v>0</v>
      </c>
      <c r="B219" s="140"/>
      <c r="C219" s="89">
        <f t="shared" si="15"/>
        <v>0</v>
      </c>
      <c r="D219" s="138">
        <f t="shared" si="16"/>
        <v>0</v>
      </c>
      <c r="E219" s="116"/>
      <c r="F219" s="206"/>
      <c r="G219" s="205"/>
      <c r="H219" s="263"/>
      <c r="I219" s="132"/>
      <c r="J219" s="205"/>
    </row>
    <row r="220" spans="1:10" ht="20.100000000000001" customHeight="1" x14ac:dyDescent="0.2">
      <c r="A220" s="91">
        <f t="shared" si="17"/>
        <v>0</v>
      </c>
      <c r="B220" s="140"/>
      <c r="C220" s="89">
        <f t="shared" si="15"/>
        <v>0</v>
      </c>
      <c r="D220" s="138">
        <f t="shared" si="16"/>
        <v>0</v>
      </c>
      <c r="E220" s="116"/>
      <c r="F220" s="206"/>
      <c r="G220" s="205"/>
      <c r="H220" s="263"/>
      <c r="I220" s="132"/>
      <c r="J220" s="205"/>
    </row>
    <row r="221" spans="1:10" ht="20.100000000000001" customHeight="1" x14ac:dyDescent="0.2">
      <c r="A221" s="91">
        <f t="shared" si="17"/>
        <v>0</v>
      </c>
      <c r="B221" s="140"/>
      <c r="C221" s="89">
        <f t="shared" si="15"/>
        <v>0</v>
      </c>
      <c r="D221" s="138">
        <f t="shared" si="16"/>
        <v>0</v>
      </c>
      <c r="E221" s="116"/>
      <c r="F221" s="206"/>
      <c r="G221" s="205"/>
      <c r="H221" s="263"/>
      <c r="I221" s="132"/>
      <c r="J221" s="205"/>
    </row>
    <row r="222" spans="1:10" ht="20.100000000000001" customHeight="1" x14ac:dyDescent="0.2">
      <c r="A222" s="91">
        <f t="shared" si="17"/>
        <v>0</v>
      </c>
      <c r="B222" s="140"/>
      <c r="C222" s="89">
        <f t="shared" si="15"/>
        <v>0</v>
      </c>
      <c r="D222" s="138">
        <f t="shared" si="16"/>
        <v>0</v>
      </c>
      <c r="E222" s="116"/>
      <c r="F222" s="206"/>
      <c r="G222" s="205"/>
      <c r="H222" s="263"/>
      <c r="I222" s="132"/>
      <c r="J222" s="205"/>
    </row>
    <row r="223" spans="1:10" ht="20.100000000000001" customHeight="1" x14ac:dyDescent="0.2">
      <c r="A223" s="91">
        <f t="shared" si="17"/>
        <v>0</v>
      </c>
      <c r="B223" s="140"/>
      <c r="C223" s="89">
        <f t="shared" si="15"/>
        <v>0</v>
      </c>
      <c r="D223" s="138">
        <f t="shared" si="16"/>
        <v>0</v>
      </c>
      <c r="E223" s="116"/>
      <c r="F223" s="206"/>
      <c r="G223" s="205"/>
      <c r="H223" s="263"/>
      <c r="I223" s="132"/>
      <c r="J223" s="205"/>
    </row>
    <row r="224" spans="1:10" ht="20.100000000000001" customHeight="1" x14ac:dyDescent="0.2">
      <c r="A224" s="91">
        <f t="shared" si="17"/>
        <v>0</v>
      </c>
      <c r="B224" s="140"/>
      <c r="C224" s="89">
        <f t="shared" si="15"/>
        <v>0</v>
      </c>
      <c r="D224" s="138">
        <f t="shared" si="16"/>
        <v>0</v>
      </c>
      <c r="E224" s="116"/>
      <c r="F224" s="206"/>
      <c r="G224" s="205"/>
      <c r="H224" s="263"/>
      <c r="I224" s="132"/>
      <c r="J224" s="205"/>
    </row>
    <row r="225" spans="1:10" ht="20.100000000000001" customHeight="1" x14ac:dyDescent="0.2">
      <c r="A225" s="91">
        <f t="shared" si="17"/>
        <v>0</v>
      </c>
      <c r="B225" s="140"/>
      <c r="C225" s="89">
        <f t="shared" si="15"/>
        <v>0</v>
      </c>
      <c r="D225" s="138">
        <f t="shared" si="16"/>
        <v>0</v>
      </c>
      <c r="E225" s="116"/>
      <c r="F225" s="206"/>
      <c r="G225" s="205"/>
      <c r="H225" s="263"/>
      <c r="I225" s="132"/>
      <c r="J225" s="205"/>
    </row>
    <row r="226" spans="1:10" ht="20.100000000000001" customHeight="1" x14ac:dyDescent="0.2">
      <c r="H226" s="132"/>
      <c r="I226" s="132"/>
    </row>
    <row r="227" spans="1:10" ht="20.100000000000001" customHeight="1" x14ac:dyDescent="0.2">
      <c r="H227" s="132"/>
      <c r="I227" s="132"/>
    </row>
    <row r="228" spans="1:10" ht="20.100000000000001" customHeight="1" x14ac:dyDescent="0.2">
      <c r="H228" s="132"/>
      <c r="I228" s="132"/>
    </row>
    <row r="229" spans="1:10" ht="20.100000000000001" customHeight="1" x14ac:dyDescent="0.2">
      <c r="H229" s="132"/>
      <c r="I229" s="132"/>
    </row>
    <row r="230" spans="1:10" ht="20.100000000000001" customHeight="1" x14ac:dyDescent="0.2">
      <c r="H230" s="132"/>
      <c r="I230" s="132"/>
    </row>
    <row r="231" spans="1:10" ht="20.100000000000001" customHeight="1" x14ac:dyDescent="0.2">
      <c r="H231" s="132"/>
      <c r="I231" s="132"/>
    </row>
    <row r="232" spans="1:10" ht="20.100000000000001" customHeight="1" x14ac:dyDescent="0.2">
      <c r="H232" s="132"/>
      <c r="I232" s="132"/>
    </row>
    <row r="233" spans="1:10" ht="20.100000000000001" customHeight="1" x14ac:dyDescent="0.2">
      <c r="H233" s="132"/>
      <c r="I233" s="132"/>
    </row>
    <row r="234" spans="1:10" ht="20.100000000000001" customHeight="1" x14ac:dyDescent="0.2">
      <c r="H234" s="132"/>
      <c r="I234" s="132"/>
    </row>
    <row r="235" spans="1:10" ht="20.100000000000001" customHeight="1" x14ac:dyDescent="0.2">
      <c r="H235" s="132"/>
      <c r="I235" s="132"/>
    </row>
    <row r="236" spans="1:10" ht="20.100000000000001" customHeight="1" x14ac:dyDescent="0.2">
      <c r="H236" s="132"/>
      <c r="I236" s="132"/>
    </row>
    <row r="237" spans="1:10" ht="20.100000000000001" customHeight="1" x14ac:dyDescent="0.2">
      <c r="H237" s="132"/>
      <c r="I237" s="132"/>
    </row>
    <row r="238" spans="1:10" ht="20.100000000000001" customHeight="1" x14ac:dyDescent="0.2">
      <c r="H238" s="132"/>
      <c r="I238" s="132"/>
    </row>
    <row r="239" spans="1:10" ht="20.100000000000001" customHeight="1" x14ac:dyDescent="0.2">
      <c r="H239" s="132"/>
      <c r="I239" s="132"/>
    </row>
    <row r="240" spans="1:10"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H319" s="132"/>
      <c r="I319" s="132"/>
    </row>
    <row r="320" spans="3:9" ht="20.100000000000001" customHeight="1" x14ac:dyDescent="0.2">
      <c r="C320" s="91">
        <v>4</v>
      </c>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H369" s="132"/>
      <c r="I369" s="132"/>
    </row>
    <row r="370" spans="3:9" ht="20.100000000000001" customHeight="1" x14ac:dyDescent="0.2">
      <c r="C370" s="91">
        <v>4</v>
      </c>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H419" s="132"/>
      <c r="I419" s="132"/>
    </row>
    <row r="420" spans="3:9" ht="20.100000000000001" customHeight="1" x14ac:dyDescent="0.2">
      <c r="C420" s="91">
        <v>4</v>
      </c>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H469" s="132"/>
      <c r="I469" s="132"/>
    </row>
    <row r="470" spans="3:9" ht="20.100000000000001" customHeight="1" x14ac:dyDescent="0.2">
      <c r="C470" s="91">
        <v>4</v>
      </c>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H519" s="132"/>
      <c r="I519" s="132"/>
    </row>
    <row r="520" spans="3:9" ht="20.100000000000001" customHeight="1" x14ac:dyDescent="0.2">
      <c r="C520" s="91">
        <v>5</v>
      </c>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H569" s="132"/>
      <c r="I569" s="132"/>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0</v>
      </c>
    </row>
    <row r="1220" spans="3:3" ht="20.100000000000001" customHeight="1" x14ac:dyDescent="0.2">
      <c r="C1220" s="91">
        <v>5</v>
      </c>
    </row>
    <row r="1221" spans="3:3" ht="20.100000000000001" customHeight="1" x14ac:dyDescent="0.2">
      <c r="C1221" s="91">
        <f>Datos!B53</f>
        <v>0</v>
      </c>
    </row>
    <row r="1271" spans="3:3" ht="20.100000000000001" customHeight="1" x14ac:dyDescent="0.2">
      <c r="C1271" s="91">
        <f>Datos!B54</f>
        <v>0</v>
      </c>
    </row>
    <row r="1320" spans="3:3" ht="20.100000000000001" customHeight="1" x14ac:dyDescent="0.2">
      <c r="C1320" s="91">
        <v>7</v>
      </c>
    </row>
    <row r="1321" spans="3:3" ht="20.100000000000001" customHeight="1" x14ac:dyDescent="0.2">
      <c r="C1321" s="91">
        <f>Datos!B56</f>
        <v>0</v>
      </c>
    </row>
    <row r="1371" spans="3:3" ht="20.100000000000001" customHeight="1" x14ac:dyDescent="0.2">
      <c r="C1371" s="91">
        <f>Datos!B57</f>
        <v>0</v>
      </c>
    </row>
    <row r="1420" spans="3:3" ht="20.100000000000001" customHeight="1" x14ac:dyDescent="0.2">
      <c r="C1420" s="91">
        <v>8</v>
      </c>
    </row>
    <row r="1421" spans="3:3" ht="20.100000000000001" customHeight="1" x14ac:dyDescent="0.2">
      <c r="C1421" s="91">
        <f>Datos!B59</f>
        <v>0</v>
      </c>
    </row>
    <row r="1470" spans="3:3" ht="20.100000000000001" customHeight="1" x14ac:dyDescent="0.2">
      <c r="C1470" s="91">
        <v>8</v>
      </c>
    </row>
    <row r="1471" spans="3:3" ht="20.100000000000001" customHeight="1" x14ac:dyDescent="0.2">
      <c r="C1471" s="91">
        <f>Datos!B60</f>
        <v>0</v>
      </c>
    </row>
    <row r="1520" spans="3:3" ht="20.100000000000001" customHeight="1" x14ac:dyDescent="0.2">
      <c r="C1520" s="91">
        <v>8</v>
      </c>
    </row>
    <row r="1521" spans="3:3" ht="20.100000000000001" customHeight="1" x14ac:dyDescent="0.2">
      <c r="C1521" s="91">
        <f>Datos!B61</f>
        <v>0</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0</v>
      </c>
    </row>
    <row r="1671" spans="3:3" ht="20.100000000000001" customHeight="1" x14ac:dyDescent="0.2">
      <c r="C1671" s="91">
        <f>Datos!B64</f>
        <v>0</v>
      </c>
    </row>
    <row r="1721" spans="3:3" ht="20.100000000000001" customHeight="1" x14ac:dyDescent="0.2">
      <c r="C1721" s="91">
        <f>Datos!B65</f>
        <v>0</v>
      </c>
    </row>
    <row r="1771" spans="3:3" ht="20.100000000000001" customHeight="1" x14ac:dyDescent="0.2">
      <c r="C1771" s="91">
        <f>Datos!B66</f>
        <v>0</v>
      </c>
    </row>
    <row r="1820" spans="3:3" ht="20.100000000000001" customHeight="1" x14ac:dyDescent="0.2">
      <c r="C1820" s="91">
        <v>12</v>
      </c>
    </row>
    <row r="1821" spans="3:3" ht="20.100000000000001" customHeight="1" x14ac:dyDescent="0.2">
      <c r="C1821" s="91">
        <f>Datos!B68</f>
        <v>0</v>
      </c>
    </row>
    <row r="1870" spans="3:3" ht="20.100000000000001" customHeight="1" x14ac:dyDescent="0.2">
      <c r="C1870" s="91">
        <v>12</v>
      </c>
    </row>
    <row r="1871" spans="3:3" ht="20.100000000000001" customHeight="1" x14ac:dyDescent="0.2">
      <c r="C1871" s="91">
        <f>Datos!B69</f>
        <v>0</v>
      </c>
    </row>
    <row r="1920" spans="3:3" ht="20.100000000000001" customHeight="1" x14ac:dyDescent="0.2">
      <c r="C1920" s="91">
        <v>12</v>
      </c>
    </row>
    <row r="1921" spans="3:3" ht="20.100000000000001" customHeight="1" x14ac:dyDescent="0.2">
      <c r="C1921" s="91">
        <f>Datos!B70</f>
        <v>0</v>
      </c>
    </row>
    <row r="1970" spans="3:3" ht="20.100000000000001" customHeight="1" x14ac:dyDescent="0.2">
      <c r="C1970" s="91">
        <v>12</v>
      </c>
    </row>
    <row r="1971" spans="3:3" ht="20.100000000000001" customHeight="1" x14ac:dyDescent="0.2">
      <c r="C1971" s="91">
        <f>Datos!B71</f>
        <v>0</v>
      </c>
    </row>
    <row r="2020" spans="3:3" ht="20.100000000000001" customHeight="1" x14ac:dyDescent="0.2">
      <c r="C2020" s="91">
        <v>12</v>
      </c>
    </row>
    <row r="2021" spans="3:3" ht="20.100000000000001" customHeight="1" x14ac:dyDescent="0.2">
      <c r="C2021" s="91">
        <f>Datos!B72</f>
        <v>0</v>
      </c>
    </row>
    <row r="2070" spans="3:3" ht="20.100000000000001" customHeight="1" x14ac:dyDescent="0.2">
      <c r="C2070" s="91">
        <v>13</v>
      </c>
    </row>
    <row r="2071" spans="3:3" ht="20.100000000000001" customHeight="1" x14ac:dyDescent="0.2">
      <c r="C2071" s="91">
        <f>Datos!B74</f>
        <v>0</v>
      </c>
    </row>
    <row r="2120" spans="3:3" ht="20.100000000000001" customHeight="1" x14ac:dyDescent="0.2">
      <c r="C2120" s="91">
        <v>13</v>
      </c>
    </row>
    <row r="2121" spans="3:3" ht="20.100000000000001" customHeight="1" x14ac:dyDescent="0.2">
      <c r="C2121"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CALLE TUCUMÁN DESDE BENAVIDEZ HASTA ORO – DPTO. CHIMBAS”.</v>
      </c>
      <c r="C4" s="288"/>
      <c r="D4" s="288"/>
      <c r="E4" s="288"/>
      <c r="F4" s="289" t="s">
        <v>38</v>
      </c>
      <c r="G4" s="291">
        <f>Fecha_Base</f>
        <v>0</v>
      </c>
    </row>
    <row r="5" spans="1:7" ht="24" customHeight="1" x14ac:dyDescent="0.2">
      <c r="A5" s="292" t="s">
        <v>601</v>
      </c>
      <c r="B5" s="293" t="str">
        <f>Ubicación</f>
        <v>Departamento de Chimbas</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57" t="s">
        <v>507</v>
      </c>
      <c r="B9" s="358"/>
      <c r="C9" s="359" t="s">
        <v>0</v>
      </c>
      <c r="D9" s="359" t="s">
        <v>27</v>
      </c>
      <c r="E9" s="361" t="s">
        <v>28</v>
      </c>
      <c r="F9" s="355" t="s">
        <v>29</v>
      </c>
      <c r="G9" s="355" t="s">
        <v>30</v>
      </c>
    </row>
    <row r="10" spans="1:7" s="217" customFormat="1" ht="24" customHeight="1" x14ac:dyDescent="0.2">
      <c r="A10" s="302" t="s">
        <v>508</v>
      </c>
      <c r="B10" s="302" t="s">
        <v>509</v>
      </c>
      <c r="C10" s="360"/>
      <c r="D10" s="360"/>
      <c r="E10" s="362"/>
      <c r="F10" s="356"/>
      <c r="G10" s="356"/>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CALLE TUCUMÁN DESDE BENAVIDEZ HASTA ORO – DPTO. CHIMBAS”.</v>
      </c>
      <c r="C54" s="288"/>
      <c r="D54" s="288"/>
      <c r="E54" s="288"/>
      <c r="F54" s="289" t="s">
        <v>38</v>
      </c>
      <c r="G54" s="291">
        <f>Fecha_Base</f>
        <v>0</v>
      </c>
    </row>
    <row r="55" spans="1:7" ht="24" customHeight="1" x14ac:dyDescent="0.2">
      <c r="A55" s="292" t="s">
        <v>601</v>
      </c>
      <c r="B55" s="293" t="str">
        <f>Ubicación</f>
        <v>Departamento de Chimbas</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7" t="s">
        <v>507</v>
      </c>
      <c r="B59" s="358"/>
      <c r="C59" s="359" t="s">
        <v>0</v>
      </c>
      <c r="D59" s="359" t="s">
        <v>27</v>
      </c>
      <c r="E59" s="361" t="s">
        <v>28</v>
      </c>
      <c r="F59" s="355" t="s">
        <v>29</v>
      </c>
      <c r="G59" s="355" t="s">
        <v>30</v>
      </c>
    </row>
    <row r="60" spans="1:7" s="217" customFormat="1" ht="24" customHeight="1" x14ac:dyDescent="0.2">
      <c r="A60" s="302" t="s">
        <v>508</v>
      </c>
      <c r="B60" s="302" t="s">
        <v>509</v>
      </c>
      <c r="C60" s="360"/>
      <c r="D60" s="360"/>
      <c r="E60" s="362"/>
      <c r="F60" s="356"/>
      <c r="G60" s="356"/>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CALLE TUCUMÁN DESDE BENAVIDEZ HASTA ORO – DPTO. CHIMBAS”.</v>
      </c>
      <c r="C104" s="288"/>
      <c r="D104" s="288"/>
      <c r="E104" s="288"/>
      <c r="F104" s="289" t="s">
        <v>38</v>
      </c>
      <c r="G104" s="291">
        <f>Fecha_Base</f>
        <v>0</v>
      </c>
    </row>
    <row r="105" spans="1:7" ht="24" customHeight="1" x14ac:dyDescent="0.2">
      <c r="A105" s="292" t="s">
        <v>601</v>
      </c>
      <c r="B105" s="293" t="str">
        <f>Ubicación</f>
        <v>Departamento de Chimbas</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7" t="s">
        <v>507</v>
      </c>
      <c r="B109" s="358"/>
      <c r="C109" s="359" t="s">
        <v>0</v>
      </c>
      <c r="D109" s="359" t="s">
        <v>27</v>
      </c>
      <c r="E109" s="361" t="s">
        <v>28</v>
      </c>
      <c r="F109" s="355" t="s">
        <v>29</v>
      </c>
      <c r="G109" s="355" t="s">
        <v>30</v>
      </c>
    </row>
    <row r="110" spans="1:7" s="217" customFormat="1" ht="24" customHeight="1" x14ac:dyDescent="0.2">
      <c r="A110" s="302" t="s">
        <v>508</v>
      </c>
      <c r="B110" s="302" t="s">
        <v>509</v>
      </c>
      <c r="C110" s="360"/>
      <c r="D110" s="360"/>
      <c r="E110" s="362"/>
      <c r="F110" s="356"/>
      <c r="G110" s="356"/>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CALLE TUCUMÁN DESDE BENAVIDEZ HASTA ORO – DPTO. CHIMBAS”.</v>
      </c>
      <c r="C152" s="288"/>
      <c r="D152" s="288"/>
      <c r="E152" s="288"/>
      <c r="F152" s="289" t="s">
        <v>38</v>
      </c>
      <c r="G152" s="291">
        <f>Fecha_Base</f>
        <v>0</v>
      </c>
    </row>
    <row r="153" spans="1:7" ht="24" customHeight="1" x14ac:dyDescent="0.2">
      <c r="A153" s="292" t="s">
        <v>601</v>
      </c>
      <c r="B153" s="293" t="str">
        <f>Ubicación</f>
        <v>Departamento de Chimbas</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7" t="s">
        <v>507</v>
      </c>
      <c r="B157" s="358"/>
      <c r="C157" s="359" t="s">
        <v>0</v>
      </c>
      <c r="D157" s="359" t="s">
        <v>27</v>
      </c>
      <c r="E157" s="361" t="s">
        <v>28</v>
      </c>
      <c r="F157" s="355" t="s">
        <v>29</v>
      </c>
      <c r="G157" s="355" t="s">
        <v>30</v>
      </c>
    </row>
    <row r="158" spans="1:7" s="217" customFormat="1" ht="24" customHeight="1" x14ac:dyDescent="0.2">
      <c r="A158" s="302" t="s">
        <v>508</v>
      </c>
      <c r="B158" s="302" t="s">
        <v>509</v>
      </c>
      <c r="C158" s="360"/>
      <c r="D158" s="360"/>
      <c r="E158" s="362"/>
      <c r="F158" s="356"/>
      <c r="G158" s="356"/>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CALLE TUCUMÁN DESDE BENAVIDEZ HASTA ORO – DPTO. CHIMBAS”.</v>
      </c>
      <c r="C202" s="288"/>
      <c r="D202" s="288"/>
      <c r="E202" s="288"/>
      <c r="F202" s="289" t="s">
        <v>38</v>
      </c>
      <c r="G202" s="291">
        <f>Fecha_Base</f>
        <v>0</v>
      </c>
    </row>
    <row r="203" spans="1:7" ht="24" customHeight="1" x14ac:dyDescent="0.2">
      <c r="A203" s="292" t="s">
        <v>601</v>
      </c>
      <c r="B203" s="293" t="str">
        <f>Ubicación</f>
        <v>Departamento de Chimbas</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Columnas metálicas con brazo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7" t="s">
        <v>507</v>
      </c>
      <c r="B207" s="358"/>
      <c r="C207" s="359" t="s">
        <v>0</v>
      </c>
      <c r="D207" s="359" t="s">
        <v>27</v>
      </c>
      <c r="E207" s="361" t="s">
        <v>28</v>
      </c>
      <c r="F207" s="355" t="s">
        <v>29</v>
      </c>
      <c r="G207" s="355" t="s">
        <v>30</v>
      </c>
    </row>
    <row r="208" spans="1:7" s="217" customFormat="1" ht="24" customHeight="1" x14ac:dyDescent="0.2">
      <c r="A208" s="302" t="s">
        <v>508</v>
      </c>
      <c r="B208" s="302" t="s">
        <v>509</v>
      </c>
      <c r="C208" s="360"/>
      <c r="D208" s="360"/>
      <c r="E208" s="362"/>
      <c r="F208" s="356"/>
      <c r="G208" s="356"/>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Columnas metálicas con brazo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CALLE TUCUMÁN DESDE BENAVIDEZ HASTA ORO – DPTO. CHIMBAS”.</v>
      </c>
      <c r="C252" s="288"/>
      <c r="D252" s="288"/>
      <c r="E252" s="288"/>
      <c r="F252" s="289" t="s">
        <v>38</v>
      </c>
      <c r="G252" s="291">
        <f>Fecha_Base</f>
        <v>0</v>
      </c>
    </row>
    <row r="253" spans="1:7" ht="24" customHeight="1" x14ac:dyDescent="0.2">
      <c r="A253" s="292" t="s">
        <v>601</v>
      </c>
      <c r="B253" s="293" t="str">
        <f>Ubicación</f>
        <v>Departamento de Chimbas</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7" t="s">
        <v>507</v>
      </c>
      <c r="B257" s="358"/>
      <c r="C257" s="359" t="s">
        <v>0</v>
      </c>
      <c r="D257" s="359" t="s">
        <v>27</v>
      </c>
      <c r="E257" s="361" t="s">
        <v>28</v>
      </c>
      <c r="F257" s="355" t="s">
        <v>29</v>
      </c>
      <c r="G257" s="355" t="s">
        <v>30</v>
      </c>
    </row>
    <row r="258" spans="1:7" s="217" customFormat="1" ht="24" customHeight="1" x14ac:dyDescent="0.2">
      <c r="A258" s="302" t="s">
        <v>508</v>
      </c>
      <c r="B258" s="302" t="s">
        <v>509</v>
      </c>
      <c r="C258" s="360"/>
      <c r="D258" s="360"/>
      <c r="E258" s="362"/>
      <c r="F258" s="356"/>
      <c r="G258" s="356"/>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CALLE TUCUMÁN DESDE BENAVIDEZ HASTA ORO – DPTO. CHIMBAS”.</v>
      </c>
      <c r="C302" s="288"/>
      <c r="D302" s="288"/>
      <c r="E302" s="288"/>
      <c r="F302" s="289" t="s">
        <v>38</v>
      </c>
      <c r="G302" s="291">
        <f>Fecha_Base</f>
        <v>0</v>
      </c>
    </row>
    <row r="303" spans="1:7" ht="24" customHeight="1" x14ac:dyDescent="0.2">
      <c r="A303" s="292" t="s">
        <v>601</v>
      </c>
      <c r="B303" s="293" t="str">
        <f>Ubicación</f>
        <v>Departamento de Chimbas</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57" t="s">
        <v>507</v>
      </c>
      <c r="B307" s="358"/>
      <c r="C307" s="359" t="s">
        <v>0</v>
      </c>
      <c r="D307" s="359" t="s">
        <v>27</v>
      </c>
      <c r="E307" s="361" t="s">
        <v>28</v>
      </c>
      <c r="F307" s="355" t="s">
        <v>29</v>
      </c>
      <c r="G307" s="355" t="s">
        <v>30</v>
      </c>
    </row>
    <row r="308" spans="1:7" s="217" customFormat="1" ht="24" customHeight="1" x14ac:dyDescent="0.2">
      <c r="A308" s="302" t="s">
        <v>508</v>
      </c>
      <c r="B308" s="302" t="s">
        <v>509</v>
      </c>
      <c r="C308" s="360"/>
      <c r="D308" s="360"/>
      <c r="E308" s="362"/>
      <c r="F308" s="356"/>
      <c r="G308" s="356"/>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CALLE TUCUMÁN DESDE BENAVIDEZ HASTA ORO – DPTO. CHIMBAS”.</v>
      </c>
      <c r="C352" s="288"/>
      <c r="D352" s="288"/>
      <c r="E352" s="288"/>
      <c r="F352" s="289" t="s">
        <v>38</v>
      </c>
      <c r="G352" s="291">
        <f>Fecha_Base</f>
        <v>0</v>
      </c>
    </row>
    <row r="353" spans="1:7" ht="24" customHeight="1" x14ac:dyDescent="0.2">
      <c r="A353" s="292" t="s">
        <v>601</v>
      </c>
      <c r="B353" s="293" t="str">
        <f>Ubicación</f>
        <v>Departamento de Chimbas</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57" t="s">
        <v>507</v>
      </c>
      <c r="B357" s="358"/>
      <c r="C357" s="359" t="s">
        <v>0</v>
      </c>
      <c r="D357" s="359" t="s">
        <v>27</v>
      </c>
      <c r="E357" s="361" t="s">
        <v>28</v>
      </c>
      <c r="F357" s="355" t="s">
        <v>29</v>
      </c>
      <c r="G357" s="355" t="s">
        <v>30</v>
      </c>
    </row>
    <row r="358" spans="1:7" s="217" customFormat="1" ht="24" customHeight="1" x14ac:dyDescent="0.2">
      <c r="A358" s="302" t="s">
        <v>508</v>
      </c>
      <c r="B358" s="302" t="s">
        <v>509</v>
      </c>
      <c r="C358" s="360"/>
      <c r="D358" s="360"/>
      <c r="E358" s="362"/>
      <c r="F358" s="356"/>
      <c r="G358" s="356"/>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Puesta a tierra completa</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CALLE TUCUMÁN DESDE BENAVIDEZ HASTA ORO – DPTO. CHIMBAS”.</v>
      </c>
      <c r="C402" s="288"/>
      <c r="D402" s="288"/>
      <c r="E402" s="288"/>
      <c r="F402" s="289" t="s">
        <v>38</v>
      </c>
      <c r="G402" s="291">
        <f>Fecha_Base</f>
        <v>0</v>
      </c>
    </row>
    <row r="403" spans="1:7" ht="24" customHeight="1" x14ac:dyDescent="0.2">
      <c r="A403" s="292" t="s">
        <v>601</v>
      </c>
      <c r="B403" s="293" t="str">
        <f>Ubicación</f>
        <v>Departamento de Chimbas</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57" t="s">
        <v>507</v>
      </c>
      <c r="B407" s="358"/>
      <c r="C407" s="359" t="s">
        <v>0</v>
      </c>
      <c r="D407" s="359" t="s">
        <v>27</v>
      </c>
      <c r="E407" s="361" t="s">
        <v>28</v>
      </c>
      <c r="F407" s="355" t="s">
        <v>29</v>
      </c>
      <c r="G407" s="355" t="s">
        <v>30</v>
      </c>
    </row>
    <row r="408" spans="1:7" s="217" customFormat="1" ht="24" customHeight="1" x14ac:dyDescent="0.2">
      <c r="A408" s="302" t="s">
        <v>508</v>
      </c>
      <c r="B408" s="302" t="s">
        <v>509</v>
      </c>
      <c r="C408" s="360"/>
      <c r="D408" s="360"/>
      <c r="E408" s="362"/>
      <c r="F408" s="356"/>
      <c r="G408" s="356"/>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CALLE TUCUMÁN DESDE BENAVIDEZ HASTA ORO – DPTO. CHIMBAS”.</v>
      </c>
      <c r="C451" s="288"/>
      <c r="D451" s="288"/>
      <c r="E451" s="288"/>
      <c r="F451" s="289" t="s">
        <v>38</v>
      </c>
      <c r="G451" s="291">
        <f>Fecha_Base</f>
        <v>0</v>
      </c>
    </row>
    <row r="452" spans="1:7" ht="24" customHeight="1" x14ac:dyDescent="0.2">
      <c r="A452" s="292" t="s">
        <v>601</v>
      </c>
      <c r="B452" s="293" t="str">
        <f>Ubicación</f>
        <v>Departamento de Chimbas</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Cjto</v>
      </c>
    </row>
    <row r="455" spans="1:7" ht="24" customHeight="1" x14ac:dyDescent="0.2">
      <c r="A455" s="292"/>
      <c r="B455" s="293"/>
      <c r="C455" s="299"/>
      <c r="D455" s="294"/>
      <c r="E455" s="295"/>
      <c r="F455" s="296"/>
      <c r="G455" s="297"/>
    </row>
    <row r="456" spans="1:7" ht="24" customHeight="1" x14ac:dyDescent="0.2">
      <c r="A456" s="357" t="s">
        <v>507</v>
      </c>
      <c r="B456" s="358"/>
      <c r="C456" s="359" t="s">
        <v>0</v>
      </c>
      <c r="D456" s="359" t="s">
        <v>27</v>
      </c>
      <c r="E456" s="361" t="s">
        <v>28</v>
      </c>
      <c r="F456" s="355" t="s">
        <v>29</v>
      </c>
      <c r="G456" s="355" t="s">
        <v>30</v>
      </c>
    </row>
    <row r="457" spans="1:7" s="217" customFormat="1" ht="24" customHeight="1" x14ac:dyDescent="0.2">
      <c r="A457" s="302" t="s">
        <v>508</v>
      </c>
      <c r="B457" s="302" t="s">
        <v>509</v>
      </c>
      <c r="C457" s="360"/>
      <c r="D457" s="360"/>
      <c r="E457" s="362"/>
      <c r="F457" s="356"/>
      <c r="G457" s="356"/>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Tableros de comando y medición trifasicos completos</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CALLE TUCUMÁN DESDE BENAVIDEZ HASTA ORO – DPTO. CHIMBAS”.</v>
      </c>
      <c r="C501" s="288"/>
      <c r="D501" s="288"/>
      <c r="E501" s="288"/>
      <c r="F501" s="289" t="s">
        <v>38</v>
      </c>
      <c r="G501" s="291">
        <f>Fecha_Base</f>
        <v>0</v>
      </c>
    </row>
    <row r="502" spans="1:7" ht="24" customHeight="1" x14ac:dyDescent="0.2">
      <c r="A502" s="292" t="s">
        <v>601</v>
      </c>
      <c r="B502" s="293" t="str">
        <f>Ubicación</f>
        <v>Departamento de Chimbas</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f>IFERROR(VLOOKUP(COUNTIF($A$1:A504,"ANALISIS DE PRECIOS"),Tabla_NumeroItem,2,FALSE),"")</f>
        <v>11</v>
      </c>
      <c r="C504" s="299" t="str">
        <f>IFERROR(VLOOKUP(B504,Tabla_CyP,2,FALSE),"")</f>
        <v>Desmontaje de iluminación existente</v>
      </c>
      <c r="D504" s="294"/>
      <c r="E504" s="295"/>
      <c r="F504" s="289" t="s">
        <v>26</v>
      </c>
      <c r="G504" s="301" t="str">
        <f>IFERROR(VLOOKUP(B504,Tabla_CyP,4,FALSE),"")</f>
        <v>Gl</v>
      </c>
    </row>
    <row r="505" spans="1:7" ht="24" customHeight="1" x14ac:dyDescent="0.2">
      <c r="A505" s="292"/>
      <c r="B505" s="293"/>
      <c r="C505" s="299"/>
      <c r="D505" s="294"/>
      <c r="E505" s="295"/>
      <c r="F505" s="296"/>
      <c r="G505" s="297"/>
    </row>
    <row r="506" spans="1:7" ht="24" customHeight="1" x14ac:dyDescent="0.2">
      <c r="A506" s="357" t="s">
        <v>507</v>
      </c>
      <c r="B506" s="358"/>
      <c r="C506" s="359" t="s">
        <v>0</v>
      </c>
      <c r="D506" s="359" t="s">
        <v>27</v>
      </c>
      <c r="E506" s="361" t="s">
        <v>28</v>
      </c>
      <c r="F506" s="355" t="s">
        <v>29</v>
      </c>
      <c r="G506" s="355" t="s">
        <v>30</v>
      </c>
    </row>
    <row r="507" spans="1:7" s="217" customFormat="1" ht="24" customHeight="1" x14ac:dyDescent="0.2">
      <c r="A507" s="302" t="s">
        <v>508</v>
      </c>
      <c r="B507" s="302" t="s">
        <v>509</v>
      </c>
      <c r="C507" s="360"/>
      <c r="D507" s="360"/>
      <c r="E507" s="362"/>
      <c r="F507" s="356"/>
      <c r="G507" s="356"/>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f>B504</f>
        <v>11</v>
      </c>
      <c r="B545" s="318" t="str">
        <f>C504</f>
        <v>Desmontaje de iluminación existente</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B33"/>
  <sheetViews>
    <sheetView showZeros="0" view="pageBreakPreview" zoomScaleNormal="100" zoomScaleSheetLayoutView="100" workbookViewId="0">
      <selection activeCell="D13" sqref="D13"/>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101" customWidth="1"/>
    <col min="32" max="80" width="11.42578125" style="101"/>
    <col min="81" max="16384" width="11.42578125" style="9"/>
  </cols>
  <sheetData>
    <row r="1" spans="1:80" s="5" customFormat="1" ht="20.100000000000001" customHeight="1" x14ac:dyDescent="0.2">
      <c r="A1" s="3" t="s">
        <v>11</v>
      </c>
      <c r="B1" s="3"/>
      <c r="C1" s="3" t="str">
        <f>Comitente</f>
        <v>DIRECCIÓN DE RECURSOS ENERGETICOS</v>
      </c>
      <c r="D1" s="4"/>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row>
    <row r="2" spans="1:80" s="6" customFormat="1" ht="20.100000000000001" customHeight="1" x14ac:dyDescent="0.2">
      <c r="A2" s="13" t="s">
        <v>12</v>
      </c>
      <c r="B2" s="13"/>
      <c r="C2" s="13" t="str">
        <f>Obra</f>
        <v>“ILUMINACIÓN CALLE TUCUMÁN DESDE BENAVIDEZ HASTA ORO – DPTO. CHIMBAS”.</v>
      </c>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row>
    <row r="3" spans="1:80" s="6" customFormat="1" ht="20.100000000000001" customHeight="1" x14ac:dyDescent="0.2">
      <c r="A3" s="13" t="s">
        <v>16</v>
      </c>
      <c r="B3" s="13"/>
      <c r="C3" s="13" t="str">
        <f>Ubicación</f>
        <v>Departamento de Chimbas</v>
      </c>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row>
    <row r="4" spans="1:80" s="6" customFormat="1" ht="20.100000000000001" customHeight="1" x14ac:dyDescent="0.2">
      <c r="A4" s="13" t="s">
        <v>15</v>
      </c>
      <c r="B4" s="14"/>
      <c r="C4" s="77" t="str">
        <f>Licitación_N°</f>
        <v>01/21</v>
      </c>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row>
    <row r="5" spans="1:80" s="6" customFormat="1" ht="20.100000000000001" customHeight="1" x14ac:dyDescent="0.2">
      <c r="A5" s="13" t="s">
        <v>17</v>
      </c>
      <c r="B5" s="14"/>
      <c r="C5" s="78">
        <f>Plazo_Obra</f>
        <v>120</v>
      </c>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row>
    <row r="6" spans="1:80" s="6" customFormat="1" ht="20.100000000000001" customHeight="1" x14ac:dyDescent="0.2">
      <c r="A6" s="13" t="s">
        <v>13</v>
      </c>
      <c r="B6" s="13"/>
      <c r="C6" s="13">
        <f>Contratista</f>
        <v>0</v>
      </c>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row>
    <row r="7" spans="1:80" s="2" customFormat="1" ht="20.100000000000001" customHeight="1" x14ac:dyDescent="0.2">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row>
    <row r="8" spans="1:80" s="2" customFormat="1" ht="20.100000000000001" customHeight="1" x14ac:dyDescent="0.2">
      <c r="A8" s="365" t="s">
        <v>45</v>
      </c>
      <c r="B8" s="366"/>
      <c r="C8" s="366"/>
      <c r="D8" s="367"/>
      <c r="E8" s="8"/>
      <c r="F8" s="8"/>
      <c r="G8" s="8"/>
      <c r="H8" s="8"/>
      <c r="I8" s="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row>
    <row r="10" spans="1:80" ht="20.100000000000001" customHeight="1" x14ac:dyDescent="0.2">
      <c r="A10" s="372" t="s">
        <v>991</v>
      </c>
      <c r="B10" s="370" t="s">
        <v>0</v>
      </c>
      <c r="C10" s="370"/>
      <c r="D10" s="373" t="s">
        <v>14</v>
      </c>
      <c r="E10" s="54"/>
      <c r="F10" s="370" t="s">
        <v>20</v>
      </c>
      <c r="G10" s="370"/>
      <c r="H10" s="370"/>
      <c r="I10" s="370"/>
      <c r="J10" s="17"/>
      <c r="K10" s="371" t="s">
        <v>19</v>
      </c>
    </row>
    <row r="11" spans="1:80" ht="20.100000000000001" customHeight="1" x14ac:dyDescent="0.2">
      <c r="A11" s="372"/>
      <c r="B11" s="370"/>
      <c r="C11" s="370"/>
      <c r="D11" s="373"/>
      <c r="E11" s="54">
        <v>0</v>
      </c>
      <c r="F11" s="26">
        <v>1</v>
      </c>
      <c r="G11" s="26">
        <f>F11+1</f>
        <v>2</v>
      </c>
      <c r="H11" s="26">
        <f t="shared" ref="H11:I11" si="0">G11+1</f>
        <v>3</v>
      </c>
      <c r="I11" s="26">
        <f t="shared" si="0"/>
        <v>4</v>
      </c>
      <c r="J11" s="18"/>
      <c r="K11" s="371"/>
    </row>
    <row r="12" spans="1:80" ht="20.100000000000001" customHeight="1" x14ac:dyDescent="0.2">
      <c r="A12" s="27"/>
      <c r="B12" s="59"/>
      <c r="C12" s="59"/>
      <c r="D12" s="60"/>
      <c r="E12" s="54"/>
      <c r="F12" s="28"/>
      <c r="G12" s="66"/>
      <c r="H12" s="66"/>
      <c r="I12" s="66"/>
      <c r="J12" s="18"/>
      <c r="K12" s="92"/>
    </row>
    <row r="13" spans="1:80" ht="20.100000000000001" customHeight="1" x14ac:dyDescent="0.2">
      <c r="A13" s="57">
        <f>CyP!A18</f>
        <v>1</v>
      </c>
      <c r="B13" s="368" t="str">
        <f t="shared" ref="B13:B23" si="1">IFERROR(VLOOKUP(A13,Tabla_CyP,2,FALSE),"")</f>
        <v>Proyecto Ejecutivo y Replanteo</v>
      </c>
      <c r="C13" s="369"/>
      <c r="D13" s="15">
        <f>IFERROR(VLOOKUP(A13,Tabla_CyP,9,FALSE),0)</f>
        <v>0</v>
      </c>
      <c r="E13" s="30"/>
      <c r="F13" s="97"/>
      <c r="G13" s="97"/>
      <c r="H13" s="97"/>
      <c r="I13" s="97"/>
      <c r="J13" s="19"/>
      <c r="K13" s="20"/>
    </row>
    <row r="14" spans="1:80" ht="20.100000000000001" customHeight="1" x14ac:dyDescent="0.2">
      <c r="A14" s="57">
        <f>CyP!A19</f>
        <v>2</v>
      </c>
      <c r="B14" s="368" t="str">
        <f t="shared" si="1"/>
        <v>Base completa para columna simple</v>
      </c>
      <c r="C14" s="369"/>
      <c r="D14" s="15">
        <f t="shared" ref="D14:D23" si="2">IFERROR(VLOOKUP(A14,Tabla_CyP,9,FALSE),0)</f>
        <v>0</v>
      </c>
      <c r="E14" s="55"/>
      <c r="F14" s="97"/>
      <c r="G14" s="97"/>
      <c r="H14" s="97"/>
      <c r="I14" s="97"/>
      <c r="J14" s="21"/>
      <c r="K14" s="20">
        <f t="shared" ref="K14:K24" si="3">SUM(F14:I14)</f>
        <v>0</v>
      </c>
    </row>
    <row r="15" spans="1:80" ht="20.100000000000001" customHeight="1" x14ac:dyDescent="0.2">
      <c r="A15" s="57">
        <f>CyP!A20</f>
        <v>3</v>
      </c>
      <c r="B15" s="368" t="str">
        <f t="shared" si="1"/>
        <v>Base completa para columna doble</v>
      </c>
      <c r="C15" s="369"/>
      <c r="D15" s="15">
        <f t="shared" si="2"/>
        <v>0</v>
      </c>
      <c r="E15" s="55"/>
      <c r="F15" s="97"/>
      <c r="G15" s="97"/>
      <c r="H15" s="97"/>
      <c r="I15" s="97"/>
      <c r="J15" s="21"/>
      <c r="K15" s="20">
        <f t="shared" si="3"/>
        <v>0</v>
      </c>
    </row>
    <row r="16" spans="1:80" ht="20.100000000000001" customHeight="1" x14ac:dyDescent="0.2">
      <c r="A16" s="57">
        <f>CyP!A21</f>
        <v>4</v>
      </c>
      <c r="B16" s="368" t="str">
        <f t="shared" si="1"/>
        <v>Luminaria LED de potencia según pliego</v>
      </c>
      <c r="C16" s="369"/>
      <c r="D16" s="15">
        <f t="shared" si="2"/>
        <v>0</v>
      </c>
      <c r="E16" s="55"/>
      <c r="F16" s="97"/>
      <c r="G16" s="97"/>
      <c r="H16" s="97"/>
      <c r="I16" s="97"/>
      <c r="J16" s="21"/>
      <c r="K16" s="20">
        <f t="shared" si="3"/>
        <v>0</v>
      </c>
    </row>
    <row r="17" spans="1:80" ht="20.100000000000001" customHeight="1" x14ac:dyDescent="0.2">
      <c r="A17" s="57">
        <f>CyP!A22</f>
        <v>5</v>
      </c>
      <c r="B17" s="368" t="str">
        <f t="shared" si="1"/>
        <v>Columnas metálicas con brazo</v>
      </c>
      <c r="C17" s="369"/>
      <c r="D17" s="15">
        <f t="shared" si="2"/>
        <v>0</v>
      </c>
      <c r="E17" s="55"/>
      <c r="F17" s="97"/>
      <c r="G17" s="97"/>
      <c r="H17" s="97"/>
      <c r="I17" s="97"/>
      <c r="J17" s="21"/>
      <c r="K17" s="20">
        <f t="shared" si="3"/>
        <v>0</v>
      </c>
    </row>
    <row r="18" spans="1:80" ht="20.100000000000001" customHeight="1" x14ac:dyDescent="0.2">
      <c r="A18" s="57">
        <f>CyP!A23</f>
        <v>6</v>
      </c>
      <c r="B18" s="368" t="str">
        <f t="shared" si="1"/>
        <v>Columnas metálicas doble con brazo</v>
      </c>
      <c r="C18" s="369"/>
      <c r="D18" s="15">
        <f t="shared" si="2"/>
        <v>0</v>
      </c>
      <c r="E18" s="55"/>
      <c r="F18" s="97"/>
      <c r="G18" s="97"/>
      <c r="H18" s="97"/>
      <c r="I18" s="97"/>
      <c r="J18" s="21"/>
      <c r="K18" s="20">
        <f t="shared" si="3"/>
        <v>0</v>
      </c>
    </row>
    <row r="19" spans="1:80" ht="20.100000000000001" customHeight="1" x14ac:dyDescent="0.2">
      <c r="A19" s="57">
        <f>CyP!A24</f>
        <v>7</v>
      </c>
      <c r="B19" s="368" t="str">
        <f t="shared" si="1"/>
        <v>Conductor preensamblado de aluminio</v>
      </c>
      <c r="C19" s="369"/>
      <c r="D19" s="15">
        <f t="shared" si="2"/>
        <v>0</v>
      </c>
      <c r="E19" s="55"/>
      <c r="F19" s="97"/>
      <c r="G19" s="97"/>
      <c r="H19" s="97"/>
      <c r="I19" s="97"/>
      <c r="J19" s="21"/>
      <c r="K19" s="20">
        <f t="shared" si="3"/>
        <v>0</v>
      </c>
    </row>
    <row r="20" spans="1:80" ht="20.100000000000001" customHeight="1" x14ac:dyDescent="0.2">
      <c r="A20" s="57">
        <f>CyP!A25</f>
        <v>8</v>
      </c>
      <c r="B20" s="368" t="str">
        <f t="shared" si="1"/>
        <v>Puesta a tierra completa</v>
      </c>
      <c r="C20" s="369"/>
      <c r="D20" s="15">
        <f t="shared" si="2"/>
        <v>0</v>
      </c>
      <c r="E20" s="55"/>
      <c r="F20" s="97"/>
      <c r="G20" s="97"/>
      <c r="H20" s="97"/>
      <c r="I20" s="97"/>
      <c r="J20" s="21"/>
      <c r="K20" s="20">
        <f t="shared" si="3"/>
        <v>0</v>
      </c>
    </row>
    <row r="21" spans="1:80" ht="20.100000000000001" customHeight="1" x14ac:dyDescent="0.2">
      <c r="A21" s="57">
        <f>CyP!A26</f>
        <v>9</v>
      </c>
      <c r="B21" s="368" t="str">
        <f t="shared" si="1"/>
        <v>Estructuras de alineación, retención y terminal para cable preensamblado</v>
      </c>
      <c r="C21" s="369"/>
      <c r="D21" s="15">
        <f t="shared" si="2"/>
        <v>0</v>
      </c>
      <c r="E21" s="55"/>
      <c r="F21" s="97"/>
      <c r="G21" s="97"/>
      <c r="H21" s="97"/>
      <c r="I21" s="97"/>
      <c r="J21" s="21"/>
      <c r="K21" s="20">
        <f t="shared" si="3"/>
        <v>0</v>
      </c>
    </row>
    <row r="22" spans="1:80" ht="20.100000000000001" customHeight="1" x14ac:dyDescent="0.2">
      <c r="A22" s="57">
        <f>CyP!A27</f>
        <v>10</v>
      </c>
      <c r="B22" s="368" t="str">
        <f t="shared" si="1"/>
        <v>Tableros de comando y medición trifasicos completos</v>
      </c>
      <c r="C22" s="369"/>
      <c r="D22" s="15">
        <f t="shared" si="2"/>
        <v>0</v>
      </c>
      <c r="E22" s="55"/>
      <c r="F22" s="97"/>
      <c r="G22" s="97"/>
      <c r="H22" s="97"/>
      <c r="I22" s="97"/>
      <c r="J22" s="21"/>
      <c r="K22" s="20">
        <f t="shared" si="3"/>
        <v>0</v>
      </c>
    </row>
    <row r="23" spans="1:80" ht="20.100000000000001" customHeight="1" x14ac:dyDescent="0.2">
      <c r="A23" s="57">
        <f>CyP!A28</f>
        <v>11</v>
      </c>
      <c r="B23" s="363" t="str">
        <f t="shared" si="1"/>
        <v>Desmontaje de iluminación existente</v>
      </c>
      <c r="C23" s="364"/>
      <c r="D23" s="15">
        <f t="shared" si="2"/>
        <v>0</v>
      </c>
      <c r="E23" s="55"/>
      <c r="F23" s="97"/>
      <c r="G23" s="97"/>
      <c r="H23" s="97"/>
      <c r="I23" s="97"/>
      <c r="J23" s="21"/>
      <c r="K23" s="20">
        <f t="shared" si="3"/>
        <v>0</v>
      </c>
    </row>
    <row r="24" spans="1:80" s="10" customFormat="1" ht="20.100000000000001" customHeight="1" x14ac:dyDescent="0.2">
      <c r="A24" s="61" t="s">
        <v>3</v>
      </c>
      <c r="B24" s="29" t="s">
        <v>3</v>
      </c>
      <c r="C24" s="29"/>
      <c r="D24" s="62" t="s">
        <v>4</v>
      </c>
      <c r="E24" s="30"/>
      <c r="F24" s="64"/>
      <c r="G24" s="65"/>
      <c r="H24" s="65"/>
      <c r="I24" s="65"/>
      <c r="K24" s="22">
        <f t="shared" si="3"/>
        <v>0</v>
      </c>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row>
    <row r="25" spans="1:80" ht="20.100000000000001" customHeight="1" x14ac:dyDescent="0.2">
      <c r="A25" s="61" t="s">
        <v>3</v>
      </c>
      <c r="B25" s="59" t="s">
        <v>10</v>
      </c>
      <c r="C25" s="63"/>
      <c r="D25" s="58">
        <f>SUM(D13:D24)</f>
        <v>0</v>
      </c>
      <c r="E25" s="56"/>
      <c r="F25" s="31"/>
      <c r="G25" s="31"/>
      <c r="H25" s="31"/>
      <c r="I25" s="31"/>
    </row>
    <row r="26" spans="1:80" ht="20.100000000000001" customHeight="1" x14ac:dyDescent="0.2">
      <c r="A26" s="32"/>
      <c r="B26" s="32"/>
      <c r="C26" s="32"/>
      <c r="D26" s="32"/>
      <c r="E26" s="33"/>
      <c r="F26" s="32"/>
      <c r="G26" s="32"/>
      <c r="H26" s="32"/>
      <c r="I26" s="32"/>
    </row>
    <row r="27" spans="1:80" ht="20.100000000000001" customHeight="1" x14ac:dyDescent="0.2">
      <c r="A27" s="32"/>
      <c r="B27" s="32"/>
      <c r="C27" s="32"/>
      <c r="D27" s="34" t="s">
        <v>21</v>
      </c>
      <c r="E27" s="33">
        <v>0</v>
      </c>
      <c r="F27" s="35">
        <f>SUMPRODUCT($D$13:$D$23,F13:F23)</f>
        <v>0</v>
      </c>
      <c r="G27" s="35">
        <f t="shared" ref="G27:I27" si="4">SUMPRODUCT($D$13:$D$23,G13:G23)</f>
        <v>0</v>
      </c>
      <c r="H27" s="35">
        <f t="shared" si="4"/>
        <v>0</v>
      </c>
      <c r="I27" s="35">
        <f t="shared" si="4"/>
        <v>0</v>
      </c>
      <c r="J27" s="23"/>
    </row>
    <row r="28" spans="1:80" ht="20.100000000000001" customHeight="1" x14ac:dyDescent="0.2">
      <c r="A28" s="32"/>
      <c r="B28" s="32"/>
      <c r="C28" s="32"/>
      <c r="D28" s="34" t="s">
        <v>22</v>
      </c>
      <c r="E28" s="33">
        <v>0</v>
      </c>
      <c r="F28" s="35">
        <f>E28+F27</f>
        <v>0</v>
      </c>
      <c r="G28" s="35">
        <f t="shared" ref="G28:I28" si="5">F28+G27</f>
        <v>0</v>
      </c>
      <c r="H28" s="35">
        <f t="shared" si="5"/>
        <v>0</v>
      </c>
      <c r="I28" s="35">
        <f t="shared" si="5"/>
        <v>0</v>
      </c>
      <c r="J28" s="23"/>
    </row>
    <row r="29" spans="1:80" ht="20.100000000000001" customHeight="1" x14ac:dyDescent="0.2">
      <c r="A29" s="32"/>
      <c r="B29" s="32"/>
      <c r="C29" s="32"/>
      <c r="D29" s="36"/>
      <c r="E29" s="37" t="s">
        <v>1012</v>
      </c>
      <c r="F29" s="32"/>
      <c r="G29" s="32"/>
      <c r="H29" s="32"/>
      <c r="I29" s="32"/>
    </row>
    <row r="30" spans="1:80" ht="20.100000000000001" customHeight="1" x14ac:dyDescent="0.2">
      <c r="A30" s="32"/>
      <c r="B30" s="32"/>
      <c r="C30" s="32"/>
      <c r="D30" s="34" t="s">
        <v>23</v>
      </c>
      <c r="E30" s="38">
        <f>Anticipo_Financiero*Monto_Oferta</f>
        <v>0</v>
      </c>
      <c r="F30" s="38">
        <f t="shared" ref="F30:I30" si="6">Monto_Oferta*F27*(1-Anticipo_Financiero)</f>
        <v>0</v>
      </c>
      <c r="G30" s="38">
        <f t="shared" si="6"/>
        <v>0</v>
      </c>
      <c r="H30" s="38">
        <f t="shared" si="6"/>
        <v>0</v>
      </c>
      <c r="I30" s="38">
        <f t="shared" si="6"/>
        <v>0</v>
      </c>
      <c r="J30" s="11"/>
      <c r="K30" s="25"/>
    </row>
    <row r="31" spans="1:80" ht="20.100000000000001" customHeight="1" x14ac:dyDescent="0.2">
      <c r="A31" s="32"/>
      <c r="B31" s="32"/>
      <c r="C31" s="32"/>
      <c r="D31" s="34" t="s">
        <v>988</v>
      </c>
      <c r="E31" s="38">
        <f>E30</f>
        <v>0</v>
      </c>
      <c r="F31" s="38">
        <f>E31+F30</f>
        <v>0</v>
      </c>
      <c r="G31" s="38">
        <f t="shared" ref="G31:I31" si="7">F31+G30</f>
        <v>0</v>
      </c>
      <c r="H31" s="38">
        <f t="shared" si="7"/>
        <v>0</v>
      </c>
      <c r="I31" s="38">
        <f t="shared" si="7"/>
        <v>0</v>
      </c>
      <c r="J31" s="11"/>
    </row>
    <row r="32" spans="1:80" ht="20.100000000000001" customHeight="1" x14ac:dyDescent="0.2">
      <c r="E32" s="24">
        <v>0</v>
      </c>
    </row>
    <row r="33" spans="5:5" ht="20.100000000000001" customHeight="1" x14ac:dyDescent="0.2">
      <c r="E33" s="24">
        <v>0</v>
      </c>
    </row>
  </sheetData>
  <mergeCells count="17">
    <mergeCell ref="F10:I10"/>
    <mergeCell ref="K10:K11"/>
    <mergeCell ref="A10:A11"/>
    <mergeCell ref="B10:C11"/>
    <mergeCell ref="D10:D11"/>
    <mergeCell ref="B23:C23"/>
    <mergeCell ref="A8:D8"/>
    <mergeCell ref="B18:C18"/>
    <mergeCell ref="B19:C19"/>
    <mergeCell ref="B20:C20"/>
    <mergeCell ref="B21:C21"/>
    <mergeCell ref="B22:C22"/>
    <mergeCell ref="B13:C13"/>
    <mergeCell ref="B14:C14"/>
    <mergeCell ref="B15:C15"/>
    <mergeCell ref="B16:C16"/>
    <mergeCell ref="B17:C17"/>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09"/>
  <sheetViews>
    <sheetView showGridLines="0" showZeros="0" tabSelected="1" view="pageBreakPreview" zoomScale="90" zoomScaleNormal="90" zoomScaleSheetLayoutView="90" workbookViewId="0">
      <selection activeCell="F28" sqref="F28"/>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CALLE TUCUMÁN DESDE BENAVIDEZ HASTA ORO – DPTO. CHIMBAS”.</v>
      </c>
      <c r="D2" s="146"/>
      <c r="E2" s="146"/>
      <c r="F2" s="146"/>
      <c r="G2" s="146"/>
      <c r="I2" s="146"/>
    </row>
    <row r="3" spans="1:9" s="147" customFormat="1" ht="20.100000000000001" customHeight="1" x14ac:dyDescent="0.2">
      <c r="A3" s="145" t="s">
        <v>16</v>
      </c>
      <c r="B3" s="145"/>
      <c r="C3" s="148" t="str">
        <f>Ubicación</f>
        <v>Departamento de Chimbas</v>
      </c>
      <c r="D3" s="148"/>
      <c r="E3" s="148"/>
      <c r="F3" s="148"/>
      <c r="G3" s="148"/>
      <c r="I3" s="148"/>
    </row>
    <row r="4" spans="1:9" s="147" customFormat="1" ht="20.100000000000001" customHeight="1" x14ac:dyDescent="0.2">
      <c r="A4" s="145" t="s">
        <v>15</v>
      </c>
      <c r="B4" s="149"/>
      <c r="C4" s="333" t="str">
        <f>Licitación_N°</f>
        <v>01/21</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21904529.890000001</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120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4" t="s">
        <v>991</v>
      </c>
      <c r="B15" s="376" t="s">
        <v>0</v>
      </c>
      <c r="C15" s="377"/>
      <c r="D15" s="374" t="s">
        <v>1</v>
      </c>
      <c r="E15" s="374" t="s">
        <v>2</v>
      </c>
      <c r="F15" s="381" t="s">
        <v>1030</v>
      </c>
      <c r="G15" s="381" t="s">
        <v>1031</v>
      </c>
      <c r="H15" s="381" t="s">
        <v>1009</v>
      </c>
      <c r="I15" s="374" t="s">
        <v>14</v>
      </c>
    </row>
    <row r="16" spans="1:9" ht="20.100000000000001" customHeight="1" x14ac:dyDescent="0.2">
      <c r="A16" s="375"/>
      <c r="B16" s="378"/>
      <c r="C16" s="379"/>
      <c r="D16" s="375"/>
      <c r="E16" s="375"/>
      <c r="F16" s="381"/>
      <c r="G16" s="381"/>
      <c r="H16" s="381"/>
      <c r="I16" s="375"/>
    </row>
    <row r="17" spans="1:9" ht="20.100000000000001" customHeight="1" x14ac:dyDescent="0.2">
      <c r="A17" s="88"/>
      <c r="B17" s="130"/>
      <c r="C17" s="130"/>
      <c r="D17" s="88"/>
      <c r="E17" s="88"/>
      <c r="F17" s="130"/>
      <c r="G17" s="130"/>
      <c r="I17" s="161"/>
    </row>
    <row r="18" spans="1:9" ht="24.95" customHeight="1" x14ac:dyDescent="0.2">
      <c r="A18" s="140">
        <f>Datos!B26</f>
        <v>1</v>
      </c>
      <c r="B18" s="382" t="str">
        <f t="shared" ref="B18:B27" si="0">IFERROR(VLOOKUP(A18,Tabla_Datos,2,FALSE),"")</f>
        <v>Proyecto Ejecutivo y Replanteo</v>
      </c>
      <c r="C18" s="383"/>
      <c r="D18" s="162" t="str">
        <f t="shared" ref="D18:D27" si="1">IFERROR(VLOOKUP(A18,Tabla_Datos,3,FALSE),"")</f>
        <v>Gl</v>
      </c>
      <c r="E18" s="163">
        <f>Datos!E26</f>
        <v>1</v>
      </c>
      <c r="F18" s="164">
        <f>IFERROR(VLOOKUP(A18,Tabla_Analisis_Precio,7,FALSE),0)</f>
        <v>0</v>
      </c>
      <c r="G18" s="121">
        <f t="shared" ref="G18:G28" si="2">ROUND(PrecioUnitario(F18,Costo_Financiero,Gasto_Generales_Porcentaje,Beneficio,Ingresos_Brutos,IVA),2)</f>
        <v>0</v>
      </c>
      <c r="H18" s="121">
        <f>ROUND(E18*G18,2)</f>
        <v>0</v>
      </c>
      <c r="I18" s="165">
        <f t="shared" ref="I18:I28" si="3">IFERROR(H18/Monto_Oferta,0)</f>
        <v>0</v>
      </c>
    </row>
    <row r="19" spans="1:9" ht="24.95" customHeight="1" x14ac:dyDescent="0.2">
      <c r="A19" s="140">
        <f>Datos!B27</f>
        <v>2</v>
      </c>
      <c r="B19" s="382" t="str">
        <f t="shared" ref="B19:B20" si="4">IFERROR(VLOOKUP(A19,Tabla_Datos,2,FALSE),"")</f>
        <v>Base completa para columna simple</v>
      </c>
      <c r="C19" s="383"/>
      <c r="D19" s="162" t="str">
        <f t="shared" si="1"/>
        <v>Un</v>
      </c>
      <c r="E19" s="163">
        <f>Datos!E27</f>
        <v>72</v>
      </c>
      <c r="F19" s="164">
        <f t="shared" ref="F19:F28" si="5">IFERROR(VLOOKUP(A19,Tabla_Analisis_Precio,7,FALSE),0)</f>
        <v>0</v>
      </c>
      <c r="G19" s="121">
        <f t="shared" si="2"/>
        <v>0</v>
      </c>
      <c r="H19" s="121">
        <f t="shared" ref="H19:H28" si="6">ROUND(E19*G19,2)</f>
        <v>0</v>
      </c>
      <c r="I19" s="165">
        <f t="shared" si="3"/>
        <v>0</v>
      </c>
    </row>
    <row r="20" spans="1:9" ht="24.95" customHeight="1" x14ac:dyDescent="0.2">
      <c r="A20" s="140">
        <f>Datos!B28</f>
        <v>3</v>
      </c>
      <c r="B20" s="382" t="str">
        <f t="shared" si="4"/>
        <v>Base completa para columna doble</v>
      </c>
      <c r="C20" s="383"/>
      <c r="D20" s="162" t="str">
        <f t="shared" si="1"/>
        <v>Un</v>
      </c>
      <c r="E20" s="163">
        <f>Datos!E28</f>
        <v>14</v>
      </c>
      <c r="F20" s="164">
        <f t="shared" si="5"/>
        <v>0</v>
      </c>
      <c r="G20" s="121">
        <f t="shared" si="2"/>
        <v>0</v>
      </c>
      <c r="H20" s="121">
        <f t="shared" si="6"/>
        <v>0</v>
      </c>
      <c r="I20" s="165">
        <f t="shared" si="3"/>
        <v>0</v>
      </c>
    </row>
    <row r="21" spans="1:9" ht="24.95" customHeight="1" x14ac:dyDescent="0.2">
      <c r="A21" s="140">
        <f>Datos!B29</f>
        <v>4</v>
      </c>
      <c r="B21" s="382" t="str">
        <f t="shared" si="0"/>
        <v>Luminaria LED de potencia según pliego</v>
      </c>
      <c r="C21" s="383"/>
      <c r="D21" s="162" t="str">
        <f t="shared" si="1"/>
        <v>Un</v>
      </c>
      <c r="E21" s="163">
        <f>Datos!E29</f>
        <v>86</v>
      </c>
      <c r="F21" s="164">
        <f t="shared" si="5"/>
        <v>0</v>
      </c>
      <c r="G21" s="121">
        <f t="shared" si="2"/>
        <v>0</v>
      </c>
      <c r="H21" s="121">
        <f t="shared" si="6"/>
        <v>0</v>
      </c>
      <c r="I21" s="165">
        <f t="shared" si="3"/>
        <v>0</v>
      </c>
    </row>
    <row r="22" spans="1:9" ht="24.95" customHeight="1" x14ac:dyDescent="0.2">
      <c r="A22" s="140">
        <f>Datos!B30</f>
        <v>5</v>
      </c>
      <c r="B22" s="382" t="str">
        <f t="shared" si="0"/>
        <v>Columnas metálicas con brazo</v>
      </c>
      <c r="C22" s="383"/>
      <c r="D22" s="162" t="str">
        <f t="shared" si="1"/>
        <v>Un</v>
      </c>
      <c r="E22" s="163">
        <f>Datos!E30</f>
        <v>72</v>
      </c>
      <c r="F22" s="164">
        <f t="shared" si="5"/>
        <v>0</v>
      </c>
      <c r="G22" s="121">
        <f t="shared" si="2"/>
        <v>0</v>
      </c>
      <c r="H22" s="121">
        <f t="shared" si="6"/>
        <v>0</v>
      </c>
      <c r="I22" s="165">
        <f t="shared" si="3"/>
        <v>0</v>
      </c>
    </row>
    <row r="23" spans="1:9" ht="24.95" customHeight="1" x14ac:dyDescent="0.2">
      <c r="A23" s="140">
        <f>Datos!B31</f>
        <v>6</v>
      </c>
      <c r="B23" s="382" t="str">
        <f t="shared" si="0"/>
        <v>Columnas metálicas doble con brazo</v>
      </c>
      <c r="C23" s="383"/>
      <c r="D23" s="162" t="str">
        <f t="shared" si="1"/>
        <v>Un</v>
      </c>
      <c r="E23" s="163">
        <f>Datos!E31</f>
        <v>14</v>
      </c>
      <c r="F23" s="164">
        <f t="shared" si="5"/>
        <v>0</v>
      </c>
      <c r="G23" s="121">
        <f t="shared" si="2"/>
        <v>0</v>
      </c>
      <c r="H23" s="121">
        <f t="shared" si="6"/>
        <v>0</v>
      </c>
      <c r="I23" s="165">
        <f t="shared" si="3"/>
        <v>0</v>
      </c>
    </row>
    <row r="24" spans="1:9" ht="24.95" customHeight="1" x14ac:dyDescent="0.2">
      <c r="A24" s="140">
        <f>Datos!B32</f>
        <v>7</v>
      </c>
      <c r="B24" s="382" t="str">
        <f t="shared" si="0"/>
        <v>Conductor preensamblado de aluminio</v>
      </c>
      <c r="C24" s="383"/>
      <c r="D24" s="162" t="str">
        <f t="shared" si="1"/>
        <v>m</v>
      </c>
      <c r="E24" s="163">
        <f>Datos!E32</f>
        <v>2800</v>
      </c>
      <c r="F24" s="164">
        <f t="shared" si="5"/>
        <v>0</v>
      </c>
      <c r="G24" s="121">
        <f t="shared" si="2"/>
        <v>0</v>
      </c>
      <c r="H24" s="121">
        <f t="shared" si="6"/>
        <v>0</v>
      </c>
      <c r="I24" s="165">
        <f t="shared" si="3"/>
        <v>0</v>
      </c>
    </row>
    <row r="25" spans="1:9" ht="24.95" customHeight="1" x14ac:dyDescent="0.2">
      <c r="A25" s="140">
        <f>Datos!B33</f>
        <v>8</v>
      </c>
      <c r="B25" s="382" t="str">
        <f t="shared" si="0"/>
        <v>Puesta a tierra completa</v>
      </c>
      <c r="C25" s="383"/>
      <c r="D25" s="162" t="str">
        <f t="shared" si="1"/>
        <v>Cjto</v>
      </c>
      <c r="E25" s="163">
        <f>Datos!E33</f>
        <v>86</v>
      </c>
      <c r="F25" s="164">
        <f t="shared" si="5"/>
        <v>0</v>
      </c>
      <c r="G25" s="121">
        <f t="shared" si="2"/>
        <v>0</v>
      </c>
      <c r="H25" s="121">
        <f t="shared" si="6"/>
        <v>0</v>
      </c>
      <c r="I25" s="165">
        <f t="shared" si="3"/>
        <v>0</v>
      </c>
    </row>
    <row r="26" spans="1:9" ht="24.95" customHeight="1" x14ac:dyDescent="0.2">
      <c r="A26" s="140">
        <f>Datos!B34</f>
        <v>9</v>
      </c>
      <c r="B26" s="382" t="str">
        <f t="shared" si="0"/>
        <v>Estructuras de alineación, retención y terminal para cable preensamblado</v>
      </c>
      <c r="C26" s="383"/>
      <c r="D26" s="162" t="str">
        <f t="shared" si="1"/>
        <v>Cjto</v>
      </c>
      <c r="E26" s="163">
        <f>Datos!E34</f>
        <v>86</v>
      </c>
      <c r="F26" s="164">
        <f t="shared" si="5"/>
        <v>0</v>
      </c>
      <c r="G26" s="121">
        <f t="shared" si="2"/>
        <v>0</v>
      </c>
      <c r="H26" s="121">
        <f t="shared" si="6"/>
        <v>0</v>
      </c>
      <c r="I26" s="165">
        <f t="shared" si="3"/>
        <v>0</v>
      </c>
    </row>
    <row r="27" spans="1:9" ht="24.95" customHeight="1" x14ac:dyDescent="0.2">
      <c r="A27" s="140">
        <f>Datos!B35</f>
        <v>10</v>
      </c>
      <c r="B27" s="382" t="str">
        <f t="shared" si="0"/>
        <v>Tableros de comando y medición trifasicos completos</v>
      </c>
      <c r="C27" s="383"/>
      <c r="D27" s="162" t="str">
        <f t="shared" si="1"/>
        <v>Cjto</v>
      </c>
      <c r="E27" s="163">
        <f>Datos!E35</f>
        <v>2</v>
      </c>
      <c r="F27" s="164">
        <f t="shared" si="5"/>
        <v>0</v>
      </c>
      <c r="G27" s="121">
        <f t="shared" si="2"/>
        <v>0</v>
      </c>
      <c r="H27" s="121">
        <f t="shared" si="6"/>
        <v>0</v>
      </c>
      <c r="I27" s="165">
        <f t="shared" si="3"/>
        <v>0</v>
      </c>
    </row>
    <row r="28" spans="1:9" ht="24.95" customHeight="1" x14ac:dyDescent="0.2">
      <c r="A28" s="140">
        <v>11</v>
      </c>
      <c r="B28" s="382" t="s">
        <v>1474</v>
      </c>
      <c r="C28" s="383"/>
      <c r="D28" s="162" t="s">
        <v>1242</v>
      </c>
      <c r="E28" s="163">
        <f>Datos!E36</f>
        <v>1</v>
      </c>
      <c r="F28" s="164">
        <f t="shared" si="5"/>
        <v>0</v>
      </c>
      <c r="G28" s="121">
        <f t="shared" si="2"/>
        <v>0</v>
      </c>
      <c r="H28" s="121">
        <f t="shared" si="6"/>
        <v>0</v>
      </c>
      <c r="I28" s="165">
        <f t="shared" si="3"/>
        <v>0</v>
      </c>
    </row>
    <row r="29" spans="1:9" ht="24.95" customHeight="1" x14ac:dyDescent="0.2">
      <c r="A29" s="329"/>
      <c r="B29" s="168"/>
      <c r="C29" s="168"/>
      <c r="D29" s="169"/>
      <c r="E29" s="330"/>
      <c r="F29" s="331"/>
      <c r="G29" s="332"/>
      <c r="H29" s="331"/>
      <c r="I29" s="172"/>
    </row>
    <row r="30" spans="1:9" ht="20.100000000000001" customHeight="1" x14ac:dyDescent="0.2">
      <c r="A30" s="166"/>
      <c r="B30" s="167"/>
      <c r="C30" s="168"/>
      <c r="D30" s="169"/>
      <c r="E30" s="170"/>
      <c r="F30" s="171"/>
      <c r="G30" s="171"/>
      <c r="I30" s="172"/>
    </row>
    <row r="31" spans="1:9" ht="20.100000000000001" customHeight="1" x14ac:dyDescent="0.2">
      <c r="A31" s="173" t="s">
        <v>3</v>
      </c>
      <c r="B31" s="264" t="s">
        <v>1190</v>
      </c>
      <c r="C31" s="174"/>
      <c r="D31" s="174"/>
      <c r="E31" s="174"/>
      <c r="F31" s="175">
        <f>ROUND(SUMPRODUCT(E18:E28,F18:F28),2)</f>
        <v>0</v>
      </c>
      <c r="G31" s="130" t="s">
        <v>1037</v>
      </c>
      <c r="H31" s="324">
        <f>SUM(H18:H28)</f>
        <v>0</v>
      </c>
      <c r="I31" s="176">
        <f>SUM(I18:I30)</f>
        <v>0</v>
      </c>
    </row>
    <row r="32" spans="1:9" ht="20.100000000000001" customHeight="1" thickBot="1" x14ac:dyDescent="0.25">
      <c r="G32" s="177"/>
    </row>
    <row r="33" spans="1:11" ht="20.100000000000001" customHeight="1" thickTop="1" x14ac:dyDescent="0.2">
      <c r="A33" s="178" t="s">
        <v>992</v>
      </c>
      <c r="B33" s="179" t="s">
        <v>1191</v>
      </c>
      <c r="C33" s="180"/>
      <c r="D33" s="181"/>
      <c r="E33" s="182"/>
      <c r="F33" s="183"/>
      <c r="G33" s="182"/>
      <c r="H33" s="184">
        <f>ROUND(H42/Coeficiente_Paso,2)</f>
        <v>0</v>
      </c>
      <c r="I33" s="185"/>
    </row>
    <row r="34" spans="1:11" ht="20.100000000000001" customHeight="1" x14ac:dyDescent="0.2">
      <c r="A34" s="186" t="s">
        <v>993</v>
      </c>
      <c r="B34" s="191" t="str">
        <f>"COSTO FINANCIERO  "&amp;ROUND(Costo_Financiero*100,2)&amp;" % de ( 1 )"</f>
        <v>COSTO FINANCIERO  0 % de ( 1 )</v>
      </c>
      <c r="C34" s="192"/>
      <c r="D34" s="265"/>
      <c r="E34" s="189">
        <f>Costo_Financiero</f>
        <v>0</v>
      </c>
      <c r="F34" s="90"/>
      <c r="G34" s="143"/>
      <c r="H34" s="190">
        <f>ROUND(H33*Costo_Financiero,2)</f>
        <v>0</v>
      </c>
      <c r="I34" s="185"/>
    </row>
    <row r="35" spans="1:11" ht="20.100000000000001" customHeight="1" x14ac:dyDescent="0.2">
      <c r="A35" s="186" t="s">
        <v>994</v>
      </c>
      <c r="B35" s="191" t="s">
        <v>1196</v>
      </c>
      <c r="C35" s="192"/>
      <c r="D35" s="265"/>
      <c r="E35" s="336"/>
      <c r="F35" s="90"/>
      <c r="G35" s="143"/>
      <c r="H35" s="190">
        <f>H33+H34</f>
        <v>0</v>
      </c>
      <c r="I35" s="185"/>
    </row>
    <row r="36" spans="1:11" ht="20.100000000000001" customHeight="1" x14ac:dyDescent="0.2">
      <c r="A36" s="186" t="s">
        <v>995</v>
      </c>
      <c r="B36" s="187" t="str">
        <f>CONCATENATE("GASTOS GENERALES  ",ROUND(Gasto_Generales_Porcentaje*100,3)," % de ( 3 )")</f>
        <v>GASTOS GENERALES  0 % de ( 3 )</v>
      </c>
      <c r="C36" s="187"/>
      <c r="D36" s="188"/>
      <c r="E36" s="189">
        <f>Gasto_Generales_Porcentaje</f>
        <v>0</v>
      </c>
      <c r="F36" s="90"/>
      <c r="G36" s="143"/>
      <c r="H36" s="190">
        <f>ROUND(Gasto_Generales_Porcentaje*H35,2)</f>
        <v>0</v>
      </c>
      <c r="I36" s="188"/>
    </row>
    <row r="37" spans="1:11" ht="20.100000000000001" customHeight="1" x14ac:dyDescent="0.2">
      <c r="A37" s="186" t="s">
        <v>996</v>
      </c>
      <c r="B37" s="187" t="str">
        <f>CONCATENATE("BENEFICIOS  ",ROUND(Beneficio*100,2)," % de ( 3 )")</f>
        <v>BENEFICIOS  0 % de ( 3 )</v>
      </c>
      <c r="C37" s="187"/>
      <c r="D37" s="188"/>
      <c r="E37" s="189">
        <f>Beneficio</f>
        <v>0</v>
      </c>
      <c r="F37" s="90"/>
      <c r="G37" s="143"/>
      <c r="H37" s="190">
        <f>IF(Beneficio=0,,ROUND(Beneficio*H35,2))</f>
        <v>0</v>
      </c>
      <c r="I37" s="188"/>
    </row>
    <row r="38" spans="1:11" ht="20.100000000000001" customHeight="1" x14ac:dyDescent="0.2">
      <c r="A38" s="186">
        <v>6</v>
      </c>
      <c r="B38" s="191" t="s">
        <v>1192</v>
      </c>
      <c r="C38" s="192"/>
      <c r="D38" s="188"/>
      <c r="E38" s="336"/>
      <c r="F38" s="90"/>
      <c r="G38" s="143"/>
      <c r="H38" s="190">
        <f>H35+H36+H37</f>
        <v>0</v>
      </c>
      <c r="I38" s="188"/>
    </row>
    <row r="39" spans="1:11" ht="20.100000000000001" customHeight="1" x14ac:dyDescent="0.2">
      <c r="A39" s="186" t="s">
        <v>1193</v>
      </c>
      <c r="B39" s="187" t="str">
        <f>CONCATENATE("INGRESOS BRUTOS Y LOTE HOGAR  ",ROUND(Ingresos_Brutos*100,2)," % de ( 6 )")</f>
        <v>INGRESOS BRUTOS Y LOTE HOGAR  0 % de ( 6 )</v>
      </c>
      <c r="C39" s="187"/>
      <c r="D39" s="188"/>
      <c r="E39" s="189">
        <f>Ingresos_Brutos</f>
        <v>0</v>
      </c>
      <c r="F39" s="90"/>
      <c r="G39" s="143"/>
      <c r="H39" s="190">
        <f>ROUND(Ingresos_Brutos*H38,2)</f>
        <v>0</v>
      </c>
      <c r="I39" s="188"/>
    </row>
    <row r="40" spans="1:11" ht="20.100000000000001" customHeight="1" thickBot="1" x14ac:dyDescent="0.25">
      <c r="A40" s="193" t="s">
        <v>1194</v>
      </c>
      <c r="B40" s="194" t="str">
        <f>CONCATENATE("IMPUESTO AL VALOR AGREGADO ",IVA*100," % de ( 6 )")</f>
        <v>IMPUESTO AL VALOR AGREGADO 0 % de ( 6 )</v>
      </c>
      <c r="C40" s="194"/>
      <c r="D40" s="195"/>
      <c r="E40" s="196">
        <f>IVA</f>
        <v>0</v>
      </c>
      <c r="F40" s="197"/>
      <c r="G40" s="198"/>
      <c r="H40" s="199">
        <f>ROUND(IVA*H38,2)</f>
        <v>0</v>
      </c>
      <c r="I40" s="188"/>
    </row>
    <row r="41" spans="1:11" ht="20.100000000000001" customHeight="1" thickTop="1" x14ac:dyDescent="0.2">
      <c r="A41" s="200"/>
      <c r="B41" s="187"/>
      <c r="C41" s="187"/>
      <c r="D41" s="188"/>
      <c r="E41" s="189"/>
      <c r="F41" s="90"/>
      <c r="H41" s="201"/>
      <c r="I41" s="188"/>
    </row>
    <row r="42" spans="1:11" ht="20.100000000000001" customHeight="1" x14ac:dyDescent="0.2">
      <c r="A42" s="202"/>
      <c r="B42" s="202" t="s">
        <v>1037</v>
      </c>
      <c r="C42" s="202"/>
      <c r="D42" s="188"/>
      <c r="E42" s="143"/>
      <c r="F42" s="90"/>
      <c r="H42" s="201">
        <f>Monto_Oferta</f>
        <v>0</v>
      </c>
      <c r="I42" s="188"/>
      <c r="J42" s="322"/>
      <c r="K42" s="323"/>
    </row>
    <row r="43" spans="1:11" ht="20.100000000000001" customHeight="1" x14ac:dyDescent="0.2">
      <c r="I43" s="203"/>
    </row>
    <row r="44" spans="1:11" ht="60" customHeight="1" x14ac:dyDescent="0.2">
      <c r="B44" s="380" t="str">
        <f>"El presente presupuesto asciende a la suma de: " &amp; UPPER(CONVERTIRNUM(Monto_Oferta))</f>
        <v>El presente presupuesto asciende a la suma de: CERO PESOS CON 00/100</v>
      </c>
      <c r="C44" s="380"/>
      <c r="D44" s="380"/>
      <c r="E44" s="380"/>
      <c r="F44" s="380"/>
      <c r="G44" s="380"/>
      <c r="H44" s="380"/>
      <c r="I44" s="380"/>
    </row>
    <row r="45" spans="1:11" x14ac:dyDescent="0.2">
      <c r="A45" s="91" t="s">
        <v>1011</v>
      </c>
    </row>
    <row r="49" spans="8:8" x14ac:dyDescent="0.2">
      <c r="H49" s="337"/>
    </row>
    <row r="208" spans="2:2" x14ac:dyDescent="0.2">
      <c r="B208" s="156">
        <v>4</v>
      </c>
    </row>
    <row r="258" spans="2:2" x14ac:dyDescent="0.2">
      <c r="B258" s="156">
        <v>4</v>
      </c>
    </row>
    <row r="308" spans="2:2" x14ac:dyDescent="0.2">
      <c r="B308" s="156">
        <v>4</v>
      </c>
    </row>
    <row r="358" spans="2:2" x14ac:dyDescent="0.2">
      <c r="B358" s="156">
        <v>4</v>
      </c>
    </row>
    <row r="408" spans="2:2" x14ac:dyDescent="0.2">
      <c r="B408" s="156">
        <v>5</v>
      </c>
    </row>
    <row r="458" spans="2:2" x14ac:dyDescent="0.2">
      <c r="B458" s="156">
        <v>5</v>
      </c>
    </row>
    <row r="508" spans="2:2" x14ac:dyDescent="0.2">
      <c r="B508" s="156">
        <v>5</v>
      </c>
    </row>
    <row r="558" spans="2:2" x14ac:dyDescent="0.2">
      <c r="B558" s="156">
        <v>5</v>
      </c>
    </row>
    <row r="608" spans="2:2" x14ac:dyDescent="0.2">
      <c r="B608" s="156">
        <v>5</v>
      </c>
    </row>
    <row r="658" spans="2:2" x14ac:dyDescent="0.2">
      <c r="B658" s="156">
        <v>5</v>
      </c>
    </row>
    <row r="708" spans="2:2" x14ac:dyDescent="0.2">
      <c r="B708" s="156">
        <v>5</v>
      </c>
    </row>
    <row r="758" spans="2:2" x14ac:dyDescent="0.2">
      <c r="B758" s="156">
        <v>5</v>
      </c>
    </row>
    <row r="808" spans="2:2" x14ac:dyDescent="0.2">
      <c r="B808" s="156">
        <v>5</v>
      </c>
    </row>
    <row r="858" spans="2:2" x14ac:dyDescent="0.2">
      <c r="B858" s="156">
        <v>5</v>
      </c>
    </row>
    <row r="908" spans="2:2" x14ac:dyDescent="0.2">
      <c r="B908" s="156">
        <v>5</v>
      </c>
    </row>
    <row r="958" spans="2:2" x14ac:dyDescent="0.2">
      <c r="B958" s="156">
        <v>5</v>
      </c>
    </row>
    <row r="959" spans="2:2" x14ac:dyDescent="0.2">
      <c r="B959" s="156" t="e">
        <f>CyP!#REF!</f>
        <v>#REF!</v>
      </c>
    </row>
    <row r="1008" spans="2:2" x14ac:dyDescent="0.2">
      <c r="B1008" s="156">
        <v>5</v>
      </c>
    </row>
    <row r="1009" spans="2:2" x14ac:dyDescent="0.2">
      <c r="B1009" s="156" t="e">
        <f>CyP!#REF!</f>
        <v>#REF!</v>
      </c>
    </row>
    <row r="1058" spans="2:2" x14ac:dyDescent="0.2">
      <c r="B1058" s="156">
        <v>5</v>
      </c>
    </row>
    <row r="1059" spans="2:2" x14ac:dyDescent="0.2">
      <c r="B1059" s="156" t="e">
        <f>CyP!#REF!</f>
        <v>#REF!</v>
      </c>
    </row>
    <row r="1108" spans="2:2" x14ac:dyDescent="0.2">
      <c r="B1108" s="156">
        <v>5</v>
      </c>
    </row>
    <row r="1109" spans="2:2" x14ac:dyDescent="0.2">
      <c r="B1109" s="156" t="e">
        <f>CyP!#REF!</f>
        <v>#REF!</v>
      </c>
    </row>
    <row r="1159" spans="2:2" x14ac:dyDescent="0.2">
      <c r="B1159" s="156" t="e">
        <f>CyP!#REF!</f>
        <v>#REF!</v>
      </c>
    </row>
    <row r="1208" spans="2:2" x14ac:dyDescent="0.2">
      <c r="B1208" s="156">
        <v>7</v>
      </c>
    </row>
    <row r="1209" spans="2:2" x14ac:dyDescent="0.2">
      <c r="B1209" s="156" t="e">
        <f>CyP!#REF!</f>
        <v>#REF!</v>
      </c>
    </row>
    <row r="1259" spans="2:2" x14ac:dyDescent="0.2">
      <c r="B1259" s="156" t="e">
        <f>CyP!#REF!</f>
        <v>#REF!</v>
      </c>
    </row>
    <row r="1308" spans="2:2" x14ac:dyDescent="0.2">
      <c r="B1308" s="156">
        <v>8</v>
      </c>
    </row>
    <row r="1309" spans="2:2" x14ac:dyDescent="0.2">
      <c r="B1309" s="156" t="e">
        <f>CyP!#REF!</f>
        <v>#REF!</v>
      </c>
    </row>
    <row r="1358" spans="2:2" x14ac:dyDescent="0.2">
      <c r="B1358" s="156">
        <v>8</v>
      </c>
    </row>
    <row r="1359" spans="2:2" x14ac:dyDescent="0.2">
      <c r="B1359" s="156" t="e">
        <f>CyP!#REF!</f>
        <v>#REF!</v>
      </c>
    </row>
    <row r="1408" spans="2:2" x14ac:dyDescent="0.2">
      <c r="B1408" s="156">
        <v>8</v>
      </c>
    </row>
    <row r="1409" spans="2:2" x14ac:dyDescent="0.2">
      <c r="B1409" s="156" t="e">
        <f>CyP!#REF!</f>
        <v>#REF!</v>
      </c>
    </row>
    <row r="1458" spans="2:2" x14ac:dyDescent="0.2">
      <c r="B1458" s="156">
        <v>8</v>
      </c>
    </row>
    <row r="1459" spans="2:2" x14ac:dyDescent="0.2">
      <c r="B1459" s="156" t="e">
        <f>CyP!#REF!</f>
        <v>#REF!</v>
      </c>
    </row>
    <row r="1508" spans="2:2" x14ac:dyDescent="0.2">
      <c r="B1508" s="156">
        <v>8</v>
      </c>
    </row>
    <row r="1509" spans="2:2" x14ac:dyDescent="0.2">
      <c r="B1509" s="156" t="e">
        <f>CyP!#REF!</f>
        <v>#REF!</v>
      </c>
    </row>
    <row r="1559" spans="2:2" x14ac:dyDescent="0.2">
      <c r="B1559" s="156" t="e">
        <f>CyP!#REF!</f>
        <v>#REF!</v>
      </c>
    </row>
    <row r="1609" spans="2:2" x14ac:dyDescent="0.2">
      <c r="B1609" s="156" t="e">
        <f>CyP!#REF!</f>
        <v>#REF!</v>
      </c>
    </row>
    <row r="1659" spans="2:2" x14ac:dyDescent="0.2">
      <c r="B1659" s="156" t="e">
        <f>CyP!#REF!</f>
        <v>#REF!</v>
      </c>
    </row>
    <row r="1708" spans="2:2" x14ac:dyDescent="0.2">
      <c r="B1708" s="156">
        <v>12</v>
      </c>
    </row>
    <row r="1709" spans="2:2" x14ac:dyDescent="0.2">
      <c r="B1709" s="156" t="e">
        <f>CyP!#REF!</f>
        <v>#REF!</v>
      </c>
    </row>
    <row r="1758" spans="2:2" x14ac:dyDescent="0.2">
      <c r="B1758" s="156">
        <v>12</v>
      </c>
    </row>
    <row r="1759" spans="2:2" x14ac:dyDescent="0.2">
      <c r="B1759" s="156" t="e">
        <f>CyP!#REF!</f>
        <v>#REF!</v>
      </c>
    </row>
    <row r="1808" spans="2:2" x14ac:dyDescent="0.2">
      <c r="B1808" s="156">
        <v>12</v>
      </c>
    </row>
    <row r="1809" spans="2:2" x14ac:dyDescent="0.2">
      <c r="B1809" s="156" t="e">
        <f>CyP!#REF!</f>
        <v>#REF!</v>
      </c>
    </row>
    <row r="1858" spans="2:2" x14ac:dyDescent="0.2">
      <c r="B1858" s="156">
        <v>12</v>
      </c>
    </row>
    <row r="1859" spans="2:2" x14ac:dyDescent="0.2">
      <c r="B1859" s="156" t="e">
        <f>CyP!#REF!</f>
        <v>#REF!</v>
      </c>
    </row>
    <row r="1908" spans="2:2" x14ac:dyDescent="0.2">
      <c r="B1908" s="156">
        <v>12</v>
      </c>
    </row>
    <row r="1909" spans="2:2" x14ac:dyDescent="0.2">
      <c r="B1909" s="156" t="e">
        <f>CyP!#REF!</f>
        <v>#REF!</v>
      </c>
    </row>
    <row r="1958" spans="2:2" x14ac:dyDescent="0.2">
      <c r="B1958" s="156">
        <v>13</v>
      </c>
    </row>
    <row r="1959" spans="2:2" x14ac:dyDescent="0.2">
      <c r="B1959" s="156" t="e">
        <f>CyP!#REF!</f>
        <v>#REF!</v>
      </c>
    </row>
    <row r="2008" spans="2:2" x14ac:dyDescent="0.2">
      <c r="B2008" s="156">
        <v>13</v>
      </c>
    </row>
    <row r="2009" spans="2:2" x14ac:dyDescent="0.2">
      <c r="B2009" s="156" t="e">
        <f>CyP!#REF!</f>
        <v>#REF!</v>
      </c>
    </row>
  </sheetData>
  <mergeCells count="20">
    <mergeCell ref="H15:H16"/>
    <mergeCell ref="B28:C28"/>
    <mergeCell ref="B25:C25"/>
    <mergeCell ref="B26:C26"/>
    <mergeCell ref="A15:A16"/>
    <mergeCell ref="B15:C16"/>
    <mergeCell ref="B44:I44"/>
    <mergeCell ref="F15:F16"/>
    <mergeCell ref="G15:G16"/>
    <mergeCell ref="B18:C18"/>
    <mergeCell ref="B19:C19"/>
    <mergeCell ref="B20:C20"/>
    <mergeCell ref="B21:C21"/>
    <mergeCell ref="B22:C22"/>
    <mergeCell ref="B23:C23"/>
    <mergeCell ref="B24:C24"/>
    <mergeCell ref="D15:D16"/>
    <mergeCell ref="B27:C27"/>
    <mergeCell ref="E15:E16"/>
    <mergeCell ref="I15:I16"/>
  </mergeCells>
  <conditionalFormatting sqref="A36:D42 I43">
    <cfRule type="expression" dxfId="113" priority="281" stopIfTrue="1">
      <formula>#REF!=1</formula>
    </cfRule>
  </conditionalFormatting>
  <conditionalFormatting sqref="A18:A30">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30:C30 B21:B29 E18:E29">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5:D35 B36:C37 B39:C42 A37 A39">
    <cfRule type="expression" dxfId="106" priority="288" stopIfTrue="1">
      <formula>#REF!=1</formula>
    </cfRule>
  </conditionalFormatting>
  <conditionalFormatting sqref="D35:D42 B35:C37 B39:C42 A35:A42 F35:F42 H36:I37 H39:I42 I38 I35">
    <cfRule type="expression" dxfId="105" priority="289" stopIfTrue="1">
      <formula>#REF!=1</formula>
    </cfRule>
  </conditionalFormatting>
  <conditionalFormatting sqref="I36">
    <cfRule type="expression" dxfId="104" priority="279" stopIfTrue="1">
      <formula>#REF!=1</formula>
    </cfRule>
  </conditionalFormatting>
  <conditionalFormatting sqref="I38">
    <cfRule type="expression" dxfId="103" priority="278" stopIfTrue="1">
      <formula>#REF!=1</formula>
    </cfRule>
  </conditionalFormatting>
  <conditionalFormatting sqref="I40:I41">
    <cfRule type="expression" dxfId="102" priority="277" stopIfTrue="1">
      <formula>#REF!=1</formula>
    </cfRule>
  </conditionalFormatting>
  <conditionalFormatting sqref="I42">
    <cfRule type="expression" dxfId="101" priority="276" stopIfTrue="1">
      <formula>#REF!=1</formula>
    </cfRule>
  </conditionalFormatting>
  <conditionalFormatting sqref="I39">
    <cfRule type="expression" dxfId="100" priority="275" stopIfTrue="1">
      <formula>#REF!=1</formula>
    </cfRule>
  </conditionalFormatting>
  <conditionalFormatting sqref="I37">
    <cfRule type="expression" dxfId="99" priority="274" stopIfTrue="1">
      <formula>#REF!=1</formula>
    </cfRule>
  </conditionalFormatting>
  <conditionalFormatting sqref="A35 A37 A39">
    <cfRule type="expression" dxfId="98" priority="273" stopIfTrue="1">
      <formula>#REF!=1</formula>
    </cfRule>
  </conditionalFormatting>
  <conditionalFormatting sqref="B35:C35">
    <cfRule type="expression" dxfId="97" priority="272" stopIfTrue="1">
      <formula>#REF!=1</formula>
    </cfRule>
  </conditionalFormatting>
  <conditionalFormatting sqref="B38:C38">
    <cfRule type="expression" dxfId="96" priority="271" stopIfTrue="1">
      <formula>#REF!=1</formula>
    </cfRule>
  </conditionalFormatting>
  <conditionalFormatting sqref="B40:C41">
    <cfRule type="expression" dxfId="95" priority="270" stopIfTrue="1">
      <formula>#REF!=1</formula>
    </cfRule>
  </conditionalFormatting>
  <conditionalFormatting sqref="A36 A38 A40:A41">
    <cfRule type="expression" dxfId="94" priority="269" stopIfTrue="1">
      <formula>#REF!=1</formula>
    </cfRule>
  </conditionalFormatting>
  <conditionalFormatting sqref="A36 A38 A40:A41">
    <cfRule type="expression" dxfId="93" priority="268" stopIfTrue="1">
      <formula>#REF!=1</formula>
    </cfRule>
  </conditionalFormatting>
  <conditionalFormatting sqref="B39:C39">
    <cfRule type="expression" dxfId="92" priority="138" stopIfTrue="1">
      <formula>#REF!=1</formula>
    </cfRule>
  </conditionalFormatting>
  <conditionalFormatting sqref="B18:B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31">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38">
    <cfRule type="expression" dxfId="85" priority="11" stopIfTrue="1">
      <formula>#REF!=1</formula>
    </cfRule>
  </conditionalFormatting>
  <conditionalFormatting sqref="H35">
    <cfRule type="expression" dxfId="84" priority="10" stopIfTrue="1">
      <formula>#REF!=1</formula>
    </cfRule>
  </conditionalFormatting>
  <conditionalFormatting sqref="A33:D34">
    <cfRule type="expression" dxfId="83" priority="5" stopIfTrue="1">
      <formula>#REF!=1</formula>
    </cfRule>
  </conditionalFormatting>
  <conditionalFormatting sqref="A33:D34 F33:F34 I33:I34 A35">
    <cfRule type="expression" dxfId="82" priority="6" stopIfTrue="1">
      <formula>#REF!=1</formula>
    </cfRule>
  </conditionalFormatting>
  <conditionalFormatting sqref="A33:A35">
    <cfRule type="expression" dxfId="81" priority="4" stopIfTrue="1">
      <formula>#REF!=1</formula>
    </cfRule>
  </conditionalFormatting>
  <conditionalFormatting sqref="B33:C34">
    <cfRule type="expression" dxfId="80" priority="3" stopIfTrue="1">
      <formula>#REF!=1</formula>
    </cfRule>
  </conditionalFormatting>
  <conditionalFormatting sqref="H33">
    <cfRule type="expression" dxfId="79" priority="2" stopIfTrue="1">
      <formula>#REF!=1</formula>
    </cfRule>
  </conditionalFormatting>
  <conditionalFormatting sqref="H34">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4" t="str">
        <f>"OBRA: " &amp; UPPER(Obra)</f>
        <v>OBRA: “ILUMINACIÓN CALLE TUCUMÁN DESDE BENAVIDEZ HASTA ORO – DPTO. CHIMBAS”.</v>
      </c>
      <c r="D1" s="384"/>
      <c r="E1" s="384"/>
      <c r="F1" s="384"/>
      <c r="G1" s="384"/>
      <c r="H1" s="384"/>
      <c r="I1" s="384"/>
      <c r="J1" s="384"/>
      <c r="K1" s="384"/>
      <c r="L1" s="384"/>
    </row>
    <row r="2" spans="3:12" ht="23.25" x14ac:dyDescent="0.35">
      <c r="C2" s="384" t="s">
        <v>1026</v>
      </c>
      <c r="D2" s="384"/>
      <c r="E2" s="384"/>
      <c r="F2" s="384"/>
      <c r="G2" s="384"/>
      <c r="H2" s="384"/>
      <c r="I2" s="384"/>
      <c r="J2" s="384"/>
      <c r="K2" s="384"/>
      <c r="L2" s="384"/>
    </row>
    <row r="3" spans="3:12" ht="23.25" x14ac:dyDescent="0.35">
      <c r="C3" s="384" t="s">
        <v>1027</v>
      </c>
      <c r="D3" s="384"/>
      <c r="E3" s="384"/>
      <c r="F3" s="384"/>
      <c r="G3" s="384"/>
      <c r="H3" s="384"/>
      <c r="I3" s="384"/>
      <c r="J3" s="384"/>
      <c r="K3" s="384"/>
      <c r="L3" s="3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5" t="str">
        <f>"OBRA: " &amp; UPPER(Obra)</f>
        <v>OBRA: “ILUMINACIÓN CALLE TUCUMÁN DESDE BENAVIDEZ HASTA ORO – DPTO. CHIMBAS”.</v>
      </c>
      <c r="D1" s="385"/>
      <c r="E1" s="385"/>
      <c r="F1" s="385"/>
      <c r="G1" s="385"/>
      <c r="H1" s="385"/>
      <c r="I1" s="385"/>
      <c r="J1" s="385"/>
    </row>
    <row r="2" spans="3:10" ht="23.25" x14ac:dyDescent="0.35">
      <c r="C2" s="384" t="s">
        <v>1028</v>
      </c>
      <c r="D2" s="384"/>
      <c r="E2" s="384"/>
      <c r="F2" s="384"/>
      <c r="G2" s="384"/>
      <c r="H2" s="384"/>
      <c r="I2" s="384"/>
      <c r="J2" s="384"/>
    </row>
    <row r="3" spans="3:10" ht="23.25" x14ac:dyDescent="0.35">
      <c r="C3" s="384" t="s">
        <v>1029</v>
      </c>
      <c r="D3" s="384"/>
      <c r="E3" s="384"/>
      <c r="F3" s="384"/>
      <c r="G3" s="384"/>
      <c r="H3" s="384"/>
      <c r="I3" s="384"/>
      <c r="J3" s="3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CALLE TUCUMÁN DESDE BENAVIDEZ HASTA ORO – DPTO. CHIMBAS”.</v>
      </c>
    </row>
    <row r="3" spans="1:7" s="6" customFormat="1" ht="20.100000000000001" customHeight="1" x14ac:dyDescent="0.2">
      <c r="A3" s="13" t="s">
        <v>16</v>
      </c>
      <c r="B3" s="13" t="str">
        <f>Ubicación</f>
        <v>Departamento de Chimbas</v>
      </c>
    </row>
    <row r="4" spans="1:7" s="6" customFormat="1" ht="20.100000000000001" customHeight="1" x14ac:dyDescent="0.2">
      <c r="A4" s="13" t="s">
        <v>15</v>
      </c>
      <c r="B4" s="14" t="str">
        <f>Licitación_N°</f>
        <v>01/21</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8" t="s">
        <v>40</v>
      </c>
      <c r="B7" s="389"/>
      <c r="C7" s="389"/>
      <c r="D7" s="389"/>
      <c r="E7" s="390"/>
    </row>
    <row r="8" spans="1:7" ht="20.100000000000001" customHeight="1" x14ac:dyDescent="0.2">
      <c r="A8" s="391" t="s">
        <v>599</v>
      </c>
      <c r="B8" s="392"/>
      <c r="C8" s="393"/>
      <c r="D8" s="393"/>
      <c r="E8" s="394"/>
    </row>
    <row r="10" spans="1:7" ht="20.100000000000001" customHeight="1" x14ac:dyDescent="0.2">
      <c r="A10" s="386"/>
      <c r="B10" s="387"/>
      <c r="C10" s="70" t="s">
        <v>44</v>
      </c>
      <c r="D10" s="71" t="s">
        <v>41</v>
      </c>
      <c r="E10" s="71" t="s">
        <v>42</v>
      </c>
    </row>
    <row r="11" spans="1:7" ht="20.100000000000001" customHeight="1" x14ac:dyDescent="0.2">
      <c r="A11" s="395" t="s">
        <v>1016</v>
      </c>
      <c r="B11" s="396"/>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6"/>
      <c r="B18" s="387"/>
      <c r="C18" s="95"/>
      <c r="D18" s="15">
        <f t="shared" ref="D18:D19" si="0">IFERROR(C18/GG_Obra,0)</f>
        <v>0</v>
      </c>
      <c r="E18" s="15">
        <f t="shared" ref="E18:E19" si="1">IFERROR(C18/Gastos_Generales_Pesos,0)</f>
        <v>0</v>
      </c>
    </row>
    <row r="19" spans="1:5" ht="20.100000000000001" customHeight="1" x14ac:dyDescent="0.2">
      <c r="A19" s="386"/>
      <c r="B19" s="387"/>
      <c r="C19" s="95"/>
      <c r="D19" s="15">
        <f t="shared" si="0"/>
        <v>0</v>
      </c>
      <c r="E19" s="15">
        <f t="shared" si="1"/>
        <v>0</v>
      </c>
    </row>
    <row r="20" spans="1:5" ht="20.100000000000001" customHeight="1" x14ac:dyDescent="0.2">
      <c r="A20" s="386"/>
      <c r="B20" s="387"/>
      <c r="C20" s="95"/>
      <c r="D20" s="15">
        <f t="shared" ref="D20:D25" si="2">IFERROR(C20/GG_Obra,0)</f>
        <v>0</v>
      </c>
      <c r="E20" s="15">
        <f t="shared" ref="E20:E25" si="3">IFERROR(C20/Gastos_Generales_Pesos,0)</f>
        <v>0</v>
      </c>
    </row>
    <row r="21" spans="1:5" ht="20.100000000000001" customHeight="1" x14ac:dyDescent="0.2">
      <c r="A21" s="386"/>
      <c r="B21" s="387"/>
      <c r="C21" s="95"/>
      <c r="D21" s="15">
        <f t="shared" si="2"/>
        <v>0</v>
      </c>
      <c r="E21" s="15">
        <f t="shared" si="3"/>
        <v>0</v>
      </c>
    </row>
    <row r="22" spans="1:5" ht="20.100000000000001" customHeight="1" x14ac:dyDescent="0.2">
      <c r="A22" s="386"/>
      <c r="B22" s="387"/>
      <c r="C22" s="95"/>
      <c r="D22" s="15">
        <f t="shared" si="2"/>
        <v>0</v>
      </c>
      <c r="E22" s="15">
        <f t="shared" si="3"/>
        <v>0</v>
      </c>
    </row>
    <row r="23" spans="1:5" ht="20.100000000000001" customHeight="1" x14ac:dyDescent="0.2">
      <c r="A23" s="386"/>
      <c r="B23" s="387"/>
      <c r="C23" s="95"/>
      <c r="D23" s="15">
        <f t="shared" si="2"/>
        <v>0</v>
      </c>
      <c r="E23" s="15">
        <f t="shared" si="3"/>
        <v>0</v>
      </c>
    </row>
    <row r="24" spans="1:5" ht="20.100000000000001" customHeight="1" x14ac:dyDescent="0.2">
      <c r="A24" s="386"/>
      <c r="B24" s="387"/>
      <c r="C24" s="95"/>
      <c r="D24" s="15">
        <f t="shared" si="2"/>
        <v>0</v>
      </c>
      <c r="E24" s="15">
        <f t="shared" si="3"/>
        <v>0</v>
      </c>
    </row>
    <row r="25" spans="1:5" ht="20.100000000000001" customHeight="1" x14ac:dyDescent="0.2">
      <c r="A25" s="386"/>
      <c r="B25" s="387"/>
      <c r="C25" s="95"/>
      <c r="D25" s="15">
        <f t="shared" si="2"/>
        <v>0</v>
      </c>
      <c r="E25" s="15">
        <f t="shared" si="3"/>
        <v>0</v>
      </c>
    </row>
    <row r="26" spans="1:5" ht="20.100000000000001" customHeight="1" x14ac:dyDescent="0.2">
      <c r="A26" s="72"/>
      <c r="B26" s="5"/>
      <c r="C26" s="5"/>
      <c r="D26" s="5"/>
      <c r="E26" s="73"/>
    </row>
    <row r="27" spans="1:5" ht="20.100000000000001" customHeight="1" x14ac:dyDescent="0.2">
      <c r="A27" s="395" t="s">
        <v>43</v>
      </c>
      <c r="B27" s="396"/>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5" t="s">
        <v>600</v>
      </c>
      <c r="B39" s="396"/>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2021-03-24T12:06:50Z</cp:lastPrinted>
  <dcterms:created xsi:type="dcterms:W3CDTF">2016-09-02T20:54:46Z</dcterms:created>
  <dcterms:modified xsi:type="dcterms:W3CDTF">2021-09-14T12:24:49Z</dcterms:modified>
</cp:coreProperties>
</file>